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pivotCache/pivotCacheDefinition28.xml" ContentType="application/vnd.openxmlformats-officedocument.spreadsheetml.pivotCacheDefinition+xml"/>
  <Override PartName="/xl/pivotCache/pivotCacheDefinition29.xml" ContentType="application/vnd.openxmlformats-officedocument.spreadsheetml.pivotCacheDefinition+xml"/>
  <Override PartName="/xl/pivotCache/pivotCacheDefinition30.xml" ContentType="application/vnd.openxmlformats-officedocument.spreadsheetml.pivotCacheDefinition+xml"/>
  <Override PartName="/xl/pivotCache/pivotCacheDefinition31.xml" ContentType="application/vnd.openxmlformats-officedocument.spreadsheetml.pivotCacheDefinition+xml"/>
  <Override PartName="/xl/pivotCache/pivotCacheDefinition32.xml" ContentType="application/vnd.openxmlformats-officedocument.spreadsheetml.pivotCacheDefinition+xml"/>
  <Override PartName="/xl/pivotCache/pivotCacheDefinition33.xml" ContentType="application/vnd.openxmlformats-officedocument.spreadsheetml.pivotCacheDefinition+xml"/>
  <Override PartName="/xl/pivotCache/pivotCacheDefinition34.xml" ContentType="application/vnd.openxmlformats-officedocument.spreadsheetml.pivotCacheDefinition+xml"/>
  <Override PartName="/xl/pivotCache/pivotCacheDefinition35.xml" ContentType="application/vnd.openxmlformats-officedocument.spreadsheetml.pivotCacheDefinition+xml"/>
  <Override PartName="/xl/pivotCache/pivotCacheDefinition36.xml" ContentType="application/vnd.openxmlformats-officedocument.spreadsheetml.pivotCacheDefinition+xml"/>
  <Override PartName="/xl/pivotCache/pivotCacheDefinition37.xml" ContentType="application/vnd.openxmlformats-officedocument.spreadsheetml.pivotCacheDefinition+xml"/>
  <Override PartName="/xl/pivotCache/pivotCacheDefinition38.xml" ContentType="application/vnd.openxmlformats-officedocument.spreadsheetml.pivotCacheDefinition+xml"/>
  <Override PartName="/xl/pivotCache/pivotCacheDefinition39.xml" ContentType="application/vnd.openxmlformats-officedocument.spreadsheetml.pivotCacheDefinition+xml"/>
  <Override PartName="/xl/pivotCache/pivotCacheDefinition4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9.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xml"/>
  <Override PartName="/xl/slicers/slicer3.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5.xml" ContentType="application/vnd.openxmlformats-officedocument.drawing+xml"/>
  <Override PartName="/xl/slicers/slicer4.xml" ContentType="application/vnd.ms-excel.slicer+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6.xml" ContentType="application/vnd.openxmlformats-officedocument.drawing+xml"/>
  <Override PartName="/xl/slicers/slicer5.xml" ContentType="application/vnd.ms-excel.slicer+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7.xml" ContentType="application/vnd.openxmlformats-officedocument.drawing+xml"/>
  <Override PartName="/xl/slicers/slicer6.xml" ContentType="application/vnd.ms-excel.slicer+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tables/table8.xml" ContentType="application/vnd.openxmlformats-officedocument.spreadsheetml.table+xml"/>
  <Override PartName="/xl/tables/table9.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customXml/itemProps66.xml" ContentType="application/vnd.openxmlformats-officedocument.customXmlProperties+xml"/>
  <Override PartName="/customXml/itemProps67.xml" ContentType="application/vnd.openxmlformats-officedocument.customXmlProperties+xml"/>
  <Override PartName="/customXml/itemProps68.xml" ContentType="application/vnd.openxmlformats-officedocument.customXmlProperties+xml"/>
  <Override PartName="/customXml/itemProps69.xml" ContentType="application/vnd.openxmlformats-officedocument.customXmlProperties+xml"/>
  <Override PartName="/customXml/itemProps7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C:\Users\user\OneDrive\Desktop\Data Analysis Projects\"/>
    </mc:Choice>
  </mc:AlternateContent>
  <xr:revisionPtr revIDLastSave="0" documentId="8_{0F26322B-1443-439A-9934-3CC1B05F09A3}" xr6:coauthVersionLast="47" xr6:coauthVersionMax="47" xr10:uidLastSave="{00000000-0000-0000-0000-000000000000}"/>
  <bookViews>
    <workbookView xWindow="-120" yWindow="-120" windowWidth="29040" windowHeight="15720" tabRatio="500" firstSheet="12" activeTab="15" xr2:uid="{00000000-000D-0000-FFFF-FFFF00000000}"/>
  </bookViews>
  <sheets>
    <sheet name="ReadMe_StartHere" sheetId="1" state="hidden" r:id="rId1"/>
    <sheet name="Country" sheetId="2" state="hidden" r:id="rId2"/>
    <sheet name="Metric" sheetId="3" state="hidden" r:id="rId3"/>
    <sheet name="Annual Performance" sheetId="4" state="hidden" r:id="rId4"/>
    <sheet name="Country Performance" sheetId="5" state="hidden" r:id="rId5"/>
    <sheet name="Region" sheetId="6" state="hidden" r:id="rId6"/>
    <sheet name="Channel" sheetId="7" state="hidden" r:id="rId7"/>
    <sheet name="Date" sheetId="8" state="hidden" r:id="rId8"/>
    <sheet name="Analysis" sheetId="10" state="hidden" r:id="rId9"/>
    <sheet name="Analysis 2" sheetId="18" state="hidden" r:id="rId10"/>
    <sheet name=" Overview Dashboard" sheetId="12" r:id="rId11"/>
    <sheet name="Country Performance Dash" sheetId="13" r:id="rId12"/>
    <sheet name="Regional Performance Dash" sheetId="14" r:id="rId13"/>
    <sheet name="Channel performance Dashboard" sheetId="16" r:id="rId14"/>
    <sheet name="Transaction Analysis Dash" sheetId="19" r:id="rId15"/>
    <sheet name="Time intelligence" sheetId="20" r:id="rId16"/>
    <sheet name="Measures" sheetId="11" state="hidden" r:id="rId17"/>
    <sheet name="Transactions" sheetId="15" state="hidden" r:id="rId18"/>
  </sheets>
  <definedNames>
    <definedName name="_xlcn.WorksheetConnection_AnalysisH46M521" hidden="1">Analysis!$H$46:$M$52</definedName>
    <definedName name="_xlcn.WorksheetConnection_SM_Bank_Executive_Financial_Model.xlsmFact_Transactions_SYNTHETIC_11" hidden="1">Fact_Transactions_SYNTHETIC_1[]</definedName>
    <definedName name="_xlcn.WorksheetConnection_SM_Bank_Executive_Financial_Model.xlsmTable91" hidden="1">Table9[]</definedName>
    <definedName name="_xlcn.WorksheetConnection_SM_Bank_Executive_Financial_Model.xlsxDim_Channel1" hidden="1">Dim_Channel[]</definedName>
    <definedName name="_xlcn.WorksheetConnection_SM_Bank_Executive_Financial_Model.xlsxDim_Country1" hidden="1">Dim_Country[]</definedName>
    <definedName name="_xlcn.WorksheetConnection_SM_Bank_Executive_Financial_Model.xlsxDim_Date1" hidden="1">Dim_Date[]</definedName>
    <definedName name="_xlcn.WorksheetConnection_SM_Bank_Executive_Financial_Model.xlsxDim_Metric1" hidden="1">Dim_Metric[]</definedName>
    <definedName name="_xlcn.WorksheetConnection_SM_Bank_Executive_Financial_Model.xlsxDim_Region1" hidden="1">Dim_Region[]</definedName>
    <definedName name="_xlcn.WorksheetConnection_SM_Bank_Executive_Financial_Model.xlsxFact_Country_Segment1" hidden="1">Fact_Country_Segment[]</definedName>
    <definedName name="_xlcn.WorksheetConnection_SM_Bank_Executive_Financial_Model.xlsxFact_Group_Annual1" hidden="1">Fact_Group_Annual[]</definedName>
    <definedName name="_xlcn.WorksheetConnection_SM_Bank_Executive_Financial_Model.xlsxFact_Transactions_SYNTHETIC1" hidden="1">Fact_Transactions_SYNTHETIC</definedName>
    <definedName name="ExternalData_1" localSheetId="17" hidden="1">Transactions!$A$1:$H$708</definedName>
    <definedName name="Slicer_ChannelName1">#N/A</definedName>
    <definedName name="Slicer_CountryName1">#N/A</definedName>
    <definedName name="Slicer_MonthName1">#N/A</definedName>
    <definedName name="Slicer_RegionName1">#N/A</definedName>
    <definedName name="Slicer_TransactionType1">#N/A</definedName>
  </definedNames>
  <calcPr calcId="191029" iterateDelta="1E-4"/>
  <pivotCaches>
    <pivotCache cacheId="0" r:id="rId19"/>
    <pivotCache cacheId="1" r:id="rId20"/>
    <pivotCache cacheId="2" r:id="rId21"/>
    <pivotCache cacheId="3" r:id="rId22"/>
    <pivotCache cacheId="4" r:id="rId23"/>
    <pivotCache cacheId="5" r:id="rId24"/>
    <pivotCache cacheId="6" r:id="rId25"/>
    <pivotCache cacheId="7" r:id="rId26"/>
    <pivotCache cacheId="8" r:id="rId27"/>
    <pivotCache cacheId="9" r:id="rId28"/>
    <pivotCache cacheId="10" r:id="rId29"/>
    <pivotCache cacheId="11" r:id="rId30"/>
    <pivotCache cacheId="12" r:id="rId31"/>
    <pivotCache cacheId="13" r:id="rId32"/>
    <pivotCache cacheId="14" r:id="rId33"/>
    <pivotCache cacheId="15" r:id="rId34"/>
    <pivotCache cacheId="16" r:id="rId35"/>
    <pivotCache cacheId="17" r:id="rId36"/>
    <pivotCache cacheId="18" r:id="rId37"/>
    <pivotCache cacheId="19" r:id="rId38"/>
    <pivotCache cacheId="20" r:id="rId39"/>
    <pivotCache cacheId="21" r:id="rId40"/>
    <pivotCache cacheId="22" r:id="rId41"/>
    <pivotCache cacheId="23" r:id="rId42"/>
    <pivotCache cacheId="24" r:id="rId43"/>
    <pivotCache cacheId="25" r:id="rId44"/>
    <pivotCache cacheId="26" r:id="rId45"/>
    <pivotCache cacheId="27" r:id="rId46"/>
    <pivotCache cacheId="28" r:id="rId47"/>
    <pivotCache cacheId="29" r:id="rId48"/>
    <pivotCache cacheId="30" r:id="rId49"/>
    <pivotCache cacheId="31" r:id="rId50"/>
    <pivotCache cacheId="32" r:id="rId51"/>
    <pivotCache cacheId="33" r:id="rId52"/>
    <pivotCache cacheId="34" r:id="rId53"/>
    <pivotCache cacheId="35" r:id="rId54"/>
    <pivotCache cacheId="36" r:id="rId55"/>
    <pivotCache cacheId="37" r:id="rId56"/>
    <pivotCache cacheId="38" r:id="rId57"/>
  </pivotCaches>
  <extLst>
    <ext xmlns:x14="http://schemas.microsoft.com/office/spreadsheetml/2009/9/main" uri="{876F7934-8845-4945-9796-88D515C7AA90}">
      <x14:pivotCaches>
        <pivotCache cacheId="39" r:id="rId58"/>
      </x14:pivotCaches>
    </ext>
    <ext xmlns:x14="http://schemas.microsoft.com/office/spreadsheetml/2009/9/main" uri="{BBE1A952-AA13-448e-AADC-164F8A28A991}">
      <x14:slicerCaches>
        <x14:slicerCache r:id="rId59"/>
        <x14:slicerCache r:id="rId60"/>
        <x14:slicerCache r:id="rId61"/>
        <x14:slicerCache r:id="rId62"/>
        <x14:slicerCache r:id="rId63"/>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Fact_Transactions_SYNTHETIC" name="Transactions old" connection="WorksheetConnection_SM_Bank_Executive_Financial_Model.xlsx!Fact_Transactions_SYNTHETIC"/>
          <x15:modelTable id="Fact_Group_Annual" name="Annual Performance" connection="WorksheetConnection_SM_Bank_Executive_Financial_Model.xlsx!Fact_Group_Annual"/>
          <x15:modelTable id="Fact_Country_Segment" name="Country Performance" connection="WorksheetConnection_SM_Bank_Executive_Financial_Model.xlsx!Fact_Country_Segment"/>
          <x15:modelTable id="Dim_Region" name="Region" connection="WorksheetConnection_SM_Bank_Executive_Financial_Model.xlsx!Dim_Region"/>
          <x15:modelTable id="Dim_Metric" name="Metric" connection="WorksheetConnection_SM_Bank_Executive_Financial_Model.xlsx!Dim_Metric"/>
          <x15:modelTable id="Dim_Date" name="Date" connection="WorksheetConnection_SM_Bank_Executive_Financial_Model.xlsx!Dim_Date"/>
          <x15:modelTable id="Dim_Country" name="Country" connection="WorksheetConnection_SM_Bank_Executive_Financial_Model.xlsx!Dim_Country"/>
          <x15:modelTable id="Dim_Channel" name="Channel" connection="WorksheetConnection_SM_Bank_Executive_Financial_Model.xlsx!Dim_Channel"/>
          <x15:modelTable id="Table9" name="A" connection="WorksheetConnection_SM_Bank_Executive_Financial_Model.xlsm!Table9"/>
          <x15:modelTable id="Fact_Transactions_SYNTHETIC_1" name="Transactions" connection="WorksheetConnection_SM_Bank_Executive_Financial_Model.xlsm!Fact_Transactions_SYNTHETIC_1"/>
          <x15:modelTable id="Range" name="Range" connection="WorksheetConnection_Analysis!$H$46:$M$52"/>
        </x15:modelTables>
        <x15:modelRelationships>
          <x15:modelRelationship fromTable="Country" fromColumn="CountryID" toTable="Country Performance" toColumn="CountryID"/>
          <x15:modelRelationship fromTable="Annual Performance" fromColumn="MetricID" toTable="Metric" toColumn="MetricID"/>
          <x15:modelRelationship fromTable="Country Performance" fromColumn="MetricName" toTable="Metric" toColumn="MetricName"/>
          <x15:modelRelationship fromTable="Transactions" fromColumn="RegionID" toTable="Region" toColumn="RegionID"/>
          <x15:modelRelationship fromTable="Transactions" fromColumn="DateKey" toTable="Date" toColumn="DateKey"/>
          <x15:modelRelationship fromTable="Transactions" fromColumn="ChannelID" toTable="Channel" toColumn="ChannelID"/>
          <x15:modelRelationship fromTable="Transactions" fromColumn="CountryID" toTable="Country" toColumn="CountryID"/>
        </x15:modelRelationships>
      </x15:dataModel>
    </ext>
  </extLst>
</workbook>
</file>

<file path=xl/calcChain.xml><?xml version="1.0" encoding="utf-8"?>
<calcChain xmlns="http://schemas.openxmlformats.org/spreadsheetml/2006/main">
  <c r="G182" i="8" l="1"/>
  <c r="G181" i="8"/>
  <c r="G180" i="8"/>
  <c r="G179" i="8"/>
  <c r="G178" i="8"/>
  <c r="G177" i="8"/>
  <c r="G176" i="8"/>
  <c r="G175" i="8"/>
  <c r="G174" i="8"/>
  <c r="G173" i="8"/>
  <c r="G172" i="8"/>
  <c r="G171" i="8"/>
  <c r="G170" i="8"/>
  <c r="G169" i="8"/>
  <c r="G168" i="8"/>
  <c r="G167" i="8"/>
  <c r="G166" i="8"/>
  <c r="G165" i="8"/>
  <c r="G164" i="8"/>
  <c r="G163" i="8"/>
  <c r="G162" i="8"/>
  <c r="G161" i="8"/>
  <c r="G160" i="8"/>
  <c r="G159" i="8"/>
  <c r="G158" i="8"/>
  <c r="G157" i="8"/>
  <c r="G156" i="8"/>
  <c r="G155" i="8"/>
  <c r="G154" i="8"/>
  <c r="G153" i="8"/>
  <c r="G152" i="8"/>
  <c r="G151" i="8"/>
  <c r="G150" i="8"/>
  <c r="G149" i="8"/>
  <c r="G148" i="8"/>
  <c r="G147" i="8"/>
  <c r="G146" i="8"/>
  <c r="G145" i="8"/>
  <c r="G144" i="8"/>
  <c r="G143" i="8"/>
  <c r="G142" i="8"/>
  <c r="G141" i="8"/>
  <c r="G140" i="8"/>
  <c r="G139" i="8"/>
  <c r="G138" i="8"/>
  <c r="G137" i="8"/>
  <c r="G136" i="8"/>
  <c r="G135" i="8"/>
  <c r="G134" i="8"/>
  <c r="G133" i="8"/>
  <c r="G132" i="8"/>
  <c r="G131" i="8"/>
  <c r="G130" i="8"/>
  <c r="G129" i="8"/>
  <c r="G128" i="8"/>
  <c r="G127" i="8"/>
  <c r="G126" i="8"/>
  <c r="G125" i="8"/>
  <c r="G124" i="8"/>
  <c r="G123" i="8"/>
  <c r="G122" i="8"/>
  <c r="G121" i="8"/>
  <c r="G120" i="8"/>
  <c r="G119" i="8"/>
  <c r="G118" i="8"/>
  <c r="G117" i="8"/>
  <c r="G116" i="8"/>
  <c r="G115" i="8"/>
  <c r="G114" i="8"/>
  <c r="G113" i="8"/>
  <c r="G112" i="8"/>
  <c r="G111" i="8"/>
  <c r="G110" i="8"/>
  <c r="G109" i="8"/>
  <c r="G108" i="8"/>
  <c r="G107" i="8"/>
  <c r="G106" i="8"/>
  <c r="G105" i="8"/>
  <c r="G104" i="8"/>
  <c r="G103" i="8"/>
  <c r="G102" i="8"/>
  <c r="G101" i="8"/>
  <c r="G100" i="8"/>
  <c r="G99" i="8"/>
  <c r="G98" i="8"/>
  <c r="G97" i="8"/>
  <c r="G96" i="8"/>
  <c r="G95" i="8"/>
  <c r="G94" i="8"/>
  <c r="G93" i="8"/>
  <c r="G92" i="8"/>
  <c r="G91" i="8"/>
  <c r="G90" i="8"/>
  <c r="G89" i="8"/>
  <c r="G88" i="8"/>
  <c r="G87" i="8"/>
  <c r="G86" i="8"/>
  <c r="G85" i="8"/>
  <c r="G84" i="8"/>
  <c r="G83" i="8"/>
  <c r="G82" i="8"/>
  <c r="G81" i="8"/>
  <c r="G80" i="8"/>
  <c r="G79" i="8"/>
  <c r="G78" i="8"/>
  <c r="G77" i="8"/>
  <c r="G76" i="8"/>
  <c r="G75" i="8"/>
  <c r="G74" i="8"/>
  <c r="G73" i="8"/>
  <c r="G72" i="8"/>
  <c r="G71" i="8"/>
  <c r="G70" i="8"/>
  <c r="G69" i="8"/>
  <c r="G68" i="8"/>
  <c r="G67" i="8"/>
  <c r="G66" i="8"/>
  <c r="G65" i="8"/>
  <c r="G64" i="8"/>
  <c r="G63" i="8"/>
  <c r="G62" i="8"/>
  <c r="G61" i="8"/>
  <c r="G60" i="8"/>
  <c r="G59" i="8"/>
  <c r="G58" i="8"/>
  <c r="G57" i="8"/>
  <c r="G56" i="8"/>
  <c r="G55" i="8"/>
  <c r="G54" i="8"/>
  <c r="G53" i="8"/>
  <c r="G52" i="8"/>
  <c r="G51" i="8"/>
  <c r="G50" i="8"/>
  <c r="G49" i="8"/>
  <c r="G48" i="8"/>
  <c r="G47" i="8"/>
  <c r="G46" i="8"/>
  <c r="G45" i="8"/>
  <c r="G44" i="8"/>
  <c r="G43" i="8"/>
  <c r="G42" i="8"/>
  <c r="G41" i="8"/>
  <c r="G40" i="8"/>
  <c r="G39" i="8"/>
  <c r="G38" i="8"/>
  <c r="G37" i="8"/>
  <c r="G36" i="8"/>
  <c r="G35" i="8"/>
  <c r="G34" i="8"/>
  <c r="G33" i="8"/>
  <c r="G32" i="8"/>
  <c r="G31" i="8"/>
  <c r="G30" i="8"/>
  <c r="G29" i="8"/>
  <c r="G28" i="8"/>
  <c r="G27" i="8"/>
  <c r="G26" i="8"/>
  <c r="G25" i="8"/>
  <c r="G24" i="8"/>
  <c r="G23" i="8"/>
  <c r="G22" i="8"/>
  <c r="G21" i="8"/>
  <c r="G20" i="8"/>
  <c r="G19" i="8"/>
  <c r="G18" i="8"/>
  <c r="G17" i="8"/>
  <c r="G16" i="8"/>
  <c r="G15" i="8"/>
  <c r="G14" i="8"/>
  <c r="G13" i="8"/>
  <c r="G12" i="8"/>
  <c r="G11" i="8"/>
  <c r="G10" i="8"/>
  <c r="G9" i="8"/>
  <c r="G8" i="8"/>
  <c r="G7" i="8"/>
  <c r="G6" i="8"/>
  <c r="G5" i="8"/>
  <c r="G4" i="8"/>
  <c r="G3" i="8"/>
  <c r="G2" i="8"/>
  <c r="E41" i="18"/>
  <c r="D41" i="18"/>
  <c r="C41" i="18"/>
  <c r="B41" i="18"/>
  <c r="E24" i="18"/>
  <c r="D24" i="18"/>
  <c r="C24" i="18"/>
  <c r="B24" i="18"/>
  <c r="C6" i="18"/>
  <c r="I6" i="10"/>
  <c r="B60" i="10"/>
  <c r="E29" i="10"/>
  <c r="B6" i="18"/>
  <c r="D60" i="10"/>
  <c r="C60" i="10"/>
  <c r="D29" i="10"/>
  <c r="D6" i="18"/>
  <c r="J6" i="10"/>
  <c r="E60" i="10"/>
  <c r="B29" i="10"/>
  <c r="F6" i="18"/>
  <c r="F29" i="10"/>
  <c r="K6" i="10"/>
  <c r="E6" i="18"/>
  <c r="C29" i="10"/>
  <c r="H6"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D08571A-7617-4474-BE54-A2B080D283D6}" keepAlive="1" name="Query - Fact_Transactions_SYNTHETIC" description="Connection to the 'Fact_Transactions_SYNTHETIC' query in the workbook." type="5" refreshedVersion="8" background="1" saveData="1">
    <dbPr connection="Provider=Microsoft.Mashup.OleDb.1;Data Source=$Workbook$;Location=Fact_Transactions_SYNTHETIC;Extended Properties=&quot;&quot;" command="SELECT * FROM [Fact_Transactions_SYNTHETIC]"/>
  </connection>
  <connection id="2" xr16:uid="{916D7B2C-302E-4BE4-9135-29D30B5D6B4D}"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3" xr16:uid="{A015C3AE-5336-42DA-852C-721DB57EE475}" name="WorksheetConnection_Analysis!$H$46:$M$52" type="102" refreshedVersion="8" minRefreshableVersion="5">
    <extLst>
      <ext xmlns:x15="http://schemas.microsoft.com/office/spreadsheetml/2010/11/main" uri="{DE250136-89BD-433C-8126-D09CA5730AF9}">
        <x15:connection id="Range" autoDelete="1">
          <x15:rangePr sourceName="_xlcn.WorksheetConnection_AnalysisH46M521"/>
        </x15:connection>
      </ext>
    </extLst>
  </connection>
  <connection id="4" xr16:uid="{A14B3A21-63AD-4ABD-8C27-EE272CFFE086}" name="WorksheetConnection_SM_Bank_Executive_Financial_Model.xlsm!Fact_Transactions_SYNTHETIC_1" type="102" refreshedVersion="8" minRefreshableVersion="5">
    <extLst>
      <ext xmlns:x15="http://schemas.microsoft.com/office/spreadsheetml/2010/11/main" uri="{DE250136-89BD-433C-8126-D09CA5730AF9}">
        <x15:connection id="Fact_Transactions_SYNTHETIC_1">
          <x15:rangePr sourceName="_xlcn.WorksheetConnection_SM_Bank_Executive_Financial_Model.xlsmFact_Transactions_SYNTHETIC_11"/>
        </x15:connection>
      </ext>
    </extLst>
  </connection>
  <connection id="5" xr16:uid="{13C58E54-DF77-4E27-AC89-D20FF9FC6987}" name="WorksheetConnection_SM_Bank_Executive_Financial_Model.xlsm!Table9" type="102" refreshedVersion="8" minRefreshableVersion="5">
    <extLst>
      <ext xmlns:x15="http://schemas.microsoft.com/office/spreadsheetml/2010/11/main" uri="{DE250136-89BD-433C-8126-D09CA5730AF9}">
        <x15:connection id="Table9">
          <x15:rangePr sourceName="_xlcn.WorksheetConnection_SM_Bank_Executive_Financial_Model.xlsmTable91"/>
        </x15:connection>
      </ext>
    </extLst>
  </connection>
  <connection id="6" xr16:uid="{73B611DC-1562-41FD-88BE-E67A57E26F05}" name="WorksheetConnection_SM_Bank_Executive_Financial_Model.xlsx!Dim_Channel" type="102" refreshedVersion="8" minRefreshableVersion="5">
    <extLst>
      <ext xmlns:x15="http://schemas.microsoft.com/office/spreadsheetml/2010/11/main" uri="{DE250136-89BD-433C-8126-D09CA5730AF9}">
        <x15:connection id="Dim_Channel">
          <x15:rangePr sourceName="_xlcn.WorksheetConnection_SM_Bank_Executive_Financial_Model.xlsxDim_Channel1"/>
        </x15:connection>
      </ext>
    </extLst>
  </connection>
  <connection id="7" xr16:uid="{C1DB6539-C047-4427-B467-1EC746B88C25}" name="WorksheetConnection_SM_Bank_Executive_Financial_Model.xlsx!Dim_Country" type="102" refreshedVersion="8" minRefreshableVersion="5">
    <extLst>
      <ext xmlns:x15="http://schemas.microsoft.com/office/spreadsheetml/2010/11/main" uri="{DE250136-89BD-433C-8126-D09CA5730AF9}">
        <x15:connection id="Dim_Country">
          <x15:rangePr sourceName="_xlcn.WorksheetConnection_SM_Bank_Executive_Financial_Model.xlsxDim_Country1"/>
        </x15:connection>
      </ext>
    </extLst>
  </connection>
  <connection id="8" xr16:uid="{172DEAFE-0B01-4E53-9975-C619FCD7ED66}" name="WorksheetConnection_SM_Bank_Executive_Financial_Model.xlsx!Dim_Date" type="102" refreshedVersion="8" minRefreshableVersion="5">
    <extLst>
      <ext xmlns:x15="http://schemas.microsoft.com/office/spreadsheetml/2010/11/main" uri="{DE250136-89BD-433C-8126-D09CA5730AF9}">
        <x15:connection id="Dim_Date">
          <x15:rangePr sourceName="_xlcn.WorksheetConnection_SM_Bank_Executive_Financial_Model.xlsxDim_Date1"/>
        </x15:connection>
      </ext>
    </extLst>
  </connection>
  <connection id="9" xr16:uid="{687899CF-AC84-4966-B14A-8C2D6BC13AA2}" name="WorksheetConnection_SM_Bank_Executive_Financial_Model.xlsx!Dim_Metric" type="102" refreshedVersion="8" minRefreshableVersion="5">
    <extLst>
      <ext xmlns:x15="http://schemas.microsoft.com/office/spreadsheetml/2010/11/main" uri="{DE250136-89BD-433C-8126-D09CA5730AF9}">
        <x15:connection id="Dim_Metric">
          <x15:rangePr sourceName="_xlcn.WorksheetConnection_SM_Bank_Executive_Financial_Model.xlsxDim_Metric1"/>
        </x15:connection>
      </ext>
    </extLst>
  </connection>
  <connection id="10" xr16:uid="{87FA1D2F-5C9D-4B60-A23A-E63E42DAA543}" name="WorksheetConnection_SM_Bank_Executive_Financial_Model.xlsx!Dim_Region" type="102" refreshedVersion="8" minRefreshableVersion="5">
    <extLst>
      <ext xmlns:x15="http://schemas.microsoft.com/office/spreadsheetml/2010/11/main" uri="{DE250136-89BD-433C-8126-D09CA5730AF9}">
        <x15:connection id="Dim_Region">
          <x15:rangePr sourceName="_xlcn.WorksheetConnection_SM_Bank_Executive_Financial_Model.xlsxDim_Region1"/>
        </x15:connection>
      </ext>
    </extLst>
  </connection>
  <connection id="11" xr16:uid="{39EE0C5B-F558-4FFC-891E-099E746A114F}" name="WorksheetConnection_SM_Bank_Executive_Financial_Model.xlsx!Fact_Country_Segment" type="102" refreshedVersion="8" minRefreshableVersion="5">
    <extLst>
      <ext xmlns:x15="http://schemas.microsoft.com/office/spreadsheetml/2010/11/main" uri="{DE250136-89BD-433C-8126-D09CA5730AF9}">
        <x15:connection id="Fact_Country_Segment">
          <x15:rangePr sourceName="_xlcn.WorksheetConnection_SM_Bank_Executive_Financial_Model.xlsxFact_Country_Segment1"/>
        </x15:connection>
      </ext>
    </extLst>
  </connection>
  <connection id="12" xr16:uid="{EF82E02C-46B3-4937-8F46-409DA2446758}" name="WorksheetConnection_SM_Bank_Executive_Financial_Model.xlsx!Fact_Group_Annual" type="102" refreshedVersion="8" minRefreshableVersion="5">
    <extLst>
      <ext xmlns:x15="http://schemas.microsoft.com/office/spreadsheetml/2010/11/main" uri="{DE250136-89BD-433C-8126-D09CA5730AF9}">
        <x15:connection id="Fact_Group_Annual">
          <x15:rangePr sourceName="_xlcn.WorksheetConnection_SM_Bank_Executive_Financial_Model.xlsxFact_Group_Annual1"/>
        </x15:connection>
      </ext>
    </extLst>
  </connection>
  <connection id="13" xr16:uid="{6AA4AACA-1F16-4A8B-9C3E-39DFDD091EAB}" name="WorksheetConnection_SM_Bank_Executive_Financial_Model.xlsx!Fact_Transactions_SYNTHETIC" type="102" refreshedVersion="8" minRefreshableVersion="5">
    <extLst>
      <ext xmlns:x15="http://schemas.microsoft.com/office/spreadsheetml/2010/11/main" uri="{DE250136-89BD-433C-8126-D09CA5730AF9}">
        <x15:connection id="Fact_Transactions_SYNTHETIC">
          <x15:rangePr sourceName="_xlcn.WorksheetConnection_SM_Bank_Executive_Financial_Model.xlsxFact_Transactions_SYNTHETIC1"/>
        </x15:connection>
      </ext>
    </extLst>
  </connection>
</connections>
</file>

<file path=xl/sharedStrings.xml><?xml version="1.0" encoding="utf-8"?>
<sst xmlns="http://schemas.openxmlformats.org/spreadsheetml/2006/main" count="1640" uniqueCount="209">
  <si>
    <t>Real, sourced financial data + one clearly-labeled synthetic table for extra practice</t>
  </si>
  <si>
    <t>WHAT'S REAL VS SYNTHETIC</t>
  </si>
  <si>
    <t>Dim_Country, Dim_Metric, Fact_Group_Annual, Fact_Country_Segment</t>
  </si>
  <si>
    <t>Fact_Transactions_SYNTHETIC, Dim_Region, Dim_Channel, Dim_Date</t>
  </si>
  <si>
    <t>TABLES IN THIS WORKBOOK</t>
  </si>
  <si>
    <t>Dim_Country</t>
  </si>
  <si>
    <t>Dim_Metric</t>
  </si>
  <si>
    <t>7 rows — lookup for the financial metrics used in Fact_Group_Annual.</t>
  </si>
  <si>
    <t>Fact_Group_Annual</t>
  </si>
  <si>
    <t>23 rows — Group-level Profit After Tax (2020-2025), Total Assets, Customer Deposits, Net Loans, Total Income, Net Interest Income and Cost-to-Income Ratio (2022-2025), each tagged to a source.</t>
  </si>
  <si>
    <t>Fact_Country_Segment</t>
  </si>
  <si>
    <t>5 rows — FY2025 Profit After Tax by country, with year-on-year growth.</t>
  </si>
  <si>
    <t>Dim_Region / Dim_Channel / Dim_Date</t>
  </si>
  <si>
    <t>Support tables for the synthetic transaction fact table below.</t>
  </si>
  <si>
    <t>Fact_Transactions_SYNTHETIC</t>
  </si>
  <si>
    <t>707 rows — simulated daily transactions (Jan-Jun 2025) across country, region and channel, for granular pivot/DAX practice.</t>
  </si>
  <si>
    <t>HOW TO BUILD THE POWER PIVOT DATA MODEL</t>
  </si>
  <si>
    <t>Step 1</t>
  </si>
  <si>
    <t>Click inside any table above → Insert tab → make sure it stays a Table (Ctrl+T if needed).</t>
  </si>
  <si>
    <t>Step 2</t>
  </si>
  <si>
    <t>Power Pivot tab → Add to Data Model, for each of the 8 tables (or: Data tab → From Table/Range → 'Add this data to the Data Model' checkbox).</t>
  </si>
  <si>
    <t>Step 3</t>
  </si>
  <si>
    <t>In the Power Pivot window → Diagram View → drag to create relationships:</t>
  </si>
  <si>
    <t xml:space="preserve">  •</t>
  </si>
  <si>
    <t>Fact_Group_Annual[MetricID] → Dim_Metric[MetricID]</t>
  </si>
  <si>
    <t>Fact_Country_Segment[CountryID] → Dim_Country[CountryID]</t>
  </si>
  <si>
    <t>Fact_Transactions_SYNTHETIC[CountryID] → Dim_Country[CountryID]</t>
  </si>
  <si>
    <t>Fact_Transactions_SYNTHETIC[RegionID] → Dim_Region[RegionID]</t>
  </si>
  <si>
    <t>Fact_Transactions_SYNTHETIC[ChannelID] → Dim_Channel[ChannelID]</t>
  </si>
  <si>
    <t>Fact_Transactions_SYNTHETIC[DateKey] → Dim_Date[DateKey]</t>
  </si>
  <si>
    <t>Step 4</t>
  </si>
  <si>
    <t>Build a PivotTable from the Data Model (Insert → PivotTable → 'Use this workbook's Data Model').</t>
  </si>
  <si>
    <t>DAX MEASURES TO PRACTICE</t>
  </si>
  <si>
    <t>Total PAT</t>
  </si>
  <si>
    <t>:= SUM(Fact_Group_Annual[Value])  — filter by Dim_Metric[MetricName] = "Profit After Tax"</t>
  </si>
  <si>
    <t>YoY Growth %</t>
  </si>
  <si>
    <t>:= DIVIDE([Total PAT] - CALCULATE([Total PAT], DATEADD(...)), CALCULATE([Total PAT], DATEADD(...)))  — or simpler, use SAMEPERIODLASTYEAR on Fact_Transactions_SYNTHETIC with Dim_Date</t>
  </si>
  <si>
    <t>Total Synthetic Amount</t>
  </si>
  <si>
    <t>:= SUM(Fact_Transactions_SYNTHETIC[Amount_KES_Million])</t>
  </si>
  <si>
    <t>Avg Daily Volume</t>
  </si>
  <si>
    <t>:= AVERAGEX(VALUES(Dim_Date[DateKey]), CALCULATE(SUM(Fact_Transactions_SYNTHETIC[Volume])))</t>
  </si>
  <si>
    <t>% by Channel</t>
  </si>
  <si>
    <t>:= DIVIDE([Total Synthetic Amount], CALCULATE([Total Synthetic Amount], ALL(Dim_Channel)))</t>
  </si>
  <si>
    <t>VBA / MACROS</t>
  </si>
  <si>
    <t>File</t>
  </si>
  <si>
    <t>Import it</t>
  </si>
  <si>
    <t>In Excel: Alt+F11 to open the VBA editor → File → Import File → select the .bas file.</t>
  </si>
  <si>
    <t>Then</t>
  </si>
  <si>
    <t>Save this workbook as .xlsm (macro-enabled) to keep the macros. See the .bas file's comments for what each macro does (refreshing the data model, building a quick summary sheet, and highlighting outlier transaction amounts).</t>
  </si>
  <si>
    <t>CountryID</t>
  </si>
  <si>
    <t>CountryName</t>
  </si>
  <si>
    <t>SubsidiaryName</t>
  </si>
  <si>
    <t>Kenya</t>
  </si>
  <si>
    <t>DR Congo</t>
  </si>
  <si>
    <t>Uganda</t>
  </si>
  <si>
    <t>Rwanda</t>
  </si>
  <si>
    <t>Tanzania</t>
  </si>
  <si>
    <t>MetricID</t>
  </si>
  <si>
    <t>MetricName</t>
  </si>
  <si>
    <t>Unit</t>
  </si>
  <si>
    <t>Profit After Tax</t>
  </si>
  <si>
    <t>KES Billion</t>
  </si>
  <si>
    <t>Total Assets</t>
  </si>
  <si>
    <t>Customer Deposits</t>
  </si>
  <si>
    <t>Net Loans</t>
  </si>
  <si>
    <t>Total Income</t>
  </si>
  <si>
    <t>Net Interest Income</t>
  </si>
  <si>
    <t>Cost-to-Income Ratio</t>
  </si>
  <si>
    <t>Percent</t>
  </si>
  <si>
    <t>FiscalYear</t>
  </si>
  <si>
    <t>Value</t>
  </si>
  <si>
    <t>Source</t>
  </si>
  <si>
    <t>Value_KES_Billion</t>
  </si>
  <si>
    <t>YoY_Growth_Pct</t>
  </si>
  <si>
    <t>RegionID</t>
  </si>
  <si>
    <t>RegionName</t>
  </si>
  <si>
    <t>Nairobi</t>
  </si>
  <si>
    <t>Mombasa</t>
  </si>
  <si>
    <t>Kisumu</t>
  </si>
  <si>
    <t>Nakuru</t>
  </si>
  <si>
    <t>Eldoret</t>
  </si>
  <si>
    <t>ChannelID</t>
  </si>
  <si>
    <t>ChannelName</t>
  </si>
  <si>
    <t>Mobile App (Equitel/EazzyApp)</t>
  </si>
  <si>
    <t>Branch</t>
  </si>
  <si>
    <t>Agent</t>
  </si>
  <si>
    <t>Internet Banking</t>
  </si>
  <si>
    <t>ATM</t>
  </si>
  <si>
    <t>DateKey</t>
  </si>
  <si>
    <t>Year</t>
  </si>
  <si>
    <t>Quarter</t>
  </si>
  <si>
    <t>MonthNumber</t>
  </si>
  <si>
    <t>MonthName</t>
  </si>
  <si>
    <t>DayName</t>
  </si>
  <si>
    <t>IsWeekend</t>
  </si>
  <si>
    <t>January</t>
  </si>
  <si>
    <t>Wednesday</t>
  </si>
  <si>
    <t>Thursday</t>
  </si>
  <si>
    <t>Friday</t>
  </si>
  <si>
    <t>Saturday</t>
  </si>
  <si>
    <t>Sunday</t>
  </si>
  <si>
    <t>Monday</t>
  </si>
  <si>
    <t>Tuesday</t>
  </si>
  <si>
    <t>February</t>
  </si>
  <si>
    <t>March</t>
  </si>
  <si>
    <t>April</t>
  </si>
  <si>
    <t>May</t>
  </si>
  <si>
    <t>June</t>
  </si>
  <si>
    <t>TransactionID</t>
  </si>
  <si>
    <t>TransactionType</t>
  </si>
  <si>
    <t>Amount_KES_Million</t>
  </si>
  <si>
    <t>Volume</t>
  </si>
  <si>
    <t>Bill Payment</t>
  </si>
  <si>
    <t>Fund Transfer</t>
  </si>
  <si>
    <t>Forex Transaction</t>
  </si>
  <si>
    <t>Loan Repayment</t>
  </si>
  <si>
    <t>Deposit</t>
  </si>
  <si>
    <t>Loan Disbursement</t>
  </si>
  <si>
    <t>SM Group Holdings PLC — Power Pivot Practice Dataset</t>
  </si>
  <si>
    <t>→ 100% REAL, sourced figures from SM Group Holdings PLC's own results announcements and annual reports. Every value has a Source column citing which release it came from.</t>
  </si>
  <si>
    <t>→ SIMULATED. SM does not publish day-by-day transaction data, so this table is randomly generated (loosely anchored to the real FY2025 income scale) purely so you have granular, date-level data to practice star-schema modelling and DAX time-intelligence measures on. Do not treat these numbers as real.</t>
  </si>
  <si>
    <t>5 rows — SM operating markets and local subsidiary names.</t>
  </si>
  <si>
    <t>A companion file, SM_Practice_Macros.bas, is provided alongside this workbook.</t>
  </si>
  <si>
    <t>SM Bank Kenya Limited (EBKL)</t>
  </si>
  <si>
    <t>SM BCDC</t>
  </si>
  <si>
    <t>SM Bank Uganda</t>
  </si>
  <si>
    <t>SM Bank Rwanda</t>
  </si>
  <si>
    <t>SM Bank Tanzania</t>
  </si>
  <si>
    <t>SM Group FY2025 Full-Year Results Announcement (18 Mar 2026)</t>
  </si>
  <si>
    <t>SM Group Newsroom historical results summary</t>
  </si>
  <si>
    <t>SM Group Newsroom historical results summary (+99% y/y)</t>
  </si>
  <si>
    <t>SM Group FY2022 Integrated Report / Newsroom release (+15% y/y)</t>
  </si>
  <si>
    <t>SM Group FY2023 Audited Results / Abridged Report (2024) (-5% y/y)</t>
  </si>
  <si>
    <t>SM Group FY2025 Full-Year Results Announcement (18 Mar 2026) (prior-year comparative)</t>
  </si>
  <si>
    <t>SM Group FY2025 Full-Year Results Announcement (18 Mar 2026) (+55% y/y)</t>
  </si>
  <si>
    <t>SM Group FY2022 Integrated Report / Newsroom release (+21% y/y)</t>
  </si>
  <si>
    <t>SM Group FY2023 Audited Results / Abridged Report (2024) (+18% y/y)</t>
  </si>
  <si>
    <t>SM Group FY2025 Full-Year Results Announcement (18 Mar 2026) (+9% y/y)</t>
  </si>
  <si>
    <t>SM Group FY2023 Audited Results / Abridged Report (2024) (+19% y/y)</t>
  </si>
  <si>
    <t>SM Group FY2025 Full-Year Results Announcement (18 Mar 2026) (+4% y/y)</t>
  </si>
  <si>
    <t>SM Group FY2023 Audited Results / Abridged Report (2024) (+26% y/y)</t>
  </si>
  <si>
    <t>SM Group FY2025 Full-Year Results Announcement (18 Mar 2026) (+8% y/y)</t>
  </si>
  <si>
    <t>SM Group FY2022 Integrated Report / Newsroom release</t>
  </si>
  <si>
    <t>SM Group FY2023 Audited Results / Abridged Report (2024) (+10.5% y/y, as restated in FY2023 release)</t>
  </si>
  <si>
    <t>SM Group FY2025 Full-Year Results Announcement (18 Mar 2026) (+12% y/y)</t>
  </si>
  <si>
    <t>SM Group FY2025 Full-Year Results Announcement (18 Mar 2026) (+17% y/y)</t>
  </si>
  <si>
    <t>Row Labels</t>
  </si>
  <si>
    <t>Grand Total</t>
  </si>
  <si>
    <t>Measure</t>
  </si>
  <si>
    <t>Total Transaction Value</t>
  </si>
  <si>
    <t>Country performance</t>
  </si>
  <si>
    <t>Total Transaction Volume</t>
  </si>
  <si>
    <t>Average value per transaction</t>
  </si>
  <si>
    <t>Number of records</t>
  </si>
  <si>
    <t>Number of Countries</t>
  </si>
  <si>
    <t>Number of Channels</t>
  </si>
  <si>
    <t>Monthly Performance</t>
  </si>
  <si>
    <t>Channel performance</t>
  </si>
  <si>
    <t>Transaction Type performance</t>
  </si>
  <si>
    <t>Country Rank</t>
  </si>
  <si>
    <t>Country Share %</t>
  </si>
  <si>
    <t>Group Average</t>
  </si>
  <si>
    <t>Performance Variance</t>
  </si>
  <si>
    <t>Performance Status</t>
  </si>
  <si>
    <t>Above Average</t>
  </si>
  <si>
    <t>Country Dash KPIs</t>
  </si>
  <si>
    <t xml:space="preserve"> </t>
  </si>
  <si>
    <t>Country rank</t>
  </si>
  <si>
    <t>Column Labels</t>
  </si>
  <si>
    <t>Monthly Peformance per Country</t>
  </si>
  <si>
    <t>Average Transaction Value</t>
  </si>
  <si>
    <t>Performance Matrix</t>
  </si>
  <si>
    <t>Top Region Value</t>
  </si>
  <si>
    <t>Region Share %</t>
  </si>
  <si>
    <t>Region Ranking</t>
  </si>
  <si>
    <t>Regional Dash KPIs</t>
  </si>
  <si>
    <t>Below Average</t>
  </si>
  <si>
    <t>Region Market Share</t>
  </si>
  <si>
    <t>Regional Ranking</t>
  </si>
  <si>
    <t>Channel distribution by region</t>
  </si>
  <si>
    <t>Average transaction value by region</t>
  </si>
  <si>
    <t>Top Channel</t>
  </si>
  <si>
    <t>Top Channel Value</t>
  </si>
  <si>
    <t>Channel Share %</t>
  </si>
  <si>
    <t>Most Active Channel</t>
  </si>
  <si>
    <t>Most Active Channel Volume</t>
  </si>
  <si>
    <t>Channel Dashboard KPIs</t>
  </si>
  <si>
    <t>Channel Contribution</t>
  </si>
  <si>
    <t>Channel Market Share</t>
  </si>
  <si>
    <t>Channel Contribution by volume</t>
  </si>
  <si>
    <t>Monthly transaction trend</t>
  </si>
  <si>
    <t>Top Transaction Type</t>
  </si>
  <si>
    <t>Top Transaction Type Value</t>
  </si>
  <si>
    <t>Most Frequent Transaction Type</t>
  </si>
  <si>
    <t>Transaction Anaysis KPI</t>
  </si>
  <si>
    <t>transaction type by value</t>
  </si>
  <si>
    <t>transaction market share</t>
  </si>
  <si>
    <t>transaction volume by type</t>
  </si>
  <si>
    <t xml:space="preserve">average transaction value by type </t>
  </si>
  <si>
    <t>Highest Performing Month</t>
  </si>
  <si>
    <t>Highest Monthly Value</t>
  </si>
  <si>
    <t>Average Monthly Value</t>
  </si>
  <si>
    <t>MoM Growth %</t>
  </si>
  <si>
    <t>time intelligence kpi</t>
  </si>
  <si>
    <t>Monthly transaction volume</t>
  </si>
  <si>
    <t>Transaction value Vs Volume</t>
  </si>
  <si>
    <t>Cumulative Transaction Value</t>
  </si>
  <si>
    <t>Cumulative monthly transactions</t>
  </si>
  <si>
    <t>Month-on-month growth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</si>
</sst>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yyyy\-mm\-dd"/>
    <numFmt numFmtId="165" formatCode="_([$KES]\ * #,##0.00_);_([$KES]\ * \(#,##0.00\);_([$KES]\ * &quot;-&quot;??_);_(@_)"/>
    <numFmt numFmtId="166" formatCode="&quot;KES&quot;\ #,##0.00&quot; K&quot;"/>
    <numFmt numFmtId="167" formatCode="&quot;KES&quot;\ #,##0.00&quot; M&quot;"/>
    <numFmt numFmtId="168" formatCode="0.00%;\-0.00%;0.00%"/>
    <numFmt numFmtId="169" formatCode="#,##0.00\ &quot;KES&quot;;\-#,##0.00\ &quot;KES&quot;;#,##0.00\ &quot;KES&quot;"/>
    <numFmt numFmtId="170" formatCode="_([$KES]\ * #,##0.000_);_([$KES]\ * \(#,##0.000\);_([$KES]\ * &quot;-&quot;??_);_(@_)"/>
  </numFmts>
  <fonts count="12" x14ac:knownFonts="1">
    <font>
      <sz val="11"/>
      <color theme="1"/>
      <name val="Calibri"/>
      <family val="2"/>
      <charset val="1"/>
    </font>
    <font>
      <b/>
      <sz val="16"/>
      <color rgb="FF1F4E78"/>
      <name val="Arial"/>
      <family val="2"/>
    </font>
    <font>
      <i/>
      <sz val="10"/>
      <color rgb="FF666666"/>
      <name val="Arial"/>
      <family val="2"/>
    </font>
    <font>
      <b/>
      <sz val="12"/>
      <color rgb="FF1F4E78"/>
      <name val="Arial"/>
      <family val="2"/>
    </font>
    <font>
      <b/>
      <sz val="10"/>
      <name val="Arial"/>
      <family val="2"/>
    </font>
    <font>
      <sz val="10"/>
      <name val="Arial"/>
      <family val="2"/>
    </font>
    <font>
      <b/>
      <sz val="11"/>
      <color rgb="FFFFFFFF"/>
      <name val="Arial"/>
      <family val="2"/>
    </font>
    <font>
      <b/>
      <sz val="11"/>
      <color theme="1"/>
      <name val="Calibri"/>
      <family val="2"/>
    </font>
    <font>
      <sz val="24"/>
      <color theme="1"/>
      <name val="Calibri"/>
      <family val="2"/>
      <charset val="1"/>
    </font>
    <font>
      <sz val="11"/>
      <color theme="1"/>
      <name val="Calibri"/>
      <family val="2"/>
      <charset val="1"/>
    </font>
    <font>
      <sz val="11"/>
      <name val="Calibri"/>
      <family val="2"/>
      <charset val="1"/>
    </font>
    <font>
      <sz val="14"/>
      <color theme="1"/>
      <name val="Calibri"/>
      <family val="2"/>
      <charset val="1"/>
    </font>
  </fonts>
  <fills count="4">
    <fill>
      <patternFill patternType="none"/>
    </fill>
    <fill>
      <patternFill patternType="gray125"/>
    </fill>
    <fill>
      <patternFill patternType="solid">
        <fgColor rgb="FF1F4E78"/>
        <bgColor rgb="FF003366"/>
      </patternFill>
    </fill>
    <fill>
      <patternFill patternType="solid">
        <fgColor rgb="FFFFFF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3">
    <xf numFmtId="0" fontId="0" fillId="0" borderId="0"/>
    <xf numFmtId="9" fontId="9" fillId="0" borderId="0" applyFont="0" applyFill="0" applyBorder="0" applyAlignment="0" applyProtection="0"/>
    <xf numFmtId="44" fontId="9" fillId="0" borderId="0" applyFont="0" applyFill="0" applyBorder="0" applyAlignment="0" applyProtection="0"/>
  </cellStyleXfs>
  <cellXfs count="95">
    <xf numFmtId="0" fontId="0" fillId="0" borderId="0" xfId="0"/>
    <xf numFmtId="0" fontId="1" fillId="0" borderId="0" xfId="0" applyFont="1"/>
    <xf numFmtId="0" fontId="2" fillId="0" borderId="0" xfId="0" applyFont="1"/>
    <xf numFmtId="0" fontId="3" fillId="0" borderId="0" xfId="0" applyFont="1"/>
    <xf numFmtId="0" fontId="4" fillId="0" borderId="0" xfId="0" applyFont="1"/>
    <xf numFmtId="0" fontId="5" fillId="0" borderId="0" xfId="0" applyFont="1" applyAlignment="1">
      <alignment vertical="top" wrapText="1"/>
    </xf>
    <xf numFmtId="0" fontId="6" fillId="2" borderId="0" xfId="0" applyFont="1" applyFill="1" applyAlignment="1">
      <alignment horizontal="center"/>
    </xf>
    <xf numFmtId="0" fontId="5" fillId="0" borderId="0" xfId="0" applyFont="1"/>
    <xf numFmtId="164" fontId="5" fillId="0" borderId="0" xfId="0" applyNumberFormat="1" applyFont="1"/>
    <xf numFmtId="0" fontId="0" fillId="0" borderId="0" xfId="0" pivotButton="1"/>
    <xf numFmtId="0" fontId="0" fillId="0" borderId="0" xfId="0" applyAlignment="1">
      <alignment horizontal="left"/>
    </xf>
    <xf numFmtId="0" fontId="7" fillId="0" borderId="0" xfId="0" applyFont="1"/>
    <xf numFmtId="0" fontId="0" fillId="3" borderId="0" xfId="0" applyFill="1"/>
    <xf numFmtId="1" fontId="0" fillId="0" borderId="0" xfId="0" applyNumberFormat="1"/>
    <xf numFmtId="0" fontId="8" fillId="0" borderId="0" xfId="0" applyFont="1"/>
    <xf numFmtId="165" fontId="0" fillId="0" borderId="0" xfId="0" applyNumberFormat="1"/>
    <xf numFmtId="166" fontId="0" fillId="0" borderId="0" xfId="0" applyNumberFormat="1"/>
    <xf numFmtId="167" fontId="0" fillId="0" borderId="0" xfId="0" applyNumberFormat="1" applyAlignment="1">
      <alignment horizontal="center"/>
    </xf>
    <xf numFmtId="0" fontId="0" fillId="0" borderId="5" xfId="0" applyBorder="1"/>
    <xf numFmtId="0" fontId="0" fillId="0" borderId="6" xfId="0" applyBorder="1"/>
    <xf numFmtId="165" fontId="0" fillId="0" borderId="6" xfId="0" applyNumberFormat="1" applyBorder="1"/>
    <xf numFmtId="0" fontId="0" fillId="0" borderId="7" xfId="0" applyBorder="1"/>
    <xf numFmtId="9" fontId="0" fillId="0" borderId="8" xfId="1" applyFont="1" applyBorder="1"/>
    <xf numFmtId="165" fontId="0" fillId="0" borderId="8" xfId="0" applyNumberFormat="1" applyBorder="1"/>
    <xf numFmtId="0" fontId="0" fillId="0" borderId="9" xfId="0" applyBorder="1"/>
    <xf numFmtId="0" fontId="0" fillId="0" borderId="5" xfId="0" pivotButton="1" applyBorder="1"/>
    <xf numFmtId="0" fontId="0" fillId="0" borderId="3" xfId="0" applyBorder="1"/>
    <xf numFmtId="0" fontId="0" fillId="0" borderId="4" xfId="0" applyBorder="1"/>
    <xf numFmtId="165" fontId="0" fillId="0" borderId="9" xfId="0" applyNumberFormat="1" applyBorder="1"/>
    <xf numFmtId="165" fontId="0" fillId="0" borderId="11" xfId="0" applyNumberFormat="1" applyBorder="1"/>
    <xf numFmtId="165" fontId="0" fillId="0" borderId="12" xfId="0" applyNumberFormat="1" applyBorder="1"/>
    <xf numFmtId="0" fontId="0" fillId="0" borderId="10" xfId="0" applyBorder="1"/>
    <xf numFmtId="0" fontId="0" fillId="0" borderId="11" xfId="0" applyBorder="1"/>
    <xf numFmtId="0" fontId="0" fillId="0" borderId="12" xfId="0" applyBorder="1"/>
    <xf numFmtId="165" fontId="0" fillId="0" borderId="7" xfId="0" applyNumberFormat="1" applyBorder="1"/>
    <xf numFmtId="165" fontId="0" fillId="0" borderId="14" xfId="0" applyNumberFormat="1" applyBorder="1"/>
    <xf numFmtId="9" fontId="0" fillId="0" borderId="8" xfId="0" applyNumberFormat="1" applyBorder="1"/>
    <xf numFmtId="9" fontId="0" fillId="0" borderId="11" xfId="0" applyNumberFormat="1" applyBorder="1"/>
    <xf numFmtId="0" fontId="0" fillId="0" borderId="2" xfId="0" pivotButton="1" applyBorder="1"/>
    <xf numFmtId="0" fontId="0" fillId="0" borderId="5" xfId="0" applyBorder="1" applyAlignment="1">
      <alignment horizontal="left"/>
    </xf>
    <xf numFmtId="0" fontId="0" fillId="0" borderId="7" xfId="0" applyBorder="1" applyAlignment="1">
      <alignment horizontal="left"/>
    </xf>
    <xf numFmtId="165" fontId="0" fillId="0" borderId="13" xfId="0" applyNumberFormat="1" applyBorder="1"/>
    <xf numFmtId="165" fontId="0" fillId="0" borderId="15" xfId="0" applyNumberFormat="1" applyBorder="1"/>
    <xf numFmtId="0" fontId="0" fillId="0" borderId="3" xfId="0" pivotButton="1" applyBorder="1"/>
    <xf numFmtId="165" fontId="0" fillId="0" borderId="2" xfId="0" applyNumberFormat="1" applyBorder="1"/>
    <xf numFmtId="165" fontId="0" fillId="0" borderId="3" xfId="0" applyNumberFormat="1" applyBorder="1"/>
    <xf numFmtId="165" fontId="0" fillId="0" borderId="5" xfId="0" applyNumberFormat="1" applyBorder="1"/>
    <xf numFmtId="165" fontId="0" fillId="0" borderId="4" xfId="0" applyNumberFormat="1" applyBorder="1"/>
    <xf numFmtId="9" fontId="0" fillId="0" borderId="3" xfId="0" applyNumberFormat="1" applyBorder="1"/>
    <xf numFmtId="0" fontId="11" fillId="0" borderId="1" xfId="0" pivotButton="1" applyFont="1" applyBorder="1" applyAlignment="1">
      <alignment horizontal="center"/>
    </xf>
    <xf numFmtId="0" fontId="11" fillId="0" borderId="10" xfId="0" applyFont="1" applyBorder="1" applyAlignment="1">
      <alignment horizontal="center" vertical="justify"/>
    </xf>
    <xf numFmtId="0" fontId="11" fillId="0" borderId="11" xfId="0" applyFont="1" applyBorder="1" applyAlignment="1">
      <alignment horizontal="distributed" vertical="justify"/>
    </xf>
    <xf numFmtId="0" fontId="11" fillId="0" borderId="11" xfId="0" applyFont="1" applyBorder="1" applyAlignment="1">
      <alignment horizontal="center" vertical="center"/>
    </xf>
    <xf numFmtId="0" fontId="11" fillId="0" borderId="11" xfId="0" applyFont="1" applyBorder="1" applyAlignment="1">
      <alignment vertical="justify"/>
    </xf>
    <xf numFmtId="0" fontId="11" fillId="0" borderId="12" xfId="0" applyFont="1" applyBorder="1"/>
    <xf numFmtId="0" fontId="11" fillId="0" borderId="1" xfId="0" applyFont="1" applyBorder="1" applyAlignment="1">
      <alignment horizontal="left"/>
    </xf>
    <xf numFmtId="165" fontId="11" fillId="0" borderId="14" xfId="0" applyNumberFormat="1" applyFont="1" applyBorder="1"/>
    <xf numFmtId="165" fontId="11" fillId="0" borderId="1" xfId="0" applyNumberFormat="1" applyFont="1" applyBorder="1"/>
    <xf numFmtId="165" fontId="11" fillId="0" borderId="11" xfId="0" applyNumberFormat="1" applyFont="1" applyBorder="1"/>
    <xf numFmtId="168" fontId="11" fillId="0" borderId="11" xfId="0" applyNumberFormat="1" applyFont="1" applyBorder="1"/>
    <xf numFmtId="165" fontId="11" fillId="0" borderId="9" xfId="0" applyNumberFormat="1" applyFont="1" applyBorder="1"/>
    <xf numFmtId="168" fontId="11" fillId="0" borderId="14" xfId="0" applyNumberFormat="1" applyFont="1" applyBorder="1"/>
    <xf numFmtId="0" fontId="0" fillId="0" borderId="2" xfId="0" applyBorder="1"/>
    <xf numFmtId="165" fontId="0" fillId="0" borderId="10" xfId="0" applyNumberFormat="1" applyBorder="1"/>
    <xf numFmtId="9" fontId="0" fillId="0" borderId="0" xfId="1" applyFont="1"/>
    <xf numFmtId="22" fontId="0" fillId="0" borderId="0" xfId="0" applyNumberFormat="1"/>
    <xf numFmtId="169" fontId="0" fillId="0" borderId="0" xfId="0" applyNumberFormat="1"/>
    <xf numFmtId="170" fontId="0" fillId="0" borderId="13" xfId="0" applyNumberFormat="1" applyBorder="1"/>
    <xf numFmtId="170" fontId="0" fillId="0" borderId="15" xfId="0" applyNumberFormat="1" applyBorder="1"/>
    <xf numFmtId="169" fontId="0" fillId="0" borderId="6" xfId="0" applyNumberFormat="1" applyBorder="1"/>
    <xf numFmtId="169" fontId="0" fillId="0" borderId="13" xfId="0" applyNumberFormat="1" applyBorder="1"/>
    <xf numFmtId="169" fontId="0" fillId="0" borderId="15" xfId="0" applyNumberFormat="1" applyBorder="1"/>
    <xf numFmtId="44" fontId="0" fillId="0" borderId="0" xfId="2" applyFont="1"/>
    <xf numFmtId="165" fontId="0" fillId="0" borderId="8" xfId="2" applyNumberFormat="1" applyFont="1" applyBorder="1"/>
    <xf numFmtId="0" fontId="0" fillId="0" borderId="8" xfId="0" applyBorder="1"/>
    <xf numFmtId="168" fontId="0" fillId="0" borderId="11" xfId="0" applyNumberFormat="1" applyBorder="1"/>
    <xf numFmtId="169" fontId="0" fillId="0" borderId="14" xfId="0" applyNumberFormat="1" applyBorder="1"/>
    <xf numFmtId="169" fontId="0" fillId="0" borderId="9" xfId="0" applyNumberFormat="1" applyBorder="1"/>
    <xf numFmtId="1" fontId="0" fillId="0" borderId="6" xfId="0" applyNumberFormat="1" applyBorder="1"/>
    <xf numFmtId="1" fontId="0" fillId="0" borderId="9" xfId="0" applyNumberFormat="1" applyBorder="1"/>
    <xf numFmtId="9" fontId="0" fillId="0" borderId="0" xfId="0" applyNumberFormat="1"/>
    <xf numFmtId="0" fontId="11" fillId="0" borderId="11" xfId="0" applyFont="1" applyBorder="1"/>
    <xf numFmtId="0" fontId="11" fillId="0" borderId="14" xfId="0" applyFont="1" applyBorder="1"/>
    <xf numFmtId="165" fontId="0" fillId="0" borderId="0" xfId="2" applyNumberFormat="1" applyFont="1"/>
    <xf numFmtId="9" fontId="0" fillId="0" borderId="12" xfId="0" applyNumberFormat="1" applyBorder="1"/>
    <xf numFmtId="9" fontId="0" fillId="0" borderId="13" xfId="0" applyNumberFormat="1" applyBorder="1"/>
    <xf numFmtId="9" fontId="0" fillId="0" borderId="15" xfId="0" applyNumberFormat="1" applyBorder="1"/>
    <xf numFmtId="9" fontId="0" fillId="0" borderId="14" xfId="0" applyNumberFormat="1" applyBorder="1"/>
    <xf numFmtId="0" fontId="0" fillId="3" borderId="8" xfId="0" applyFill="1" applyBorder="1" applyAlignment="1">
      <alignment horizontal="center"/>
    </xf>
    <xf numFmtId="0" fontId="10" fillId="3" borderId="8" xfId="0" applyFont="1" applyFill="1" applyBorder="1" applyAlignment="1">
      <alignment horizontal="center"/>
    </xf>
    <xf numFmtId="44" fontId="0" fillId="3" borderId="0" xfId="0" applyNumberFormat="1" applyFill="1" applyAlignment="1">
      <alignment horizontal="center"/>
    </xf>
    <xf numFmtId="0" fontId="0" fillId="3" borderId="0" xfId="0" applyFill="1" applyAlignment="1">
      <alignment horizontal="center"/>
    </xf>
    <xf numFmtId="0" fontId="0" fillId="3" borderId="2" xfId="0"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cellXfs>
  <cellStyles count="3">
    <cellStyle name="Currency" xfId="2" builtinId="4"/>
    <cellStyle name="Normal" xfId="0" builtinId="0"/>
    <cellStyle name="Percent" xfId="1" builtinId="5"/>
  </cellStyles>
  <dxfs count="172">
    <dxf>
      <numFmt numFmtId="0" formatCode="General"/>
    </dxf>
    <dxf>
      <numFmt numFmtId="27" formatCode="m/d/yyyy\ h:mm"/>
    </dxf>
    <dxf>
      <font>
        <b/>
        <i val="0"/>
        <strike val="0"/>
        <condense val="0"/>
        <extend val="0"/>
        <outline val="0"/>
        <shadow val="0"/>
        <u val="none"/>
        <vertAlign val="baseline"/>
        <sz val="11"/>
        <color theme="1"/>
        <name val="Calibri"/>
        <family val="2"/>
        <scheme val="none"/>
      </font>
    </dxf>
    <dxf>
      <border>
        <vertical style="thin">
          <color indexed="64"/>
        </vertical>
        <horizontal style="thin">
          <color indexed="64"/>
        </horizontal>
      </border>
    </dxf>
    <dxf>
      <border>
        <bottom style="thin">
          <color indexed="64"/>
        </bottom>
        <horizontal style="thin">
          <color indexed="64"/>
        </horizontal>
      </border>
    </dxf>
    <dxf>
      <border>
        <bottom style="thin">
          <color indexed="64"/>
        </bottom>
        <horizontal style="thin">
          <color indexed="64"/>
        </horizontal>
      </border>
    </dxf>
    <dxf>
      <border>
        <right style="thin">
          <color indexed="64"/>
        </right>
      </border>
    </dxf>
    <dxf>
      <numFmt numFmtId="165" formatCode="_([$KES]\ * #,##0.00_);_([$KES]\ * \(#,##0.00\);_([$KES]\ * &quot;-&quot;??_);_(@_)"/>
    </dxf>
    <dxf>
      <numFmt numFmtId="165" formatCode="_([$KES]\ * #,##0.00_);_([$KES]\ * \(#,##0.00\);_([$KES]\ * &quot;-&quot;??_);_(@_)"/>
    </dxf>
    <dxf>
      <font>
        <sz val="14"/>
      </font>
    </dxf>
    <dxf>
      <font>
        <sz val="14"/>
      </font>
    </dxf>
    <dxf>
      <font>
        <sz val="14"/>
      </font>
    </dxf>
    <dxf>
      <font>
        <sz val="14"/>
      </font>
    </dxf>
    <dxf>
      <font>
        <sz val="14"/>
      </font>
    </dxf>
    <dxf>
      <font>
        <sz val="14"/>
      </font>
    </dxf>
    <dxf>
      <alignment horizontal="distributed"/>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justify"/>
    </dxf>
    <dxf>
      <alignment vertical="center"/>
    </dxf>
    <dxf>
      <alignment horizontal="center"/>
    </dxf>
    <dxf>
      <alignment vertical="justify"/>
    </dxf>
    <dxf>
      <alignment vertical="justify"/>
    </dxf>
    <dxf>
      <alignment horizontal="center"/>
    </dxf>
    <dxf>
      <alignment vertical="bottom"/>
    </dxf>
    <dxf>
      <alignment horizontal="center"/>
    </dxf>
    <dxf>
      <alignment horizontal="justify" vertical="justify"/>
    </dxf>
    <dxf>
      <alignment horizontal="justify" vertical="justify"/>
    </dxf>
    <dxf>
      <fill>
        <patternFill>
          <bgColor rgb="FF00B050"/>
        </patternFill>
      </fill>
    </dxf>
    <dxf>
      <fill>
        <patternFill>
          <bgColor rgb="FFFF0000"/>
        </patternFill>
      </fill>
    </dxf>
    <dxf>
      <fill>
        <patternFill>
          <bgColor theme="6" tint="-0.24994659260841701"/>
        </patternFill>
      </fill>
    </dxf>
    <dxf>
      <fill>
        <patternFill>
          <bgColor rgb="FFFF0000"/>
        </patternFill>
      </fill>
    </dxf>
    <dxf>
      <fill>
        <patternFill>
          <bgColor rgb="FF00B050"/>
        </patternFill>
      </fill>
    </dxf>
    <dxf>
      <numFmt numFmtId="13" formatCode="0%"/>
    </dxf>
    <dxf>
      <numFmt numFmtId="165" formatCode="_([$KES]\ * #,##0.00_);_([$KES]\ * \(#,##0.00\);_([$KES]\ * &quot;-&quot;??_);_(@_)"/>
    </dxf>
    <dxf>
      <numFmt numFmtId="165" formatCode="_([$KES]\ * #,##0.00_);_([$KES]\ * \(#,##0.00\);_([$KES]\ *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KES]\ * #,##0.00_);_([$KES]\ * \(#,##0.00\);_([$KES]\ * &quot;-&quot;??_);_(@_)"/>
    </dxf>
    <dxf>
      <numFmt numFmtId="165" formatCode="_([$KES]\ * #,##0.00_);_([$KES]\ * \(#,##0.00\);_([$KES]\ *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KES]\ * #,##0.00_);_([$KES]\ * \(#,##0.00\);_([$KES]\ * &quot;-&quot;??_);_(@_)"/>
    </dxf>
    <dxf>
      <numFmt numFmtId="165" formatCode="_([$KES]\ * #,##0.00_);_([$KES]\ * \(#,##0.00\);_([$KES]\ *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KES]\ * #,##0.00_);_([$KES]\ * \(#,##0.00\);_([$KES]\ * &quot;-&quot;??_);_(@_)"/>
    </dxf>
    <dxf>
      <border>
        <left style="thin">
          <color indexed="64"/>
        </left>
        <right style="thin">
          <color indexed="64"/>
        </right>
        <top style="thin">
          <color indexed="64"/>
        </top>
        <bottom style="thin">
          <color indexed="64"/>
        </bottom>
      </border>
    </dxf>
    <dxf>
      <numFmt numFmtId="165" formatCode="_([$KES]\ * #,##0.00_);_([$KES]\ * \(#,##0.00\);_([$KES]\ * &quot;-&quot;??_);_(@_)"/>
    </dxf>
    <dxf>
      <numFmt numFmtId="165" formatCode="_([$KES]\ * #,##0.00_);_([$KES]\ * \(#,##0.00\);_([$KES]\ *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KES]\ * #,##0.00_);_([$KES]\ * \(#,##0.00\);_([$KES]\ * &quot;-&quot;??_);_(@_)"/>
    </dxf>
    <dxf>
      <numFmt numFmtId="165" formatCode="_([$KES]\ * #,##0.00_);_([$KES]\ * \(#,##0.00\);_([$KES]\ *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3" formatCode="0%"/>
    </dxf>
    <dxf>
      <numFmt numFmtId="165" formatCode="_([$KES]\ * #,##0.00_);_([$KES]\ * \(#,##0.00\);_([$KES]\ *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KES]\ * #,##0.00_);_([$KES]\ * \(#,##0.00\);_([$KES]\ * &quot;-&quot;??_);_(@_)"/>
    </dxf>
    <dxf>
      <numFmt numFmtId="165" formatCode="_([$KES]\ * #,##0.00_);_([$KES]\ * \(#,##0.00\);_([$KES]\ *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KES]\ * #,##0.00_);_([$KES]\ * \(#,##0.00\);_([$KES]\ * &quot;-&quot;??_);_(@_)"/>
    </dxf>
    <dxf>
      <numFmt numFmtId="165" formatCode="_([$KES]\ * #,##0.00_);_([$KES]\ * \(#,##0.00\);_([$KES]\ *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0" formatCode="General"/>
    </dxf>
    <dxf>
      <numFmt numFmtId="0" formatCode="General"/>
    </dxf>
    <dxf>
      <numFmt numFmtId="165" formatCode="_([$KES]\ * #,##0.00_);_([$KES]\ * \(#,##0.00\);_([$KES]\ * &quot;-&quot;??_);_(@_)"/>
    </dxf>
    <dxf>
      <numFmt numFmtId="165" formatCode="_([$KES]\ * #,##0.00_);_([$KES]\ * \(#,##0.00\);_([$KES]\ *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KES]\ * #,##0.00_);_([$KES]\ * \(#,##0.00\);_([$KES]\ *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KES]\ * #,##0.00_);_([$KES]\ * \(#,##0.00\);_([$KES]\ * &quot;-&quot;??_);_(@_)"/>
    </dxf>
    <dxf>
      <numFmt numFmtId="165" formatCode="_([$KES]\ * #,##0.00_);_([$KES]\ * \(#,##0.00\);_([$KES]\ *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KES]\ * #,##0.00_);_([$KES]\ * \(#,##0.00\);_([$KES]\ * &quot;-&quot;??_);_(@_)"/>
    </dxf>
    <dxf>
      <numFmt numFmtId="165" formatCode="_([$KES]\ * #,##0.00_);_([$KES]\ * \(#,##0.00\);_([$KES]\ *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KES]\ * #,##0.00_);_([$KES]\ * \(#,##0.00\);_([$KES]\ * &quot;-&quot;??_);_(@_)"/>
    </dxf>
    <dxf>
      <numFmt numFmtId="165" formatCode="_([$KES]\ * #,##0.00_);_([$KES]\ * \(#,##0.00\);_([$KES]\ *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KES]\ * #,##0.00_);_([$KES]\ * \(#,##0.00\);_([$KES]\ * &quot;-&quot;??_);_(@_)"/>
    </dxf>
    <dxf>
      <border>
        <left style="thin">
          <color indexed="64"/>
        </left>
        <right style="thin">
          <color indexed="64"/>
        </right>
        <top style="thin">
          <color indexed="64"/>
        </top>
        <bottom style="thin">
          <color indexed="64"/>
        </bottom>
      </border>
    </dxf>
    <dxf>
      <numFmt numFmtId="165" formatCode="_([$KES]\ * #,##0.00_);_([$KES]\ * \(#,##0.00\);_([$KES]\ * &quot;-&quot;??_);_(@_)"/>
    </dxf>
    <dxf>
      <numFmt numFmtId="165" formatCode="_([$KES]\ * #,##0.00_);_([$KES]\ * \(#,##0.00\);_([$KES]\ *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0" formatCode="General"/>
    </dxf>
    <dxf>
      <numFmt numFmtId="13" formatCode="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KES]\ * #,##0.00_);_([$KES]\ * \(#,##0.00\);_([$KES]\ * &quot;-&quot;??_);_(@_)"/>
    </dxf>
    <dxf>
      <numFmt numFmtId="165" formatCode="_([$KES]\ * #,##0.00_);_([$KES]\ * \(#,##0.00\);_([$KES]\ * &quot;-&quot;??_);_(@_)"/>
    </dxf>
    <dxf>
      <numFmt numFmtId="165" formatCode="_([$KES]\ * #,##0.00_);_([$KES]\ * \(#,##0.00\);_([$KES]\ * &quot;-&quot;??_);_(@_)"/>
    </dxf>
    <dxf>
      <numFmt numFmtId="170" formatCode="_([$KES]\ * #,##0.000_);_([$KES]\ * \(#,##0.000\);_([$KES]\ *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KES]\ * #,##0.00_);_([$KES]\ * \(#,##0.00\);_([$KES]\ * &quot;-&quot;??_);_(@_)"/>
    </dxf>
    <dxf>
      <numFmt numFmtId="165" formatCode="_([$KES]\ * #,##0.00_);_([$KES]\ * \(#,##0.00\);_([$KES]\ *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KES]\ * #,##0.00_);_([$KES]\ * \(#,##0.00\);_([$KES]\ * &quot;-&quot;??_);_(@_)"/>
    </dxf>
    <dxf>
      <numFmt numFmtId="165" formatCode="_([$KES]\ * #,##0.00_);_([$KES]\ * \(#,##0.00\);_([$KES]\ *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KES]\ * #,##0.00_);_([$KES]\ * \(#,##0.00\);_([$KES]\ * &quot;-&quot;??_);_(@_)"/>
    </dxf>
    <dxf>
      <numFmt numFmtId="165" formatCode="_([$KES]\ * #,##0.00_);_([$KES]\ * \(#,##0.00\);_([$KES]\ *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KES]\ * #,##0.00_);_([$KES]\ * \(#,##0.00\);_([$KES]\ * &quot;-&quot;??_);_(@_)"/>
    </dxf>
    <dxf>
      <numFmt numFmtId="165" formatCode="_([$KES]\ * #,##0.00_);_([$KES]\ * \(#,##0.00\);_([$KES]\ *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KES]\ * #,##0.00_);_([$KES]\ * \(#,##0.00\);_([$KES]\ * &quot;-&quot;??_);_(@_)"/>
    </dxf>
    <dxf>
      <numFmt numFmtId="165" formatCode="_([$KES]\ * #,##0.00_);_([$KES]\ * \(#,##0.00\);_([$KES]\ * &quot;-&quot;??_);_(@_)"/>
    </dxf>
    <dxf>
      <numFmt numFmtId="165" formatCode="_([$KES]\ * #,##0.00_);_([$KES]\ * \(#,##0.00\);_([$KES]\ * &quot;-&quot;??_);_(@_)"/>
    </dxf>
    <dxf>
      <numFmt numFmtId="165" formatCode="_([$KES]\ * #,##0.00_);_([$KES]\ * \(#,##0.00\);_([$KES]\ * &quot;-&quot;??_);_(@_)"/>
    </dxf>
    <dxf>
      <numFmt numFmtId="165" formatCode="_([$KES]\ * #,##0.00_);_([$KES]\ * \(#,##0.00\);_([$KES]\ * &quot;-&quot;??_);_(@_)"/>
    </dxf>
    <dxf>
      <numFmt numFmtId="165" formatCode="_([$KES]\ * #,##0.00_);_([$KES]\ * \(#,##0.00\);_([$KES]\ * &quot;-&quot;??_);_(@_)"/>
    </dxf>
    <dxf>
      <numFmt numFmtId="165" formatCode="_([$KES]\ * #,##0.00_);_([$KES]\ * \(#,##0.00\);_([$KES]\ * &quot;-&quot;??_);_(@_)"/>
    </dxf>
    <dxf>
      <numFmt numFmtId="165" formatCode="_([$KES]\ * #,##0.00_);_([$KES]\ * \(#,##0.00\);_([$KES]\ *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KES]\ * #,##0.00_);_([$KES]\ * \(#,##0.00\);_([$KES]\ * &quot;-&quot;??_);_(@_)"/>
    </dxf>
    <dxf>
      <numFmt numFmtId="165" formatCode="_([$KES]\ * #,##0.00_);_([$KES]\ * \(#,##0.00\);_([$KES]\ * &quot;-&quot;??_);_(@_)"/>
    </dxf>
    <dxf>
      <numFmt numFmtId="13" formatCode="0%"/>
    </dxf>
    <dxf>
      <numFmt numFmtId="165" formatCode="_([$KES]\ * #,##0.00_);_([$KES]\ * \(#,##0.00\);_([$KES]\ *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KES]\ * #,##0.00_);_([$KES]\ * \(#,##0.00\);_([$KES]\ *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3" formatCode="0%"/>
    </dxf>
    <dxf>
      <numFmt numFmtId="0" formatCode="General"/>
    </dxf>
    <dxf>
      <numFmt numFmtId="165" formatCode="_([$KES]\ * #,##0.00_);_([$KES]\ * \(#,##0.00\);_([$KES]\ * &quot;-&quot;??_);_(@_)"/>
    </dxf>
    <dxf>
      <numFmt numFmtId="165" formatCode="_([$KES]\ * #,##0.00_);_([$KES]\ * \(#,##0.00\);_([$KES]\ * &quot;-&quot;??_);_(@_)"/>
    </dxf>
    <dxf>
      <numFmt numFmtId="165" formatCode="_([$KES]\ * #,##0.00_);_([$KES]\ * \(#,##0.00\);_([$KES]\ * &quot;-&quot;??_);_(@_)"/>
    </dxf>
    <dxf>
      <numFmt numFmtId="165" formatCode="_([$KES]\ * #,##0.00_);_([$KES]\ * \(#,##0.00\);_([$KES]\ *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KES]\ * #,##0.00_);_([$KES]\ * \(#,##0.00\);_([$KES]\ * &quot;-&quot;??_);_(@_)"/>
    </dxf>
    <dxf>
      <numFmt numFmtId="165" formatCode="_([$KES]\ * #,##0.00_);_([$KES]\ * \(#,##0.00\);_([$KES]\ *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KES]\ * #,##0.00_);_([$KES]\ * \(#,##0.00\);_([$KES]\ * &quot;-&quot;??_);_(@_)"/>
    </dxf>
    <dxf>
      <numFmt numFmtId="165" formatCode="_([$KES]\ * #,##0.00_);_([$KES]\ * \(#,##0.00\);_([$KES]\ * &quot;-&quot;??_);_(@_)"/>
    </dxf>
    <dxf>
      <numFmt numFmtId="165" formatCode="_([$KES]\ * #,##0.00_);_([$KES]\ * \(#,##0.00\);_([$KES]\ * &quot;-&quot;??_);_(@_)"/>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5" formatCode="_([$KES]\ * #,##0.00_);_([$KES]\ * \(#,##0.00\);_([$KES]\ * &quot;-&quot;??_);_(@_)"/>
    </dxf>
    <dxf>
      <numFmt numFmtId="165" formatCode="_([$KES]\ * #,##0.00_);_([$KES]\ * \(#,##0.00\);_([$KES]\ * &quot;-&quot;??_);_(@_)"/>
    </dxf>
    <dxf>
      <numFmt numFmtId="165" formatCode="_([$KES]\ * #,##0.00_);_([$KES]\ * \(#,##0.00\);_([$KES]\ * &quot;-&quot;??_);_(@_)"/>
    </dxf>
    <dxf>
      <numFmt numFmtId="165" formatCode="_([$KES]\ * #,##0.00_);_([$KES]\ * \(#,##0.00\);_([$KES]\ * &quot;-&quot;??_);_(@_)"/>
    </dxf>
    <dxf>
      <numFmt numFmtId="165" formatCode="_([$KES]\ * #,##0.00_);_([$KES]\ * \(#,##0.00\);_([$KES]\ * &quot;-&quot;??_);_(@_)"/>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7F6000"/>
      <rgbColor rgb="FF800080"/>
      <rgbColor rgb="FF008080"/>
      <rgbColor rgb="FFC0C0C0"/>
      <rgbColor rgb="FF808080"/>
      <rgbColor rgb="FF9999FF"/>
      <rgbColor rgb="FF993366"/>
      <rgbColor rgb="FFFFF2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66"/>
      <rgbColor rgb="FF969696"/>
      <rgbColor rgb="FF003366"/>
      <rgbColor rgb="FF339966"/>
      <rgbColor rgb="FF003300"/>
      <rgbColor rgb="FF333300"/>
      <rgbColor rgb="FF993300"/>
      <rgbColor rgb="FF993366"/>
      <rgbColor rgb="FF1F4E78"/>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customXml" Target="../customXml/item48.xml"/><Relationship Id="rId21" Type="http://schemas.openxmlformats.org/officeDocument/2006/relationships/pivotCacheDefinition" Target="pivotCache/pivotCacheDefinition3.xml"/><Relationship Id="rId42" Type="http://schemas.openxmlformats.org/officeDocument/2006/relationships/pivotCacheDefinition" Target="pivotCache/pivotCacheDefinition24.xml"/><Relationship Id="rId63" Type="http://schemas.microsoft.com/office/2007/relationships/slicerCache" Target="slicerCaches/slicerCache5.xml"/><Relationship Id="rId84" Type="http://schemas.openxmlformats.org/officeDocument/2006/relationships/customXml" Target="../customXml/item15.xml"/><Relationship Id="rId138" Type="http://schemas.openxmlformats.org/officeDocument/2006/relationships/customXml" Target="../customXml/item69.xml"/><Relationship Id="rId16" Type="http://schemas.openxmlformats.org/officeDocument/2006/relationships/worksheet" Target="worksheets/sheet16.xml"/><Relationship Id="rId107" Type="http://schemas.openxmlformats.org/officeDocument/2006/relationships/customXml" Target="../customXml/item38.xml"/><Relationship Id="rId11" Type="http://schemas.openxmlformats.org/officeDocument/2006/relationships/worksheet" Target="worksheets/sheet11.xml"/><Relationship Id="rId32" Type="http://schemas.openxmlformats.org/officeDocument/2006/relationships/pivotCacheDefinition" Target="pivotCache/pivotCacheDefinition14.xml"/><Relationship Id="rId37" Type="http://schemas.openxmlformats.org/officeDocument/2006/relationships/pivotCacheDefinition" Target="pivotCache/pivotCacheDefinition19.xml"/><Relationship Id="rId53" Type="http://schemas.openxmlformats.org/officeDocument/2006/relationships/pivotCacheDefinition" Target="pivotCache/pivotCacheDefinition35.xml"/><Relationship Id="rId58" Type="http://schemas.openxmlformats.org/officeDocument/2006/relationships/pivotCacheDefinition" Target="pivotCache/pivotCacheDefinition40.xml"/><Relationship Id="rId74" Type="http://schemas.openxmlformats.org/officeDocument/2006/relationships/customXml" Target="../customXml/item5.xml"/><Relationship Id="rId79" Type="http://schemas.openxmlformats.org/officeDocument/2006/relationships/customXml" Target="../customXml/item10.xml"/><Relationship Id="rId102" Type="http://schemas.openxmlformats.org/officeDocument/2006/relationships/customXml" Target="../customXml/item33.xml"/><Relationship Id="rId123" Type="http://schemas.openxmlformats.org/officeDocument/2006/relationships/customXml" Target="../customXml/item54.xml"/><Relationship Id="rId128" Type="http://schemas.openxmlformats.org/officeDocument/2006/relationships/customXml" Target="../customXml/item59.xml"/><Relationship Id="rId5" Type="http://schemas.openxmlformats.org/officeDocument/2006/relationships/worksheet" Target="worksheets/sheet5.xml"/><Relationship Id="rId90" Type="http://schemas.openxmlformats.org/officeDocument/2006/relationships/customXml" Target="../customXml/item21.xml"/><Relationship Id="rId95" Type="http://schemas.openxmlformats.org/officeDocument/2006/relationships/customXml" Target="../customXml/item26.xml"/><Relationship Id="rId22" Type="http://schemas.openxmlformats.org/officeDocument/2006/relationships/pivotCacheDefinition" Target="pivotCache/pivotCacheDefinition4.xml"/><Relationship Id="rId27" Type="http://schemas.openxmlformats.org/officeDocument/2006/relationships/pivotCacheDefinition" Target="pivotCache/pivotCacheDefinition9.xml"/><Relationship Id="rId43" Type="http://schemas.openxmlformats.org/officeDocument/2006/relationships/pivotCacheDefinition" Target="pivotCache/pivotCacheDefinition25.xml"/><Relationship Id="rId48" Type="http://schemas.openxmlformats.org/officeDocument/2006/relationships/pivotCacheDefinition" Target="pivotCache/pivotCacheDefinition30.xml"/><Relationship Id="rId64" Type="http://schemas.openxmlformats.org/officeDocument/2006/relationships/theme" Target="theme/theme1.xml"/><Relationship Id="rId69" Type="http://schemas.openxmlformats.org/officeDocument/2006/relationships/calcChain" Target="calcChain.xml"/><Relationship Id="rId113" Type="http://schemas.openxmlformats.org/officeDocument/2006/relationships/customXml" Target="../customXml/item44.xml"/><Relationship Id="rId118" Type="http://schemas.openxmlformats.org/officeDocument/2006/relationships/customXml" Target="../customXml/item49.xml"/><Relationship Id="rId134" Type="http://schemas.openxmlformats.org/officeDocument/2006/relationships/customXml" Target="../customXml/item65.xml"/><Relationship Id="rId139" Type="http://schemas.openxmlformats.org/officeDocument/2006/relationships/customXml" Target="../customXml/item70.xml"/><Relationship Id="rId80" Type="http://schemas.openxmlformats.org/officeDocument/2006/relationships/customXml" Target="../customXml/item11.xml"/><Relationship Id="rId85" Type="http://schemas.openxmlformats.org/officeDocument/2006/relationships/customXml" Target="../customXml/item16.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pivotCacheDefinition" Target="pivotCache/pivotCacheDefinition15.xml"/><Relationship Id="rId38" Type="http://schemas.openxmlformats.org/officeDocument/2006/relationships/pivotCacheDefinition" Target="pivotCache/pivotCacheDefinition20.xml"/><Relationship Id="rId59" Type="http://schemas.microsoft.com/office/2007/relationships/slicerCache" Target="slicerCaches/slicerCache1.xml"/><Relationship Id="rId103" Type="http://schemas.openxmlformats.org/officeDocument/2006/relationships/customXml" Target="../customXml/item34.xml"/><Relationship Id="rId108" Type="http://schemas.openxmlformats.org/officeDocument/2006/relationships/customXml" Target="../customXml/item39.xml"/><Relationship Id="rId124" Type="http://schemas.openxmlformats.org/officeDocument/2006/relationships/customXml" Target="../customXml/item55.xml"/><Relationship Id="rId129" Type="http://schemas.openxmlformats.org/officeDocument/2006/relationships/customXml" Target="../customXml/item60.xml"/><Relationship Id="rId54" Type="http://schemas.openxmlformats.org/officeDocument/2006/relationships/pivotCacheDefinition" Target="pivotCache/pivotCacheDefinition36.xml"/><Relationship Id="rId70" Type="http://schemas.openxmlformats.org/officeDocument/2006/relationships/customXml" Target="../customXml/item1.xml"/><Relationship Id="rId75" Type="http://schemas.openxmlformats.org/officeDocument/2006/relationships/customXml" Target="../customXml/item6.xml"/><Relationship Id="rId91" Type="http://schemas.openxmlformats.org/officeDocument/2006/relationships/customXml" Target="../customXml/item22.xml"/><Relationship Id="rId96" Type="http://schemas.openxmlformats.org/officeDocument/2006/relationships/customXml" Target="../customXml/item27.xml"/><Relationship Id="rId14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pivotCacheDefinition" Target="pivotCache/pivotCacheDefinition5.xml"/><Relationship Id="rId28" Type="http://schemas.openxmlformats.org/officeDocument/2006/relationships/pivotCacheDefinition" Target="pivotCache/pivotCacheDefinition10.xml"/><Relationship Id="rId49" Type="http://schemas.openxmlformats.org/officeDocument/2006/relationships/pivotCacheDefinition" Target="pivotCache/pivotCacheDefinition31.xml"/><Relationship Id="rId114" Type="http://schemas.openxmlformats.org/officeDocument/2006/relationships/customXml" Target="../customXml/item45.xml"/><Relationship Id="rId119" Type="http://schemas.openxmlformats.org/officeDocument/2006/relationships/customXml" Target="../customXml/item50.xml"/><Relationship Id="rId44" Type="http://schemas.openxmlformats.org/officeDocument/2006/relationships/pivotCacheDefinition" Target="pivotCache/pivotCacheDefinition26.xml"/><Relationship Id="rId60" Type="http://schemas.microsoft.com/office/2007/relationships/slicerCache" Target="slicerCaches/slicerCache2.xml"/><Relationship Id="rId65" Type="http://schemas.openxmlformats.org/officeDocument/2006/relationships/connections" Target="connections.xml"/><Relationship Id="rId81" Type="http://schemas.openxmlformats.org/officeDocument/2006/relationships/customXml" Target="../customXml/item12.xml"/><Relationship Id="rId86" Type="http://schemas.openxmlformats.org/officeDocument/2006/relationships/customXml" Target="../customXml/item17.xml"/><Relationship Id="rId130" Type="http://schemas.openxmlformats.org/officeDocument/2006/relationships/customXml" Target="../customXml/item61.xml"/><Relationship Id="rId135" Type="http://schemas.openxmlformats.org/officeDocument/2006/relationships/customXml" Target="../customXml/item66.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pivotCacheDefinition" Target="pivotCache/pivotCacheDefinition21.xml"/><Relationship Id="rId109" Type="http://schemas.openxmlformats.org/officeDocument/2006/relationships/customXml" Target="../customXml/item40.xml"/><Relationship Id="rId34" Type="http://schemas.openxmlformats.org/officeDocument/2006/relationships/pivotCacheDefinition" Target="pivotCache/pivotCacheDefinition16.xml"/><Relationship Id="rId50" Type="http://schemas.openxmlformats.org/officeDocument/2006/relationships/pivotCacheDefinition" Target="pivotCache/pivotCacheDefinition32.xml"/><Relationship Id="rId55" Type="http://schemas.openxmlformats.org/officeDocument/2006/relationships/pivotCacheDefinition" Target="pivotCache/pivotCacheDefinition37.xml"/><Relationship Id="rId76" Type="http://schemas.openxmlformats.org/officeDocument/2006/relationships/customXml" Target="../customXml/item7.xml"/><Relationship Id="rId97" Type="http://schemas.openxmlformats.org/officeDocument/2006/relationships/customXml" Target="../customXml/item28.xml"/><Relationship Id="rId104" Type="http://schemas.openxmlformats.org/officeDocument/2006/relationships/customXml" Target="../customXml/item35.xml"/><Relationship Id="rId120" Type="http://schemas.openxmlformats.org/officeDocument/2006/relationships/customXml" Target="../customXml/item51.xml"/><Relationship Id="rId125" Type="http://schemas.openxmlformats.org/officeDocument/2006/relationships/customXml" Target="../customXml/item56.xml"/><Relationship Id="rId7" Type="http://schemas.openxmlformats.org/officeDocument/2006/relationships/worksheet" Target="worksheets/sheet7.xml"/><Relationship Id="rId71" Type="http://schemas.openxmlformats.org/officeDocument/2006/relationships/customXml" Target="../customXml/item2.xml"/><Relationship Id="rId92" Type="http://schemas.openxmlformats.org/officeDocument/2006/relationships/customXml" Target="../customXml/item23.xml"/><Relationship Id="rId2" Type="http://schemas.openxmlformats.org/officeDocument/2006/relationships/worksheet" Target="worksheets/sheet2.xml"/><Relationship Id="rId29" Type="http://schemas.openxmlformats.org/officeDocument/2006/relationships/pivotCacheDefinition" Target="pivotCache/pivotCacheDefinition11.xml"/><Relationship Id="rId24" Type="http://schemas.openxmlformats.org/officeDocument/2006/relationships/pivotCacheDefinition" Target="pivotCache/pivotCacheDefinition6.xml"/><Relationship Id="rId40" Type="http://schemas.openxmlformats.org/officeDocument/2006/relationships/pivotCacheDefinition" Target="pivotCache/pivotCacheDefinition22.xml"/><Relationship Id="rId45" Type="http://schemas.openxmlformats.org/officeDocument/2006/relationships/pivotCacheDefinition" Target="pivotCache/pivotCacheDefinition27.xml"/><Relationship Id="rId66" Type="http://schemas.openxmlformats.org/officeDocument/2006/relationships/styles" Target="styles.xml"/><Relationship Id="rId87" Type="http://schemas.openxmlformats.org/officeDocument/2006/relationships/customXml" Target="../customXml/item18.xml"/><Relationship Id="rId110" Type="http://schemas.openxmlformats.org/officeDocument/2006/relationships/customXml" Target="../customXml/item41.xml"/><Relationship Id="rId115" Type="http://schemas.openxmlformats.org/officeDocument/2006/relationships/customXml" Target="../customXml/item46.xml"/><Relationship Id="rId131" Type="http://schemas.openxmlformats.org/officeDocument/2006/relationships/customXml" Target="../customXml/item62.xml"/><Relationship Id="rId136" Type="http://schemas.openxmlformats.org/officeDocument/2006/relationships/customXml" Target="../customXml/item67.xml"/><Relationship Id="rId61" Type="http://schemas.microsoft.com/office/2007/relationships/slicerCache" Target="slicerCaches/slicerCache3.xml"/><Relationship Id="rId82" Type="http://schemas.openxmlformats.org/officeDocument/2006/relationships/customXml" Target="../customXml/item13.xml"/><Relationship Id="rId19" Type="http://schemas.openxmlformats.org/officeDocument/2006/relationships/pivotCacheDefinition" Target="pivotCache/pivotCacheDefinition1.xml"/><Relationship Id="rId14" Type="http://schemas.openxmlformats.org/officeDocument/2006/relationships/worksheet" Target="worksheets/sheet14.xml"/><Relationship Id="rId30" Type="http://schemas.openxmlformats.org/officeDocument/2006/relationships/pivotCacheDefinition" Target="pivotCache/pivotCacheDefinition12.xml"/><Relationship Id="rId35" Type="http://schemas.openxmlformats.org/officeDocument/2006/relationships/pivotCacheDefinition" Target="pivotCache/pivotCacheDefinition17.xml"/><Relationship Id="rId56" Type="http://schemas.openxmlformats.org/officeDocument/2006/relationships/pivotCacheDefinition" Target="pivotCache/pivotCacheDefinition38.xml"/><Relationship Id="rId77" Type="http://schemas.openxmlformats.org/officeDocument/2006/relationships/customXml" Target="../customXml/item8.xml"/><Relationship Id="rId100" Type="http://schemas.openxmlformats.org/officeDocument/2006/relationships/customXml" Target="../customXml/item31.xml"/><Relationship Id="rId105" Type="http://schemas.openxmlformats.org/officeDocument/2006/relationships/customXml" Target="../customXml/item36.xml"/><Relationship Id="rId126" Type="http://schemas.openxmlformats.org/officeDocument/2006/relationships/customXml" Target="../customXml/item57.xml"/><Relationship Id="rId8" Type="http://schemas.openxmlformats.org/officeDocument/2006/relationships/worksheet" Target="worksheets/sheet8.xml"/><Relationship Id="rId51" Type="http://schemas.openxmlformats.org/officeDocument/2006/relationships/pivotCacheDefinition" Target="pivotCache/pivotCacheDefinition33.xml"/><Relationship Id="rId72" Type="http://schemas.openxmlformats.org/officeDocument/2006/relationships/customXml" Target="../customXml/item3.xml"/><Relationship Id="rId93" Type="http://schemas.openxmlformats.org/officeDocument/2006/relationships/customXml" Target="../customXml/item24.xml"/><Relationship Id="rId98" Type="http://schemas.openxmlformats.org/officeDocument/2006/relationships/customXml" Target="../customXml/item29.xml"/><Relationship Id="rId121" Type="http://schemas.openxmlformats.org/officeDocument/2006/relationships/customXml" Target="../customXml/item52.xml"/><Relationship Id="rId3" Type="http://schemas.openxmlformats.org/officeDocument/2006/relationships/worksheet" Target="worksheets/sheet3.xml"/><Relationship Id="rId25" Type="http://schemas.openxmlformats.org/officeDocument/2006/relationships/pivotCacheDefinition" Target="pivotCache/pivotCacheDefinition7.xml"/><Relationship Id="rId46" Type="http://schemas.openxmlformats.org/officeDocument/2006/relationships/pivotCacheDefinition" Target="pivotCache/pivotCacheDefinition28.xml"/><Relationship Id="rId67" Type="http://schemas.openxmlformats.org/officeDocument/2006/relationships/sharedStrings" Target="sharedStrings.xml"/><Relationship Id="rId116" Type="http://schemas.openxmlformats.org/officeDocument/2006/relationships/customXml" Target="../customXml/item47.xml"/><Relationship Id="rId137" Type="http://schemas.openxmlformats.org/officeDocument/2006/relationships/customXml" Target="../customXml/item68.xml"/><Relationship Id="rId20" Type="http://schemas.openxmlformats.org/officeDocument/2006/relationships/pivotCacheDefinition" Target="pivotCache/pivotCacheDefinition2.xml"/><Relationship Id="rId41" Type="http://schemas.openxmlformats.org/officeDocument/2006/relationships/pivotCacheDefinition" Target="pivotCache/pivotCacheDefinition23.xml"/><Relationship Id="rId62" Type="http://schemas.microsoft.com/office/2007/relationships/slicerCache" Target="slicerCaches/slicerCache4.xml"/><Relationship Id="rId83" Type="http://schemas.openxmlformats.org/officeDocument/2006/relationships/customXml" Target="../customXml/item14.xml"/><Relationship Id="rId88" Type="http://schemas.openxmlformats.org/officeDocument/2006/relationships/customXml" Target="../customXml/item19.xml"/><Relationship Id="rId111" Type="http://schemas.openxmlformats.org/officeDocument/2006/relationships/customXml" Target="../customXml/item42.xml"/><Relationship Id="rId132" Type="http://schemas.openxmlformats.org/officeDocument/2006/relationships/customXml" Target="../customXml/item63.xml"/><Relationship Id="rId15" Type="http://schemas.openxmlformats.org/officeDocument/2006/relationships/worksheet" Target="worksheets/sheet15.xml"/><Relationship Id="rId36" Type="http://schemas.openxmlformats.org/officeDocument/2006/relationships/pivotCacheDefinition" Target="pivotCache/pivotCacheDefinition18.xml"/><Relationship Id="rId57" Type="http://schemas.openxmlformats.org/officeDocument/2006/relationships/pivotCacheDefinition" Target="pivotCache/pivotCacheDefinition39.xml"/><Relationship Id="rId106" Type="http://schemas.openxmlformats.org/officeDocument/2006/relationships/customXml" Target="../customXml/item37.xml"/><Relationship Id="rId127" Type="http://schemas.openxmlformats.org/officeDocument/2006/relationships/customXml" Target="../customXml/item58.xml"/><Relationship Id="rId10" Type="http://schemas.openxmlformats.org/officeDocument/2006/relationships/worksheet" Target="worksheets/sheet10.xml"/><Relationship Id="rId31" Type="http://schemas.openxmlformats.org/officeDocument/2006/relationships/pivotCacheDefinition" Target="pivotCache/pivotCacheDefinition13.xml"/><Relationship Id="rId52" Type="http://schemas.openxmlformats.org/officeDocument/2006/relationships/pivotCacheDefinition" Target="pivotCache/pivotCacheDefinition34.xml"/><Relationship Id="rId73" Type="http://schemas.openxmlformats.org/officeDocument/2006/relationships/customXml" Target="../customXml/item4.xml"/><Relationship Id="rId78" Type="http://schemas.openxmlformats.org/officeDocument/2006/relationships/customXml" Target="../customXml/item9.xml"/><Relationship Id="rId94" Type="http://schemas.openxmlformats.org/officeDocument/2006/relationships/customXml" Target="../customXml/item25.xml"/><Relationship Id="rId99" Type="http://schemas.openxmlformats.org/officeDocument/2006/relationships/customXml" Target="../customXml/item30.xml"/><Relationship Id="rId101" Type="http://schemas.openxmlformats.org/officeDocument/2006/relationships/customXml" Target="../customXml/item32.xml"/><Relationship Id="rId122" Type="http://schemas.openxmlformats.org/officeDocument/2006/relationships/customXml" Target="../customXml/item53.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pivotCacheDefinition" Target="pivotCache/pivotCacheDefinition8.xml"/><Relationship Id="rId47" Type="http://schemas.openxmlformats.org/officeDocument/2006/relationships/pivotCacheDefinition" Target="pivotCache/pivotCacheDefinition29.xml"/><Relationship Id="rId68" Type="http://schemas.openxmlformats.org/officeDocument/2006/relationships/powerPivotData" Target="model/item.data"/><Relationship Id="rId89" Type="http://schemas.openxmlformats.org/officeDocument/2006/relationships/customXml" Target="../customXml/item20.xml"/><Relationship Id="rId112" Type="http://schemas.openxmlformats.org/officeDocument/2006/relationships/customXml" Target="../customXml/item43.xml"/><Relationship Id="rId133" Type="http://schemas.openxmlformats.org/officeDocument/2006/relationships/customXml" Target="../customXml/item6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[SM_Bank_Executive_Financial_analysis.xlsm]Analysis 2!PivotTable19</c:name>
    <c:fmtId val="20"/>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b="1">
                <a:solidFill>
                  <a:schemeClr val="tx2"/>
                </a:solidFill>
              </a:rPr>
              <a:t>Month</a:t>
            </a:r>
            <a:r>
              <a:rPr lang="en-US" sz="1600" b="1" baseline="0">
                <a:solidFill>
                  <a:schemeClr val="tx2"/>
                </a:solidFill>
              </a:rPr>
              <a:t> Market Share</a:t>
            </a:r>
            <a:endParaRPr lang="en-US" sz="1600" b="1">
              <a:solidFill>
                <a:schemeClr val="tx2"/>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lumMod val="50000"/>
            </a:schemeClr>
          </a:solidFill>
          <a:ln w="19050">
            <a:solidFill>
              <a:schemeClr val="lt1"/>
            </a:solidFill>
          </a:ln>
          <a:effectLst/>
        </c:spPr>
        <c:dLbl>
          <c:idx val="0"/>
          <c:layout>
            <c:manualLayout>
              <c:x val="2.4408816367833538E-2"/>
              <c:y val="-8.1445172926855422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4.0549871025158002E-2"/>
              <c:y val="-9.8830763051568141E-3"/>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tx2">
              <a:lumMod val="20000"/>
              <a:lumOff val="80000"/>
            </a:schemeClr>
          </a:solidFill>
          <a:ln w="19050">
            <a:solidFill>
              <a:schemeClr val="lt1"/>
            </a:solidFill>
          </a:ln>
          <a:effectLst/>
        </c:spPr>
        <c:dLbl>
          <c:idx val="0"/>
          <c:layout>
            <c:manualLayout>
              <c:x val="-9.9212688775348862E-2"/>
              <c:y val="6.3598344421666661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1.0045129900931059E-2"/>
              <c:y val="4.4414253063622275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bg2">
              <a:lumMod val="75000"/>
            </a:schemeClr>
          </a:solidFill>
          <a:ln w="19050">
            <a:solidFill>
              <a:schemeClr val="lt1"/>
            </a:solidFill>
          </a:ln>
          <a:effectLst/>
        </c:spPr>
        <c:dLbl>
          <c:idx val="0"/>
          <c:layout>
            <c:manualLayout>
              <c:x val="-0.10023030253748402"/>
              <c:y val="-9.1333175989891227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5">
              <a:lumMod val="20000"/>
              <a:lumOff val="80000"/>
            </a:schemeClr>
          </a:solidFill>
          <a:ln w="19050">
            <a:solidFill>
              <a:schemeClr val="lt1"/>
            </a:solidFill>
          </a:ln>
          <a:effectLst/>
        </c:spPr>
        <c:dLbl>
          <c:idx val="0"/>
          <c:layout>
            <c:manualLayout>
              <c:x val="0.10007002136781096"/>
              <c:y val="-1.8309239923255189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21446560143837443"/>
          <c:y val="0.16815165405338445"/>
          <c:w val="0.5710687971232512"/>
          <c:h val="0.7414322507447616"/>
        </c:manualLayout>
      </c:layout>
      <c:pieChart>
        <c:varyColors val="1"/>
        <c:ser>
          <c:idx val="0"/>
          <c:order val="0"/>
          <c:tx>
            <c:strRef>
              <c:f>'Analysis 2'!$F$55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B595-457E-9427-27A0F56694F4}"/>
              </c:ext>
            </c:extLst>
          </c:dPt>
          <c:dPt>
            <c:idx val="1"/>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02-B595-457E-9427-27A0F56694F4}"/>
              </c:ext>
            </c:extLst>
          </c:dPt>
          <c:dPt>
            <c:idx val="2"/>
            <c:bubble3D val="0"/>
            <c:spPr>
              <a:solidFill>
                <a:schemeClr val="accent5">
                  <a:lumMod val="20000"/>
                  <a:lumOff val="80000"/>
                </a:schemeClr>
              </a:solidFill>
              <a:ln w="19050">
                <a:solidFill>
                  <a:schemeClr val="lt1"/>
                </a:solidFill>
              </a:ln>
              <a:effectLst/>
            </c:spPr>
            <c:extLst>
              <c:ext xmlns:c16="http://schemas.microsoft.com/office/drawing/2014/chart" uri="{C3380CC4-5D6E-409C-BE32-E72D297353CC}">
                <c16:uniqueId val="{00000007-B595-457E-9427-27A0F56694F4}"/>
              </c:ext>
            </c:extLst>
          </c:dPt>
          <c:dPt>
            <c:idx val="3"/>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6-B595-457E-9427-27A0F56694F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5-B595-457E-9427-27A0F56694F4}"/>
              </c:ext>
            </c:extLst>
          </c:dPt>
          <c:dPt>
            <c:idx val="5"/>
            <c:bubble3D val="0"/>
            <c:spPr>
              <a:solidFill>
                <a:schemeClr val="tx2">
                  <a:lumMod val="20000"/>
                  <a:lumOff val="80000"/>
                </a:schemeClr>
              </a:solidFill>
              <a:ln w="19050">
                <a:solidFill>
                  <a:schemeClr val="lt1"/>
                </a:solidFill>
              </a:ln>
              <a:effectLst/>
            </c:spPr>
            <c:extLst>
              <c:ext xmlns:c16="http://schemas.microsoft.com/office/drawing/2014/chart" uri="{C3380CC4-5D6E-409C-BE32-E72D297353CC}">
                <c16:uniqueId val="{00000004-B595-457E-9427-27A0F56694F4}"/>
              </c:ext>
            </c:extLst>
          </c:dPt>
          <c:dLbls>
            <c:dLbl>
              <c:idx val="0"/>
              <c:layout>
                <c:manualLayout>
                  <c:x val="4.0549871025158002E-2"/>
                  <c:y val="-9.8830763051568141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B595-457E-9427-27A0F56694F4}"/>
                </c:ext>
              </c:extLst>
            </c:dLbl>
            <c:dLbl>
              <c:idx val="1"/>
              <c:layout>
                <c:manualLayout>
                  <c:x val="2.4408816367833538E-2"/>
                  <c:y val="-8.144517292685542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B595-457E-9427-27A0F56694F4}"/>
                </c:ext>
              </c:extLst>
            </c:dLbl>
            <c:dLbl>
              <c:idx val="2"/>
              <c:layout>
                <c:manualLayout>
                  <c:x val="0.10007002136781096"/>
                  <c:y val="-1.830923992325518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B595-457E-9427-27A0F56694F4}"/>
                </c:ext>
              </c:extLst>
            </c:dLbl>
            <c:dLbl>
              <c:idx val="3"/>
              <c:layout>
                <c:manualLayout>
                  <c:x val="-0.10023030253748402"/>
                  <c:y val="-9.133317598989122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B595-457E-9427-27A0F56694F4}"/>
                </c:ext>
              </c:extLst>
            </c:dLbl>
            <c:dLbl>
              <c:idx val="4"/>
              <c:layout>
                <c:manualLayout>
                  <c:x val="-1.0045129900931059E-2"/>
                  <c:y val="4.441425306362227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B595-457E-9427-27A0F56694F4}"/>
                </c:ext>
              </c:extLst>
            </c:dLbl>
            <c:dLbl>
              <c:idx val="5"/>
              <c:layout>
                <c:manualLayout>
                  <c:x val="-9.9212688775348862E-2"/>
                  <c:y val="6.359834442166666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B595-457E-9427-27A0F56694F4}"/>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2'!$E$56:$E$62</c:f>
              <c:strCache>
                <c:ptCount val="6"/>
                <c:pt idx="0">
                  <c:v>January</c:v>
                </c:pt>
                <c:pt idx="1">
                  <c:v>February</c:v>
                </c:pt>
                <c:pt idx="2">
                  <c:v>March</c:v>
                </c:pt>
                <c:pt idx="3">
                  <c:v>April</c:v>
                </c:pt>
                <c:pt idx="4">
                  <c:v>May</c:v>
                </c:pt>
                <c:pt idx="5">
                  <c:v>June</c:v>
                </c:pt>
              </c:strCache>
            </c:strRef>
          </c:cat>
          <c:val>
            <c:numRef>
              <c:f>'Analysis 2'!$F$56:$F$62</c:f>
              <c:numCache>
                <c:formatCode>_([$KES]\ * #,##0.00_);_([$KES]\ * \(#,##0.00\);_([$KES]\ * "-"??_);_(@_)</c:formatCode>
                <c:ptCount val="6"/>
                <c:pt idx="0">
                  <c:v>18850</c:v>
                </c:pt>
                <c:pt idx="1">
                  <c:v>15191.09</c:v>
                </c:pt>
                <c:pt idx="2">
                  <c:v>16154.26</c:v>
                </c:pt>
                <c:pt idx="3">
                  <c:v>17359.689999999999</c:v>
                </c:pt>
                <c:pt idx="4">
                  <c:v>17147.43</c:v>
                </c:pt>
                <c:pt idx="5">
                  <c:v>16988.259999999998</c:v>
                </c:pt>
              </c:numCache>
            </c:numRef>
          </c:val>
          <c:extLst>
            <c:ext xmlns:c16="http://schemas.microsoft.com/office/drawing/2014/chart" uri="{C3380CC4-5D6E-409C-BE32-E72D297353CC}">
              <c16:uniqueId val="{00000000-B595-457E-9427-27A0F56694F4}"/>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[SM_Bank_Executive_Financial_analysis.xlsm]Analysis!PivotTable4</c:name>
    <c:fmtId val="7"/>
  </c:pivotSource>
  <c:chart>
    <c:title>
      <c:tx>
        <c:rich>
          <a:bodyPr rot="0" spcFirstLastPara="1" vertOverflow="ellipsis" vert="horz" wrap="square" anchor="ctr" anchorCtr="1"/>
          <a:lstStyle/>
          <a:p>
            <a:pPr>
              <a:defRPr sz="1400" b="1" i="0" u="none" strike="noStrike" kern="1200" spc="0" baseline="0">
                <a:solidFill>
                  <a:schemeClr val="tx2"/>
                </a:solidFill>
                <a:latin typeface="+mn-lt"/>
                <a:ea typeface="+mn-ea"/>
                <a:cs typeface="+mn-cs"/>
              </a:defRPr>
            </a:pPr>
            <a:r>
              <a:rPr lang="en-US" b="1">
                <a:solidFill>
                  <a:schemeClr val="tx2"/>
                </a:solidFill>
              </a:rPr>
              <a:t>Monthly</a:t>
            </a:r>
            <a:r>
              <a:rPr lang="en-US" b="1" baseline="0">
                <a:solidFill>
                  <a:schemeClr val="tx2"/>
                </a:solidFill>
              </a:rPr>
              <a:t> Transaction Value Trend</a:t>
            </a:r>
            <a:endParaRPr lang="en-US" b="1">
              <a:solidFill>
                <a:schemeClr val="tx2"/>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a:softEdge rad="0"/>
          </a:effectLst>
        </c:spPr>
        <c:marker>
          <c:symbol val="circle"/>
          <c:size val="5"/>
          <c:spPr>
            <a:solidFill>
              <a:schemeClr val="accent1"/>
            </a:solidFill>
            <a:ln w="9525">
              <a:solidFill>
                <a:schemeClr val="tx2">
                  <a:alpha val="76000"/>
                </a:schemeClr>
              </a:solidFill>
            </a:ln>
            <a:effectLst>
              <a:softEdge rad="0"/>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a:softEdge rad="0"/>
          </a:effectLst>
        </c:spPr>
        <c:marker>
          <c:symbol val="circle"/>
          <c:size val="5"/>
          <c:spPr>
            <a:solidFill>
              <a:schemeClr val="accent1"/>
            </a:solidFill>
            <a:ln w="9525">
              <a:solidFill>
                <a:schemeClr val="tx2">
                  <a:alpha val="76000"/>
                </a:schemeClr>
              </a:solidFill>
            </a:ln>
            <a:effectLst>
              <a:softEdge rad="0"/>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a:softEdge rad="0"/>
          </a:effectLst>
        </c:spPr>
        <c:marker>
          <c:symbol val="circle"/>
          <c:size val="5"/>
          <c:spPr>
            <a:solidFill>
              <a:schemeClr val="accent1"/>
            </a:solidFill>
            <a:ln w="9525">
              <a:solidFill>
                <a:schemeClr val="tx2">
                  <a:alpha val="76000"/>
                </a:schemeClr>
              </a:solidFill>
            </a:ln>
            <a:effectLst>
              <a:softEdge rad="0"/>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3024594453165882E-2"/>
          <c:y val="0.18765840220385674"/>
          <c:w val="0.95395081109366819"/>
          <c:h val="0.70667852468854619"/>
        </c:manualLayout>
      </c:layout>
      <c:lineChart>
        <c:grouping val="standard"/>
        <c:varyColors val="0"/>
        <c:ser>
          <c:idx val="0"/>
          <c:order val="0"/>
          <c:tx>
            <c:strRef>
              <c:f>Analysis!$I$8</c:f>
              <c:strCache>
                <c:ptCount val="1"/>
                <c:pt idx="0">
                  <c:v>Total</c:v>
                </c:pt>
              </c:strCache>
            </c:strRef>
          </c:tx>
          <c:spPr>
            <a:ln w="28575" cap="rnd">
              <a:solidFill>
                <a:schemeClr val="accent1"/>
              </a:solidFill>
              <a:round/>
            </a:ln>
            <a:effectLst>
              <a:softEdge rad="0"/>
            </a:effectLst>
          </c:spPr>
          <c:marker>
            <c:symbol val="circle"/>
            <c:size val="5"/>
            <c:spPr>
              <a:solidFill>
                <a:schemeClr val="accent1"/>
              </a:solidFill>
              <a:ln w="9525">
                <a:solidFill>
                  <a:schemeClr val="tx2">
                    <a:alpha val="76000"/>
                  </a:schemeClr>
                </a:solidFill>
              </a:ln>
              <a:effectLst>
                <a:softEdge rad="0"/>
              </a:effectLst>
            </c:spPr>
          </c:marker>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Analysis!$H$9:$H$15</c:f>
              <c:strCache>
                <c:ptCount val="6"/>
                <c:pt idx="0">
                  <c:v>January</c:v>
                </c:pt>
                <c:pt idx="1">
                  <c:v>February</c:v>
                </c:pt>
                <c:pt idx="2">
                  <c:v>March</c:v>
                </c:pt>
                <c:pt idx="3">
                  <c:v>April</c:v>
                </c:pt>
                <c:pt idx="4">
                  <c:v>May</c:v>
                </c:pt>
                <c:pt idx="5">
                  <c:v>June</c:v>
                </c:pt>
              </c:strCache>
            </c:strRef>
          </c:cat>
          <c:val>
            <c:numRef>
              <c:f>Analysis!$I$9:$I$15</c:f>
              <c:numCache>
                <c:formatCode>_([$KES]\ * #,##0.00_);_([$KES]\ * \(#,##0.00\);_([$KES]\ * "-"??_);_(@_)</c:formatCode>
                <c:ptCount val="6"/>
                <c:pt idx="0">
                  <c:v>18850</c:v>
                </c:pt>
                <c:pt idx="1">
                  <c:v>15191.09</c:v>
                </c:pt>
                <c:pt idx="2">
                  <c:v>16154.26</c:v>
                </c:pt>
                <c:pt idx="3">
                  <c:v>17359.689999999999</c:v>
                </c:pt>
                <c:pt idx="4">
                  <c:v>17147.43</c:v>
                </c:pt>
                <c:pt idx="5">
                  <c:v>16988.259999999998</c:v>
                </c:pt>
              </c:numCache>
            </c:numRef>
          </c:val>
          <c:smooth val="1"/>
          <c:extLst>
            <c:ext xmlns:c16="http://schemas.microsoft.com/office/drawing/2014/chart" uri="{C3380CC4-5D6E-409C-BE32-E72D297353CC}">
              <c16:uniqueId val="{00000000-5527-4AB2-84C6-BE704CE47F9D}"/>
            </c:ext>
          </c:extLst>
        </c:ser>
        <c:dLbls>
          <c:dLblPos val="t"/>
          <c:showLegendKey val="0"/>
          <c:showVal val="1"/>
          <c:showCatName val="0"/>
          <c:showSerName val="0"/>
          <c:showPercent val="0"/>
          <c:showBubbleSize val="0"/>
        </c:dLbls>
        <c:marker val="1"/>
        <c:smooth val="0"/>
        <c:axId val="2098766976"/>
        <c:axId val="2098755936"/>
      </c:lineChart>
      <c:catAx>
        <c:axId val="2098766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2"/>
                </a:solidFill>
                <a:latin typeface="+mn-lt"/>
                <a:ea typeface="+mn-ea"/>
                <a:cs typeface="+mn-cs"/>
              </a:defRPr>
            </a:pPr>
            <a:endParaRPr lang="en-US"/>
          </a:p>
        </c:txPr>
        <c:crossAx val="2098755936"/>
        <c:crosses val="autoZero"/>
        <c:auto val="1"/>
        <c:lblAlgn val="ctr"/>
        <c:lblOffset val="100"/>
        <c:noMultiLvlLbl val="0"/>
      </c:catAx>
      <c:valAx>
        <c:axId val="2098755936"/>
        <c:scaling>
          <c:orientation val="minMax"/>
        </c:scaling>
        <c:delete val="1"/>
        <c:axPos val="l"/>
        <c:numFmt formatCode="_([$KES]\ * #,##0.00_);_([$KES]\ * \(#,##0.00\);_([$KES]\ * &quot;-&quot;??_);_(@_)" sourceLinked="1"/>
        <c:majorTickMark val="none"/>
        <c:minorTickMark val="none"/>
        <c:tickLblPos val="nextTo"/>
        <c:crossAx val="20987669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85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[SM_Bank_Executive_Financial_analysis.xlsm]Analysis!PivotTable2</c:name>
    <c:fmtId val="2"/>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b="1">
                <a:solidFill>
                  <a:schemeClr val="tx2"/>
                </a:solidFill>
              </a:rPr>
              <a:t>Transaction</a:t>
            </a:r>
            <a:r>
              <a:rPr lang="en-US" sz="1600" b="1" baseline="0">
                <a:solidFill>
                  <a:schemeClr val="tx2"/>
                </a:solidFill>
              </a:rPr>
              <a:t> Value Trend by Country</a:t>
            </a:r>
            <a:endParaRPr lang="en-US" sz="1600" b="1">
              <a:solidFill>
                <a:schemeClr val="tx2"/>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Analysis!$F$3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Analysis!$E$4:$E$9</c:f>
              <c:strCache>
                <c:ptCount val="5"/>
                <c:pt idx="0">
                  <c:v>Uganda</c:v>
                </c:pt>
                <c:pt idx="1">
                  <c:v>DR Congo</c:v>
                </c:pt>
                <c:pt idx="2">
                  <c:v>Rwanda</c:v>
                </c:pt>
                <c:pt idx="3">
                  <c:v>Tanzania</c:v>
                </c:pt>
                <c:pt idx="4">
                  <c:v>Kenya</c:v>
                </c:pt>
              </c:strCache>
            </c:strRef>
          </c:cat>
          <c:val>
            <c:numRef>
              <c:f>Analysis!$F$4:$F$9</c:f>
              <c:numCache>
                <c:formatCode>_([$KES]\ * #,##0.00_);_([$KES]\ * \(#,##0.00\);_([$KES]\ * "-"??_);_(@_)</c:formatCode>
                <c:ptCount val="5"/>
                <c:pt idx="0">
                  <c:v>16582.23</c:v>
                </c:pt>
                <c:pt idx="1">
                  <c:v>18976.53</c:v>
                </c:pt>
                <c:pt idx="2">
                  <c:v>20868.77</c:v>
                </c:pt>
                <c:pt idx="3">
                  <c:v>21762.65</c:v>
                </c:pt>
                <c:pt idx="4">
                  <c:v>23500.55</c:v>
                </c:pt>
              </c:numCache>
            </c:numRef>
          </c:val>
          <c:extLst>
            <c:ext xmlns:c16="http://schemas.microsoft.com/office/drawing/2014/chart" uri="{C3380CC4-5D6E-409C-BE32-E72D297353CC}">
              <c16:uniqueId val="{00000000-DFC2-4ABD-9750-AB55C191A458}"/>
            </c:ext>
          </c:extLst>
        </c:ser>
        <c:dLbls>
          <c:dLblPos val="outEnd"/>
          <c:showLegendKey val="0"/>
          <c:showVal val="1"/>
          <c:showCatName val="0"/>
          <c:showSerName val="0"/>
          <c:showPercent val="0"/>
          <c:showBubbleSize val="0"/>
        </c:dLbls>
        <c:gapWidth val="72"/>
        <c:overlap val="-12"/>
        <c:axId val="1921261600"/>
        <c:axId val="1921254880"/>
      </c:barChart>
      <c:catAx>
        <c:axId val="19212616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2"/>
                </a:solidFill>
                <a:latin typeface="+mn-lt"/>
                <a:ea typeface="+mn-ea"/>
                <a:cs typeface="+mn-cs"/>
              </a:defRPr>
            </a:pPr>
            <a:endParaRPr lang="en-US"/>
          </a:p>
        </c:txPr>
        <c:crossAx val="1921254880"/>
        <c:crosses val="autoZero"/>
        <c:auto val="1"/>
        <c:lblAlgn val="ctr"/>
        <c:lblOffset val="100"/>
        <c:noMultiLvlLbl val="0"/>
      </c:catAx>
      <c:valAx>
        <c:axId val="1921254880"/>
        <c:scaling>
          <c:orientation val="minMax"/>
        </c:scaling>
        <c:delete val="1"/>
        <c:axPos val="b"/>
        <c:numFmt formatCode="_([$KES]\ * #,##0.00_);_([$KES]\ * \(#,##0.00\);_([$KES]\ * &quot;-&quot;??_);_(@_)" sourceLinked="1"/>
        <c:majorTickMark val="none"/>
        <c:minorTickMark val="none"/>
        <c:tickLblPos val="nextTo"/>
        <c:crossAx val="19212616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85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[SM_Bank_Executive_Financial_analysis.xlsm]Analysis!PivotTable5</c:name>
    <c:fmtId val="6"/>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b="1">
                <a:solidFill>
                  <a:schemeClr val="tx2"/>
                </a:solidFill>
              </a:rPr>
              <a:t>Transaction</a:t>
            </a:r>
            <a:r>
              <a:rPr lang="en-US" sz="1600" b="1" baseline="0">
                <a:solidFill>
                  <a:schemeClr val="tx2"/>
                </a:solidFill>
              </a:rPr>
              <a:t> Value by Channel</a:t>
            </a:r>
            <a:endParaRPr lang="en-US" sz="1600" b="1">
              <a:solidFill>
                <a:schemeClr val="tx2"/>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layout>
            <c:manualLayout>
              <c:x val="-3.6934441366574329E-3"/>
              <c:y val="-0.31835593467483231"/>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dLbl>
          <c:idx val="0"/>
          <c:layout>
            <c:manualLayout>
              <c:x val="0"/>
              <c:y val="-0.28857684456109656"/>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5.5401662049861496E-3"/>
              <c:y val="-0.26635316418780985"/>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layout>
            <c:manualLayout>
              <c:x val="0"/>
              <c:y val="-0.26433872849227186"/>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dLbl>
          <c:idx val="0"/>
          <c:layout>
            <c:manualLayout>
              <c:x val="0"/>
              <c:y val="-0.25740631379410905"/>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dLbl>
          <c:idx val="0"/>
          <c:layout>
            <c:manualLayout>
              <c:x val="0"/>
              <c:y val="-0.25740631379410905"/>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dLbl>
          <c:idx val="0"/>
          <c:layout>
            <c:manualLayout>
              <c:x val="0"/>
              <c:y val="-0.26433872849227186"/>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dLbl>
          <c:idx val="0"/>
          <c:layout>
            <c:manualLayout>
              <c:x val="-5.5401662049861496E-3"/>
              <c:y val="-0.26635316418780985"/>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dLbl>
          <c:idx val="0"/>
          <c:layout>
            <c:manualLayout>
              <c:x val="0"/>
              <c:y val="-0.28857684456109656"/>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dLbl>
          <c:idx val="0"/>
          <c:layout>
            <c:manualLayout>
              <c:x val="-3.6934441366574329E-3"/>
              <c:y val="-0.31835593467483231"/>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dLbl>
          <c:idx val="0"/>
          <c:layout>
            <c:manualLayout>
              <c:x val="0"/>
              <c:y val="-0.25740631379410905"/>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dLbl>
          <c:idx val="0"/>
          <c:layout>
            <c:manualLayout>
              <c:x val="0"/>
              <c:y val="-0.26433872849227186"/>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dLbl>
          <c:idx val="0"/>
          <c:layout>
            <c:manualLayout>
              <c:x val="-5.5401662049861496E-3"/>
              <c:y val="-0.26635316418780985"/>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dLbl>
          <c:idx val="0"/>
          <c:layout>
            <c:manualLayout>
              <c:x val="0"/>
              <c:y val="-0.28857684456109656"/>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dLbl>
          <c:idx val="0"/>
          <c:layout>
            <c:manualLayout>
              <c:x val="-3.6934356589456738E-3"/>
              <c:y val="-0.36280039995000624"/>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Analysis!$C$4</c:f>
              <c:strCache>
                <c:ptCount val="1"/>
                <c:pt idx="0">
                  <c:v>Total</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0-E93B-4409-A5B6-18E4104D09F7}"/>
              </c:ext>
            </c:extLst>
          </c:dPt>
          <c:dPt>
            <c:idx val="1"/>
            <c:invertIfNegative val="0"/>
            <c:bubble3D val="0"/>
            <c:extLst>
              <c:ext xmlns:c16="http://schemas.microsoft.com/office/drawing/2014/chart" uri="{C3380CC4-5D6E-409C-BE32-E72D297353CC}">
                <c16:uniqueId val="{00000001-E93B-4409-A5B6-18E4104D09F7}"/>
              </c:ext>
            </c:extLst>
          </c:dPt>
          <c:dPt>
            <c:idx val="2"/>
            <c:invertIfNegative val="0"/>
            <c:bubble3D val="0"/>
            <c:extLst>
              <c:ext xmlns:c16="http://schemas.microsoft.com/office/drawing/2014/chart" uri="{C3380CC4-5D6E-409C-BE32-E72D297353CC}">
                <c16:uniqueId val="{00000002-E93B-4409-A5B6-18E4104D09F7}"/>
              </c:ext>
            </c:extLst>
          </c:dPt>
          <c:dPt>
            <c:idx val="3"/>
            <c:invertIfNegative val="0"/>
            <c:bubble3D val="0"/>
            <c:extLst>
              <c:ext xmlns:c16="http://schemas.microsoft.com/office/drawing/2014/chart" uri="{C3380CC4-5D6E-409C-BE32-E72D297353CC}">
                <c16:uniqueId val="{00000003-E93B-4409-A5B6-18E4104D09F7}"/>
              </c:ext>
            </c:extLst>
          </c:dPt>
          <c:dPt>
            <c:idx val="4"/>
            <c:invertIfNegative val="0"/>
            <c:bubble3D val="0"/>
            <c:extLst>
              <c:ext xmlns:c16="http://schemas.microsoft.com/office/drawing/2014/chart" uri="{C3380CC4-5D6E-409C-BE32-E72D297353CC}">
                <c16:uniqueId val="{00000004-E93B-4409-A5B6-18E4104D09F7}"/>
              </c:ext>
            </c:extLst>
          </c:dPt>
          <c:dLbls>
            <c:dLbl>
              <c:idx val="0"/>
              <c:layout>
                <c:manualLayout>
                  <c:x val="0"/>
                  <c:y val="-0.25740631379410905"/>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93B-4409-A5B6-18E4104D09F7}"/>
                </c:ext>
              </c:extLst>
            </c:dLbl>
            <c:dLbl>
              <c:idx val="1"/>
              <c:layout>
                <c:manualLayout>
                  <c:x val="0"/>
                  <c:y val="-0.26433872849227186"/>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93B-4409-A5B6-18E4104D09F7}"/>
                </c:ext>
              </c:extLst>
            </c:dLbl>
            <c:dLbl>
              <c:idx val="2"/>
              <c:layout>
                <c:manualLayout>
                  <c:x val="-5.5401662049861496E-3"/>
                  <c:y val="-0.26635316418780985"/>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93B-4409-A5B6-18E4104D09F7}"/>
                </c:ext>
              </c:extLst>
            </c:dLbl>
            <c:dLbl>
              <c:idx val="3"/>
              <c:layout>
                <c:manualLayout>
                  <c:x val="0"/>
                  <c:y val="-0.28857684456109656"/>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93B-4409-A5B6-18E4104D09F7}"/>
                </c:ext>
              </c:extLst>
            </c:dLbl>
            <c:dLbl>
              <c:idx val="4"/>
              <c:layout>
                <c:manualLayout>
                  <c:x val="-3.6934356589456738E-3"/>
                  <c:y val="-0.36280039995000624"/>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93B-4409-A5B6-18E4104D09F7}"/>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Analysis!$B$5:$B$10</c:f>
              <c:strCache>
                <c:ptCount val="5"/>
                <c:pt idx="0">
                  <c:v>ATM</c:v>
                </c:pt>
                <c:pt idx="1">
                  <c:v>Mobile App (Equitel/EazzyApp)</c:v>
                </c:pt>
                <c:pt idx="2">
                  <c:v>Branch</c:v>
                </c:pt>
                <c:pt idx="3">
                  <c:v>Agent</c:v>
                </c:pt>
                <c:pt idx="4">
                  <c:v>Internet Banking</c:v>
                </c:pt>
              </c:strCache>
            </c:strRef>
          </c:cat>
          <c:val>
            <c:numRef>
              <c:f>Analysis!$C$5:$C$10</c:f>
              <c:numCache>
                <c:formatCode>_([$KES]\ * #,##0.00_);_([$KES]\ * \(#,##0.00\);_([$KES]\ * "-"??_);_(@_)</c:formatCode>
                <c:ptCount val="5"/>
                <c:pt idx="0">
                  <c:v>18486.830000000002</c:v>
                </c:pt>
                <c:pt idx="1">
                  <c:v>19107.62</c:v>
                </c:pt>
                <c:pt idx="2">
                  <c:v>19288.009999999998</c:v>
                </c:pt>
                <c:pt idx="3">
                  <c:v>20034.37</c:v>
                </c:pt>
                <c:pt idx="4">
                  <c:v>24773.9</c:v>
                </c:pt>
              </c:numCache>
            </c:numRef>
          </c:val>
          <c:extLst>
            <c:ext xmlns:c16="http://schemas.microsoft.com/office/drawing/2014/chart" uri="{C3380CC4-5D6E-409C-BE32-E72D297353CC}">
              <c16:uniqueId val="{00000005-E93B-4409-A5B6-18E4104D09F7}"/>
            </c:ext>
          </c:extLst>
        </c:ser>
        <c:dLbls>
          <c:dLblPos val="ctr"/>
          <c:showLegendKey val="0"/>
          <c:showVal val="1"/>
          <c:showCatName val="0"/>
          <c:showSerName val="0"/>
          <c:showPercent val="0"/>
          <c:showBubbleSize val="0"/>
        </c:dLbls>
        <c:gapWidth val="80"/>
        <c:overlap val="100"/>
        <c:axId val="2098778496"/>
        <c:axId val="2098776576"/>
      </c:barChart>
      <c:catAx>
        <c:axId val="2098778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2"/>
                </a:solidFill>
                <a:latin typeface="+mn-lt"/>
                <a:ea typeface="+mn-ea"/>
                <a:cs typeface="+mn-cs"/>
              </a:defRPr>
            </a:pPr>
            <a:endParaRPr lang="en-US"/>
          </a:p>
        </c:txPr>
        <c:crossAx val="2098776576"/>
        <c:crosses val="autoZero"/>
        <c:auto val="1"/>
        <c:lblAlgn val="ctr"/>
        <c:lblOffset val="100"/>
        <c:noMultiLvlLbl val="0"/>
      </c:catAx>
      <c:valAx>
        <c:axId val="2098776576"/>
        <c:scaling>
          <c:orientation val="minMax"/>
        </c:scaling>
        <c:delete val="1"/>
        <c:axPos val="l"/>
        <c:numFmt formatCode="_([$KES]\ * #,##0.00_);_([$KES]\ * \(#,##0.00\);_([$KES]\ * &quot;-&quot;??_);_(@_)" sourceLinked="1"/>
        <c:majorTickMark val="none"/>
        <c:minorTickMark val="none"/>
        <c:tickLblPos val="nextTo"/>
        <c:crossAx val="20987784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8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[SM_Bank_Executive_Financial_analysis.xlsm]Analysis!PivotTable6</c:name>
    <c:fmtId val="14"/>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b="1">
                <a:solidFill>
                  <a:schemeClr val="tx2"/>
                </a:solidFill>
              </a:rPr>
              <a:t>Transaction</a:t>
            </a:r>
            <a:r>
              <a:rPr lang="en-US" sz="1600" b="1" baseline="0">
                <a:solidFill>
                  <a:schemeClr val="tx2"/>
                </a:solidFill>
              </a:rPr>
              <a:t> Value by Transaction Type</a:t>
            </a:r>
            <a:endParaRPr lang="en-US" sz="1600" b="1">
              <a:solidFill>
                <a:schemeClr val="tx2"/>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Analysis!$C$14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Analysis!$B$15:$B$21</c:f>
              <c:strCache>
                <c:ptCount val="6"/>
                <c:pt idx="0">
                  <c:v>Bill Payment</c:v>
                </c:pt>
                <c:pt idx="1">
                  <c:v>Deposit</c:v>
                </c:pt>
                <c:pt idx="2">
                  <c:v>Forex Transaction</c:v>
                </c:pt>
                <c:pt idx="3">
                  <c:v>Fund Transfer</c:v>
                </c:pt>
                <c:pt idx="4">
                  <c:v>Loan Disbursement</c:v>
                </c:pt>
                <c:pt idx="5">
                  <c:v>Loan Repayment</c:v>
                </c:pt>
              </c:strCache>
            </c:strRef>
          </c:cat>
          <c:val>
            <c:numRef>
              <c:f>Analysis!$C$15:$C$21</c:f>
              <c:numCache>
                <c:formatCode>#,##0.00\ "KES";\-#,##0.00\ "KES";#,##0.00\ "KES"</c:formatCode>
                <c:ptCount val="6"/>
                <c:pt idx="0">
                  <c:v>17354.599999999999</c:v>
                </c:pt>
                <c:pt idx="1">
                  <c:v>19120.560000000001</c:v>
                </c:pt>
                <c:pt idx="2">
                  <c:v>15904.4</c:v>
                </c:pt>
                <c:pt idx="3">
                  <c:v>16591.12</c:v>
                </c:pt>
                <c:pt idx="4">
                  <c:v>15956.64</c:v>
                </c:pt>
                <c:pt idx="5">
                  <c:v>16763.41</c:v>
                </c:pt>
              </c:numCache>
            </c:numRef>
          </c:val>
          <c:extLst>
            <c:ext xmlns:c16="http://schemas.microsoft.com/office/drawing/2014/chart" uri="{C3380CC4-5D6E-409C-BE32-E72D297353CC}">
              <c16:uniqueId val="{00000000-4711-4E82-97D2-04CD7B948D8D}"/>
            </c:ext>
          </c:extLst>
        </c:ser>
        <c:dLbls>
          <c:dLblPos val="outEnd"/>
          <c:showLegendKey val="0"/>
          <c:showVal val="1"/>
          <c:showCatName val="0"/>
          <c:showSerName val="0"/>
          <c:showPercent val="0"/>
          <c:showBubbleSize val="0"/>
        </c:dLbls>
        <c:gapWidth val="99"/>
        <c:overlap val="-27"/>
        <c:axId val="1921276000"/>
        <c:axId val="1921276480"/>
      </c:barChart>
      <c:catAx>
        <c:axId val="1921276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2"/>
                </a:solidFill>
                <a:latin typeface="+mn-lt"/>
                <a:ea typeface="+mn-ea"/>
                <a:cs typeface="+mn-cs"/>
              </a:defRPr>
            </a:pPr>
            <a:endParaRPr lang="en-US"/>
          </a:p>
        </c:txPr>
        <c:crossAx val="1921276480"/>
        <c:crosses val="autoZero"/>
        <c:auto val="1"/>
        <c:lblAlgn val="ctr"/>
        <c:lblOffset val="100"/>
        <c:noMultiLvlLbl val="0"/>
      </c:catAx>
      <c:valAx>
        <c:axId val="1921276480"/>
        <c:scaling>
          <c:orientation val="minMax"/>
        </c:scaling>
        <c:delete val="1"/>
        <c:axPos val="l"/>
        <c:numFmt formatCode="#,##0.00\ &quot;KES&quot;;\-#,##0.00\ &quot;KES&quot;;#,##0.00\ &quot;KES&quot;" sourceLinked="1"/>
        <c:majorTickMark val="none"/>
        <c:minorTickMark val="none"/>
        <c:tickLblPos val="nextTo"/>
        <c:crossAx val="19212760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85000"/>
      </a:schemeClr>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[SM_Bank_Executive_Financial_analysis.xlsm]Analysis!PivotTable7</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2">
                    <a:lumMod val="75000"/>
                  </a:schemeClr>
                </a:solidFill>
              </a:rPr>
              <a:t>Country Ranking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Analysis!$C$33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Analysis!$B$34:$B$39</c:f>
              <c:strCache>
                <c:ptCount val="5"/>
                <c:pt idx="0">
                  <c:v>Uganda</c:v>
                </c:pt>
                <c:pt idx="1">
                  <c:v>DR Congo</c:v>
                </c:pt>
                <c:pt idx="2">
                  <c:v>Rwanda</c:v>
                </c:pt>
                <c:pt idx="3">
                  <c:v>Tanzania</c:v>
                </c:pt>
                <c:pt idx="4">
                  <c:v>Kenya</c:v>
                </c:pt>
              </c:strCache>
            </c:strRef>
          </c:cat>
          <c:val>
            <c:numRef>
              <c:f>Analysis!$C$34:$C$39</c:f>
              <c:numCache>
                <c:formatCode>_([$KES]\ * #,##0.00_);_([$KES]\ * \(#,##0.00\);_([$KES]\ * "-"??_);_(@_)</c:formatCode>
                <c:ptCount val="5"/>
                <c:pt idx="0">
                  <c:v>16582.23</c:v>
                </c:pt>
                <c:pt idx="1">
                  <c:v>18976.53</c:v>
                </c:pt>
                <c:pt idx="2">
                  <c:v>20868.77</c:v>
                </c:pt>
                <c:pt idx="3">
                  <c:v>21762.65</c:v>
                </c:pt>
                <c:pt idx="4">
                  <c:v>23500.55</c:v>
                </c:pt>
              </c:numCache>
            </c:numRef>
          </c:val>
          <c:extLst>
            <c:ext xmlns:c16="http://schemas.microsoft.com/office/drawing/2014/chart" uri="{C3380CC4-5D6E-409C-BE32-E72D297353CC}">
              <c16:uniqueId val="{00000000-6B34-4321-8870-11F6593593F5}"/>
            </c:ext>
          </c:extLst>
        </c:ser>
        <c:dLbls>
          <c:dLblPos val="outEnd"/>
          <c:showLegendKey val="0"/>
          <c:showVal val="1"/>
          <c:showCatName val="0"/>
          <c:showSerName val="0"/>
          <c:showPercent val="0"/>
          <c:showBubbleSize val="0"/>
        </c:dLbls>
        <c:gapWidth val="42"/>
        <c:axId val="1246831903"/>
        <c:axId val="1246832383"/>
      </c:barChart>
      <c:catAx>
        <c:axId val="12468319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2">
                    <a:lumMod val="75000"/>
                  </a:schemeClr>
                </a:solidFill>
                <a:latin typeface="+mn-lt"/>
                <a:ea typeface="+mn-ea"/>
                <a:cs typeface="+mn-cs"/>
              </a:defRPr>
            </a:pPr>
            <a:endParaRPr lang="en-US"/>
          </a:p>
        </c:txPr>
        <c:crossAx val="1246832383"/>
        <c:crosses val="autoZero"/>
        <c:auto val="1"/>
        <c:lblAlgn val="ctr"/>
        <c:lblOffset val="100"/>
        <c:noMultiLvlLbl val="0"/>
      </c:catAx>
      <c:valAx>
        <c:axId val="1246832383"/>
        <c:scaling>
          <c:orientation val="minMax"/>
        </c:scaling>
        <c:delete val="1"/>
        <c:axPos val="b"/>
        <c:numFmt formatCode="_([$KES]\ * #,##0.00_);_([$KES]\ * \(#,##0.00\);_([$KES]\ * &quot;-&quot;??_);_(@_)" sourceLinked="1"/>
        <c:majorTickMark val="none"/>
        <c:minorTickMark val="none"/>
        <c:tickLblPos val="nextTo"/>
        <c:crossAx val="12468319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[SM_Bank_Executive_Financial_analysis.xlsm]Analysis!PivotTable8</c:name>
    <c:fmtId val="22"/>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b="1">
                <a:solidFill>
                  <a:schemeClr val="tx2"/>
                </a:solidFill>
              </a:rPr>
              <a:t>Monthly</a:t>
            </a:r>
            <a:r>
              <a:rPr lang="en-US" sz="1600" b="1" baseline="0">
                <a:solidFill>
                  <a:schemeClr val="tx2"/>
                </a:solidFill>
              </a:rPr>
              <a:t> Performance by Country</a:t>
            </a:r>
            <a:endParaRPr lang="en-US" sz="1600" b="1">
              <a:solidFill>
                <a:schemeClr val="tx2"/>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Analysis!$F$33:$F$34</c:f>
              <c:strCache>
                <c:ptCount val="1"/>
                <c:pt idx="0">
                  <c:v>Uganda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Analysis!$E$35:$E$41</c:f>
              <c:strCache>
                <c:ptCount val="6"/>
                <c:pt idx="0">
                  <c:v>January</c:v>
                </c:pt>
                <c:pt idx="1">
                  <c:v>February</c:v>
                </c:pt>
                <c:pt idx="2">
                  <c:v>March</c:v>
                </c:pt>
                <c:pt idx="3">
                  <c:v>April</c:v>
                </c:pt>
                <c:pt idx="4">
                  <c:v>May</c:v>
                </c:pt>
                <c:pt idx="5">
                  <c:v>June</c:v>
                </c:pt>
              </c:strCache>
            </c:strRef>
          </c:cat>
          <c:val>
            <c:numRef>
              <c:f>Analysis!$F$35:$F$41</c:f>
              <c:numCache>
                <c:formatCode>_([$KES]\ * #,##0.00_);_([$KES]\ * \(#,##0.00\);_([$KES]\ * "-"??_);_(@_)</c:formatCode>
                <c:ptCount val="6"/>
                <c:pt idx="0">
                  <c:v>3647.87</c:v>
                </c:pt>
                <c:pt idx="1">
                  <c:v>2565.9899999999998</c:v>
                </c:pt>
                <c:pt idx="2">
                  <c:v>2911.36</c:v>
                </c:pt>
                <c:pt idx="3">
                  <c:v>2525.1</c:v>
                </c:pt>
                <c:pt idx="4">
                  <c:v>3395.79</c:v>
                </c:pt>
                <c:pt idx="5">
                  <c:v>1536.12</c:v>
                </c:pt>
              </c:numCache>
            </c:numRef>
          </c:val>
          <c:extLst>
            <c:ext xmlns:c16="http://schemas.microsoft.com/office/drawing/2014/chart" uri="{C3380CC4-5D6E-409C-BE32-E72D297353CC}">
              <c16:uniqueId val="{00000000-FC2D-4EB5-8139-DD78600A6A4B}"/>
            </c:ext>
          </c:extLst>
        </c:ser>
        <c:ser>
          <c:idx val="1"/>
          <c:order val="1"/>
          <c:tx>
            <c:strRef>
              <c:f>Analysis!$G$33:$G$34</c:f>
              <c:strCache>
                <c:ptCount val="1"/>
                <c:pt idx="0">
                  <c:v>DR Congo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Analysis!$E$35:$E$41</c:f>
              <c:strCache>
                <c:ptCount val="6"/>
                <c:pt idx="0">
                  <c:v>January</c:v>
                </c:pt>
                <c:pt idx="1">
                  <c:v>February</c:v>
                </c:pt>
                <c:pt idx="2">
                  <c:v>March</c:v>
                </c:pt>
                <c:pt idx="3">
                  <c:v>April</c:v>
                </c:pt>
                <c:pt idx="4">
                  <c:v>May</c:v>
                </c:pt>
                <c:pt idx="5">
                  <c:v>June</c:v>
                </c:pt>
              </c:strCache>
            </c:strRef>
          </c:cat>
          <c:val>
            <c:numRef>
              <c:f>Analysis!$G$35:$G$41</c:f>
              <c:numCache>
                <c:formatCode>_([$KES]\ * #,##0.00_);_([$KES]\ * \(#,##0.00\);_([$KES]\ * "-"??_);_(@_)</c:formatCode>
                <c:ptCount val="6"/>
                <c:pt idx="0">
                  <c:v>3986.87</c:v>
                </c:pt>
                <c:pt idx="1">
                  <c:v>2343.66</c:v>
                </c:pt>
                <c:pt idx="2">
                  <c:v>2689.82</c:v>
                </c:pt>
                <c:pt idx="3">
                  <c:v>3134.61</c:v>
                </c:pt>
                <c:pt idx="4">
                  <c:v>2310.77</c:v>
                </c:pt>
                <c:pt idx="5">
                  <c:v>4510.8</c:v>
                </c:pt>
              </c:numCache>
            </c:numRef>
          </c:val>
          <c:extLst>
            <c:ext xmlns:c16="http://schemas.microsoft.com/office/drawing/2014/chart" uri="{C3380CC4-5D6E-409C-BE32-E72D297353CC}">
              <c16:uniqueId val="{00000005-68B1-4B23-BC33-902A84E4D891}"/>
            </c:ext>
          </c:extLst>
        </c:ser>
        <c:ser>
          <c:idx val="2"/>
          <c:order val="2"/>
          <c:tx>
            <c:strRef>
              <c:f>Analysis!$H$33:$H$34</c:f>
              <c:strCache>
                <c:ptCount val="1"/>
                <c:pt idx="0">
                  <c:v>Rwanda</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Analysis!$E$35:$E$41</c:f>
              <c:strCache>
                <c:ptCount val="6"/>
                <c:pt idx="0">
                  <c:v>January</c:v>
                </c:pt>
                <c:pt idx="1">
                  <c:v>February</c:v>
                </c:pt>
                <c:pt idx="2">
                  <c:v>March</c:v>
                </c:pt>
                <c:pt idx="3">
                  <c:v>April</c:v>
                </c:pt>
                <c:pt idx="4">
                  <c:v>May</c:v>
                </c:pt>
                <c:pt idx="5">
                  <c:v>June</c:v>
                </c:pt>
              </c:strCache>
            </c:strRef>
          </c:cat>
          <c:val>
            <c:numRef>
              <c:f>Analysis!$H$35:$H$41</c:f>
              <c:numCache>
                <c:formatCode>_([$KES]\ * #,##0.00_);_([$KES]\ * \(#,##0.00\);_([$KES]\ * "-"??_);_(@_)</c:formatCode>
                <c:ptCount val="6"/>
                <c:pt idx="0">
                  <c:v>4272.53</c:v>
                </c:pt>
                <c:pt idx="1">
                  <c:v>3678.23</c:v>
                </c:pt>
                <c:pt idx="2">
                  <c:v>2092.54</c:v>
                </c:pt>
                <c:pt idx="3">
                  <c:v>3497.91</c:v>
                </c:pt>
                <c:pt idx="4">
                  <c:v>3507.28</c:v>
                </c:pt>
                <c:pt idx="5">
                  <c:v>3820.28</c:v>
                </c:pt>
              </c:numCache>
            </c:numRef>
          </c:val>
          <c:extLst>
            <c:ext xmlns:c16="http://schemas.microsoft.com/office/drawing/2014/chart" uri="{C3380CC4-5D6E-409C-BE32-E72D297353CC}">
              <c16:uniqueId val="{00000006-68B1-4B23-BC33-902A84E4D891}"/>
            </c:ext>
          </c:extLst>
        </c:ser>
        <c:ser>
          <c:idx val="3"/>
          <c:order val="3"/>
          <c:tx>
            <c:strRef>
              <c:f>Analysis!$I$33:$I$34</c:f>
              <c:strCache>
                <c:ptCount val="1"/>
                <c:pt idx="0">
                  <c:v>Tanzania</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Analysis!$E$35:$E$41</c:f>
              <c:strCache>
                <c:ptCount val="6"/>
                <c:pt idx="0">
                  <c:v>January</c:v>
                </c:pt>
                <c:pt idx="1">
                  <c:v>February</c:v>
                </c:pt>
                <c:pt idx="2">
                  <c:v>March</c:v>
                </c:pt>
                <c:pt idx="3">
                  <c:v>April</c:v>
                </c:pt>
                <c:pt idx="4">
                  <c:v>May</c:v>
                </c:pt>
                <c:pt idx="5">
                  <c:v>June</c:v>
                </c:pt>
              </c:strCache>
            </c:strRef>
          </c:cat>
          <c:val>
            <c:numRef>
              <c:f>Analysis!$I$35:$I$41</c:f>
              <c:numCache>
                <c:formatCode>_([$KES]\ * #,##0.00_);_([$KES]\ * \(#,##0.00\);_([$KES]\ * "-"??_);_(@_)</c:formatCode>
                <c:ptCount val="6"/>
                <c:pt idx="0">
                  <c:v>1819.72</c:v>
                </c:pt>
                <c:pt idx="1">
                  <c:v>3355.51</c:v>
                </c:pt>
                <c:pt idx="2">
                  <c:v>4676.66</c:v>
                </c:pt>
                <c:pt idx="3">
                  <c:v>3297.08</c:v>
                </c:pt>
                <c:pt idx="4">
                  <c:v>4952.5600000000004</c:v>
                </c:pt>
                <c:pt idx="5">
                  <c:v>3661.12</c:v>
                </c:pt>
              </c:numCache>
            </c:numRef>
          </c:val>
          <c:extLst>
            <c:ext xmlns:c16="http://schemas.microsoft.com/office/drawing/2014/chart" uri="{C3380CC4-5D6E-409C-BE32-E72D297353CC}">
              <c16:uniqueId val="{00000007-68B1-4B23-BC33-902A84E4D891}"/>
            </c:ext>
          </c:extLst>
        </c:ser>
        <c:ser>
          <c:idx val="4"/>
          <c:order val="4"/>
          <c:tx>
            <c:strRef>
              <c:f>Analysis!$J$33:$J$34</c:f>
              <c:strCache>
                <c:ptCount val="1"/>
                <c:pt idx="0">
                  <c:v>Kenya</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Analysis!$E$35:$E$41</c:f>
              <c:strCache>
                <c:ptCount val="6"/>
                <c:pt idx="0">
                  <c:v>January</c:v>
                </c:pt>
                <c:pt idx="1">
                  <c:v>February</c:v>
                </c:pt>
                <c:pt idx="2">
                  <c:v>March</c:v>
                </c:pt>
                <c:pt idx="3">
                  <c:v>April</c:v>
                </c:pt>
                <c:pt idx="4">
                  <c:v>May</c:v>
                </c:pt>
                <c:pt idx="5">
                  <c:v>June</c:v>
                </c:pt>
              </c:strCache>
            </c:strRef>
          </c:cat>
          <c:val>
            <c:numRef>
              <c:f>Analysis!$J$35:$J$41</c:f>
              <c:numCache>
                <c:formatCode>_([$KES]\ * #,##0.00_);_([$KES]\ * \(#,##0.00\);_([$KES]\ * "-"??_);_(@_)</c:formatCode>
                <c:ptCount val="6"/>
                <c:pt idx="0">
                  <c:v>5123.01</c:v>
                </c:pt>
                <c:pt idx="1">
                  <c:v>3247.7</c:v>
                </c:pt>
                <c:pt idx="2">
                  <c:v>3783.88</c:v>
                </c:pt>
                <c:pt idx="3">
                  <c:v>4904.99</c:v>
                </c:pt>
                <c:pt idx="4">
                  <c:v>2981.03</c:v>
                </c:pt>
                <c:pt idx="5">
                  <c:v>3459.94</c:v>
                </c:pt>
              </c:numCache>
            </c:numRef>
          </c:val>
          <c:extLst>
            <c:ext xmlns:c16="http://schemas.microsoft.com/office/drawing/2014/chart" uri="{C3380CC4-5D6E-409C-BE32-E72D297353CC}">
              <c16:uniqueId val="{00000008-68B1-4B23-BC33-902A84E4D891}"/>
            </c:ext>
          </c:extLst>
        </c:ser>
        <c:dLbls>
          <c:dLblPos val="outEnd"/>
          <c:showLegendKey val="0"/>
          <c:showVal val="1"/>
          <c:showCatName val="0"/>
          <c:showSerName val="0"/>
          <c:showPercent val="0"/>
          <c:showBubbleSize val="0"/>
        </c:dLbls>
        <c:gapWidth val="150"/>
        <c:overlap val="-27"/>
        <c:axId val="1523976575"/>
        <c:axId val="1523977055"/>
      </c:barChart>
      <c:catAx>
        <c:axId val="1523976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2"/>
                </a:solidFill>
                <a:latin typeface="+mn-lt"/>
                <a:ea typeface="+mn-ea"/>
                <a:cs typeface="+mn-cs"/>
              </a:defRPr>
            </a:pPr>
            <a:endParaRPr lang="en-US"/>
          </a:p>
        </c:txPr>
        <c:crossAx val="1523977055"/>
        <c:crosses val="autoZero"/>
        <c:auto val="1"/>
        <c:lblAlgn val="ctr"/>
        <c:lblOffset val="100"/>
        <c:noMultiLvlLbl val="0"/>
      </c:catAx>
      <c:valAx>
        <c:axId val="1523977055"/>
        <c:scaling>
          <c:orientation val="minMax"/>
        </c:scaling>
        <c:delete val="1"/>
        <c:axPos val="l"/>
        <c:numFmt formatCode="_([$KES]\ * #,##0.00_);_([$KES]\ * \(#,##0.00\);_([$KES]\ * &quot;-&quot;??_);_(@_)" sourceLinked="1"/>
        <c:majorTickMark val="none"/>
        <c:minorTickMark val="none"/>
        <c:tickLblPos val="nextTo"/>
        <c:crossAx val="15239765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[SM_Bank_Executive_Financial_analysis.xlsm]Analysis!PivotTable9</c:name>
    <c:fmtId val="24"/>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b="1">
                <a:solidFill>
                  <a:schemeClr val="tx2"/>
                </a:solidFill>
              </a:rPr>
              <a:t>Country</a:t>
            </a:r>
            <a:r>
              <a:rPr lang="en-US" sz="1600" b="1" baseline="0">
                <a:solidFill>
                  <a:schemeClr val="tx2"/>
                </a:solidFill>
              </a:rPr>
              <a:t> Share %</a:t>
            </a:r>
            <a:endParaRPr lang="en-US" sz="1600" b="1">
              <a:solidFill>
                <a:schemeClr val="tx2"/>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5">
              <a:lumMod val="60000"/>
              <a:lumOff val="40000"/>
            </a:schemeClr>
          </a:solidFill>
          <a:ln w="19050">
            <a:noFill/>
          </a:ln>
          <a:effectLst/>
        </c:spPr>
        <c:dLbl>
          <c:idx val="0"/>
          <c:layout>
            <c:manualLayout>
              <c:x val="-0.17777777777777778"/>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tx2">
              <a:lumMod val="75000"/>
            </a:schemeClr>
          </a:solidFill>
          <a:ln w="19050">
            <a:noFill/>
          </a:ln>
          <a:effectLst/>
        </c:spPr>
        <c:dLbl>
          <c:idx val="0"/>
          <c:layout>
            <c:manualLayout>
              <c:x val="0.16111111111111112"/>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bg2">
              <a:lumMod val="50000"/>
            </a:schemeClr>
          </a:solidFill>
          <a:ln w="19050">
            <a:noFill/>
          </a:ln>
          <a:effectLst/>
        </c:spPr>
        <c:dLbl>
          <c:idx val="0"/>
          <c:layout>
            <c:manualLayout>
              <c:x val="0.24166666666666656"/>
              <c:y val="7.407407407407390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1"/>
          </a:solidFill>
          <a:ln w="19050">
            <a:noFill/>
          </a:ln>
          <a:effectLst/>
        </c:spPr>
        <c:dLbl>
          <c:idx val="0"/>
          <c:layout>
            <c:manualLayout>
              <c:x val="0.2722222222222222"/>
              <c:y val="-0.10185185185185187"/>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fld id="{2B745EA8-A00F-49DE-9CD3-AD763A127FA9}" type="CATEGORYNAME">
                  <a:rPr lang="en-US" b="1"/>
                  <a:pPr>
                    <a:defRPr sz="900" b="1" i="0" u="none" strike="noStrike" kern="1200" baseline="0">
                      <a:solidFill>
                        <a:schemeClr val="tx2"/>
                      </a:solidFill>
                      <a:latin typeface="+mn-lt"/>
                      <a:ea typeface="+mn-ea"/>
                      <a:cs typeface="+mn-cs"/>
                    </a:defRPr>
                  </a:pPr>
                  <a:t>[CATEGORY NAME]</a:t>
                </a:fld>
                <a:r>
                  <a:rPr lang="en-US" baseline="0"/>
                  <a:t>
</a:t>
                </a:r>
                <a:fld id="{343EA37D-047A-4D77-A67A-F5D1CB3137D6}" type="PERCENTAGE">
                  <a:rPr lang="en-US" baseline="0"/>
                  <a:pPr>
                    <a:defRPr sz="900" b="1" i="0" u="none" strike="noStrike" kern="1200" baseline="0">
                      <a:solidFill>
                        <a:schemeClr val="tx2"/>
                      </a:solidFill>
                      <a:latin typeface="+mn-lt"/>
                      <a:ea typeface="+mn-ea"/>
                      <a:cs typeface="+mn-cs"/>
                    </a:defRPr>
                  </a:pPr>
                  <a:t>[PERCENTAGE]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4636111111111108"/>
                  <c:h val="0.11560185185185186"/>
                </c:manualLayout>
              </c15:layout>
              <c15:dlblFieldTable/>
              <c15:showDataLabelsRange val="0"/>
            </c:ext>
          </c:extLst>
        </c:dLbl>
      </c:pivotFmt>
      <c:pivotFmt>
        <c:idx val="5"/>
        <c:spPr>
          <a:solidFill>
            <a:schemeClr val="accent5"/>
          </a:solidFill>
          <a:ln w="19050">
            <a:noFill/>
          </a:ln>
          <a:effectLst/>
        </c:spPr>
        <c:dLbl>
          <c:idx val="0"/>
          <c:layout>
            <c:manualLayout>
              <c:x val="-0.14444444444444446"/>
              <c:y val="-0.12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w="19050">
            <a:noFill/>
          </a:ln>
          <a:effectLst/>
        </c:spPr>
        <c:dLbl>
          <c:idx val="0"/>
          <c:layout>
            <c:manualLayout>
              <c:x val="0.2722222222222222"/>
              <c:y val="-0.10185185185185187"/>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fld id="{2B745EA8-A00F-49DE-9CD3-AD763A127FA9}" type="CATEGORYNAME">
                  <a:rPr lang="en-US" b="1"/>
                  <a:pPr>
                    <a:defRPr sz="900" b="1" i="0" u="none" strike="noStrike" kern="1200" baseline="0">
                      <a:solidFill>
                        <a:schemeClr val="tx2"/>
                      </a:solidFill>
                      <a:latin typeface="+mn-lt"/>
                      <a:ea typeface="+mn-ea"/>
                      <a:cs typeface="+mn-cs"/>
                    </a:defRPr>
                  </a:pPr>
                  <a:t>[CATEGORY NAME]</a:t>
                </a:fld>
                <a:r>
                  <a:rPr lang="en-US" baseline="0"/>
                  <a:t>
</a:t>
                </a:r>
                <a:fld id="{343EA37D-047A-4D77-A67A-F5D1CB3137D6}" type="PERCENTAGE">
                  <a:rPr lang="en-US" baseline="0"/>
                  <a:pPr>
                    <a:defRPr sz="900" b="1" i="0" u="none" strike="noStrike" kern="1200" baseline="0">
                      <a:solidFill>
                        <a:schemeClr val="tx2"/>
                      </a:solidFill>
                      <a:latin typeface="+mn-lt"/>
                      <a:ea typeface="+mn-ea"/>
                      <a:cs typeface="+mn-cs"/>
                    </a:defRPr>
                  </a:pPr>
                  <a:t>[PERCENTAGE]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4636111111111108"/>
                  <c:h val="0.11560185185185186"/>
                </c:manualLayout>
              </c15:layout>
              <c15:dlblFieldTable/>
              <c15:showDataLabelsRange val="0"/>
            </c:ext>
          </c:extLst>
        </c:dLbl>
      </c:pivotFmt>
      <c:pivotFmt>
        <c:idx val="8"/>
        <c:spPr>
          <a:solidFill>
            <a:schemeClr val="tx2">
              <a:lumMod val="75000"/>
            </a:schemeClr>
          </a:solidFill>
          <a:ln w="19050">
            <a:noFill/>
          </a:ln>
          <a:effectLst/>
        </c:spPr>
        <c:dLbl>
          <c:idx val="0"/>
          <c:layout>
            <c:manualLayout>
              <c:x val="0.16111111111111112"/>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bg2">
              <a:lumMod val="50000"/>
            </a:schemeClr>
          </a:solidFill>
          <a:ln w="19050">
            <a:noFill/>
          </a:ln>
          <a:effectLst/>
        </c:spPr>
        <c:dLbl>
          <c:idx val="0"/>
          <c:layout>
            <c:manualLayout>
              <c:x val="0.24166666666666656"/>
              <c:y val="7.407407407407390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5">
              <a:lumMod val="60000"/>
              <a:lumOff val="40000"/>
            </a:schemeClr>
          </a:solidFill>
          <a:ln w="19050">
            <a:noFill/>
          </a:ln>
          <a:effectLst/>
        </c:spPr>
        <c:dLbl>
          <c:idx val="0"/>
          <c:layout>
            <c:manualLayout>
              <c:x val="-0.17777777777777778"/>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1"/>
          </a:solidFill>
          <a:ln w="19050">
            <a:noFill/>
          </a:ln>
          <a:effectLst/>
        </c:spPr>
        <c:dLbl>
          <c:idx val="0"/>
          <c:layout>
            <c:manualLayout>
              <c:x val="-0.14444444444444446"/>
              <c:y val="-0.12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accent1"/>
          </a:solidFill>
          <a:ln w="19050">
            <a:noFill/>
          </a:ln>
          <a:effectLst/>
        </c:spPr>
        <c:dLbl>
          <c:idx val="0"/>
          <c:layout>
            <c:manualLayout>
              <c:x val="0.2722222222222222"/>
              <c:y val="-0.10185185185185187"/>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fld id="{2B745EA8-A00F-49DE-9CD3-AD763A127FA9}" type="CATEGORYNAME">
                  <a:rPr lang="en-US" b="1"/>
                  <a:pPr>
                    <a:defRPr b="1">
                      <a:solidFill>
                        <a:schemeClr val="tx2"/>
                      </a:solidFill>
                    </a:defRPr>
                  </a:pPr>
                  <a:t>[CATEGORY NAME]</a:t>
                </a:fld>
                <a:r>
                  <a:rPr lang="en-US" baseline="0"/>
                  <a:t>
</a:t>
                </a:r>
                <a:fld id="{343EA37D-047A-4D77-A67A-F5D1CB3137D6}" type="PERCENTAGE">
                  <a:rPr lang="en-US" baseline="0"/>
                  <a:pPr>
                    <a:defRPr b="1">
                      <a:solidFill>
                        <a:schemeClr val="tx2"/>
                      </a:solidFill>
                    </a:defRPr>
                  </a:pPr>
                  <a:t>[PERCENTAGE]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4636111111111108"/>
                  <c:h val="0.11560185185185186"/>
                </c:manualLayout>
              </c15:layout>
              <c15:dlblFieldTable/>
              <c15:showDataLabelsRange val="0"/>
            </c:ext>
          </c:extLst>
        </c:dLbl>
      </c:pivotFmt>
      <c:pivotFmt>
        <c:idx val="14"/>
        <c:spPr>
          <a:solidFill>
            <a:schemeClr val="tx2">
              <a:lumMod val="75000"/>
            </a:schemeClr>
          </a:solidFill>
          <a:ln w="19050">
            <a:noFill/>
          </a:ln>
          <a:effectLst/>
        </c:spPr>
        <c:dLbl>
          <c:idx val="0"/>
          <c:layout>
            <c:manualLayout>
              <c:x val="0.16111111111111112"/>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5"/>
        <c:spPr>
          <a:solidFill>
            <a:schemeClr val="bg2">
              <a:lumMod val="50000"/>
            </a:schemeClr>
          </a:solidFill>
          <a:ln w="19050">
            <a:noFill/>
          </a:ln>
          <a:effectLst/>
        </c:spPr>
        <c:dLbl>
          <c:idx val="0"/>
          <c:layout>
            <c:manualLayout>
              <c:x val="0.24166666666666656"/>
              <c:y val="7.407407407407390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6"/>
        <c:spPr>
          <a:solidFill>
            <a:schemeClr val="accent5">
              <a:lumMod val="60000"/>
              <a:lumOff val="40000"/>
            </a:schemeClr>
          </a:solidFill>
          <a:ln w="19050">
            <a:noFill/>
          </a:ln>
          <a:effectLst/>
        </c:spPr>
        <c:dLbl>
          <c:idx val="0"/>
          <c:layout>
            <c:manualLayout>
              <c:x val="-0.17777777777777778"/>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7"/>
        <c:spPr>
          <a:solidFill>
            <a:schemeClr val="accent1"/>
          </a:solidFill>
          <a:ln w="19050">
            <a:noFill/>
          </a:ln>
          <a:effectLst/>
        </c:spPr>
        <c:dLbl>
          <c:idx val="0"/>
          <c:layout>
            <c:manualLayout>
              <c:x val="0.22874396135265701"/>
              <c:y val="-0.17324922338216664"/>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fld id="{2B745EA8-A00F-49DE-9CD3-AD763A127FA9}" type="CATEGORYNAME">
                  <a:rPr lang="en-US" b="1"/>
                  <a:pPr>
                    <a:defRPr b="1">
                      <a:solidFill>
                        <a:schemeClr val="tx2"/>
                      </a:solidFill>
                    </a:defRPr>
                  </a:pPr>
                  <a:t>[CATEGORY NAME]</a:t>
                </a:fld>
                <a:r>
                  <a:rPr lang="en-US" baseline="0"/>
                  <a:t>
</a:t>
                </a:r>
                <a:fld id="{343EA37D-047A-4D77-A67A-F5D1CB3137D6}" type="PERCENTAGE">
                  <a:rPr lang="en-US" baseline="0"/>
                  <a:pPr>
                    <a:defRPr b="1">
                      <a:solidFill>
                        <a:schemeClr val="tx2"/>
                      </a:solidFill>
                    </a:defRPr>
                  </a:pPr>
                  <a:t>[PERCENTAGE]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14636111111111108"/>
                  <c:h val="0.11560185185185186"/>
                </c:manualLayout>
              </c15:layout>
              <c15:dlblFieldTable/>
              <c15:showDataLabelsRange val="0"/>
            </c:ext>
          </c:extLst>
        </c:dLbl>
      </c:pivotFmt>
    </c:pivotFmts>
    <c:plotArea>
      <c:layout/>
      <c:doughnutChart>
        <c:varyColors val="1"/>
        <c:ser>
          <c:idx val="0"/>
          <c:order val="0"/>
          <c:tx>
            <c:strRef>
              <c:f>Analysis!$C$46</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5C36-40E1-8A36-1A6AD20E5815}"/>
              </c:ext>
            </c:extLst>
          </c:dPt>
          <c:dPt>
            <c:idx val="1"/>
            <c:bubble3D val="0"/>
            <c:spPr>
              <a:solidFill>
                <a:schemeClr val="tx2">
                  <a:lumMod val="75000"/>
                </a:schemeClr>
              </a:solidFill>
              <a:ln w="19050">
                <a:noFill/>
              </a:ln>
              <a:effectLst/>
            </c:spPr>
            <c:extLst>
              <c:ext xmlns:c16="http://schemas.microsoft.com/office/drawing/2014/chart" uri="{C3380CC4-5D6E-409C-BE32-E72D297353CC}">
                <c16:uniqueId val="{00000003-5C36-40E1-8A36-1A6AD20E5815}"/>
              </c:ext>
            </c:extLst>
          </c:dPt>
          <c:dPt>
            <c:idx val="2"/>
            <c:bubble3D val="0"/>
            <c:spPr>
              <a:solidFill>
                <a:schemeClr val="bg2">
                  <a:lumMod val="50000"/>
                </a:schemeClr>
              </a:solidFill>
              <a:ln w="19050">
                <a:noFill/>
              </a:ln>
              <a:effectLst/>
            </c:spPr>
            <c:extLst>
              <c:ext xmlns:c16="http://schemas.microsoft.com/office/drawing/2014/chart" uri="{C3380CC4-5D6E-409C-BE32-E72D297353CC}">
                <c16:uniqueId val="{00000005-5C36-40E1-8A36-1A6AD20E5815}"/>
              </c:ext>
            </c:extLst>
          </c:dPt>
          <c:dPt>
            <c:idx val="3"/>
            <c:bubble3D val="0"/>
            <c:spPr>
              <a:solidFill>
                <a:schemeClr val="accent5">
                  <a:lumMod val="60000"/>
                  <a:lumOff val="40000"/>
                </a:schemeClr>
              </a:solidFill>
              <a:ln w="19050">
                <a:noFill/>
              </a:ln>
              <a:effectLst/>
            </c:spPr>
            <c:extLst>
              <c:ext xmlns:c16="http://schemas.microsoft.com/office/drawing/2014/chart" uri="{C3380CC4-5D6E-409C-BE32-E72D297353CC}">
                <c16:uniqueId val="{00000007-5C36-40E1-8A36-1A6AD20E5815}"/>
              </c:ext>
            </c:extLst>
          </c:dPt>
          <c:dPt>
            <c:idx val="4"/>
            <c:bubble3D val="0"/>
            <c:spPr>
              <a:solidFill>
                <a:schemeClr val="accent5"/>
              </a:solidFill>
              <a:ln w="19050">
                <a:noFill/>
              </a:ln>
              <a:effectLst/>
            </c:spPr>
            <c:extLst>
              <c:ext xmlns:c16="http://schemas.microsoft.com/office/drawing/2014/chart" uri="{C3380CC4-5D6E-409C-BE32-E72D297353CC}">
                <c16:uniqueId val="{00000009-5C36-40E1-8A36-1A6AD20E5815}"/>
              </c:ext>
            </c:extLst>
          </c:dPt>
          <c:dLbls>
            <c:dLbl>
              <c:idx val="0"/>
              <c:layout>
                <c:manualLayout>
                  <c:x val="0.2722222222222222"/>
                  <c:y val="-0.10185185185185187"/>
                </c:manualLayout>
              </c:layout>
              <c:tx>
                <c:rich>
                  <a:bodyPr/>
                  <a:lstStyle/>
                  <a:p>
                    <a:fld id="{2B745EA8-A00F-49DE-9CD3-AD763A127FA9}" type="CATEGORYNAME">
                      <a:rPr lang="en-US" b="1"/>
                      <a:pPr/>
                      <a:t>[CATEGORY NAME]</a:t>
                    </a:fld>
                    <a:r>
                      <a:rPr lang="en-US" baseline="0"/>
                      <a:t>
</a:t>
                    </a:r>
                    <a:fld id="{343EA37D-047A-4D77-A67A-F5D1CB3137D6}" type="PERCENTAGE">
                      <a:rPr lang="en-US" baseline="0"/>
                      <a:pPr/>
                      <a:t>[PERCENTAGE]</a:t>
                    </a:fld>
                    <a:endParaRPr lang="en-US" baseline="0"/>
                  </a:p>
                </c:rich>
              </c:tx>
              <c:showLegendKey val="0"/>
              <c:showVal val="0"/>
              <c:showCatName val="1"/>
              <c:showSerName val="0"/>
              <c:showPercent val="1"/>
              <c:showBubbleSize val="0"/>
              <c:extLst>
                <c:ext xmlns:c15="http://schemas.microsoft.com/office/drawing/2012/chart" uri="{CE6537A1-D6FC-4f65-9D91-7224C49458BB}">
                  <c15:layout>
                    <c:manualLayout>
                      <c:w val="0.14636111111111108"/>
                      <c:h val="0.11560185185185186"/>
                    </c:manualLayout>
                  </c15:layout>
                  <c15:dlblFieldTable/>
                  <c15:showDataLabelsRange val="0"/>
                </c:ext>
                <c:ext xmlns:c16="http://schemas.microsoft.com/office/drawing/2014/chart" uri="{C3380CC4-5D6E-409C-BE32-E72D297353CC}">
                  <c16:uniqueId val="{00000001-5C36-40E1-8A36-1A6AD20E5815}"/>
                </c:ext>
              </c:extLst>
            </c:dLbl>
            <c:dLbl>
              <c:idx val="1"/>
              <c:layout>
                <c:manualLayout>
                  <c:x val="0.16111111111111112"/>
                  <c:y val="1.388888888888888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C36-40E1-8A36-1A6AD20E5815}"/>
                </c:ext>
              </c:extLst>
            </c:dLbl>
            <c:dLbl>
              <c:idx val="2"/>
              <c:layout>
                <c:manualLayout>
                  <c:x val="0.24166666666666656"/>
                  <c:y val="7.407407407407390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5C36-40E1-8A36-1A6AD20E5815}"/>
                </c:ext>
              </c:extLst>
            </c:dLbl>
            <c:dLbl>
              <c:idx val="3"/>
              <c:layout>
                <c:manualLayout>
                  <c:x val="-0.17777777777777778"/>
                  <c:y val="0"/>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5C36-40E1-8A36-1A6AD20E5815}"/>
                </c:ext>
              </c:extLst>
            </c:dLbl>
            <c:dLbl>
              <c:idx val="4"/>
              <c:layout>
                <c:manualLayout>
                  <c:x val="0.22874396135265701"/>
                  <c:y val="-0.17324922338216664"/>
                </c:manualLayout>
              </c:layout>
              <c:tx>
                <c:rich>
                  <a:bodyPr/>
                  <a:lstStyle/>
                  <a:p>
                    <a:fld id="{2B745EA8-A00F-49DE-9CD3-AD763A127FA9}" type="CATEGORYNAME">
                      <a:rPr lang="en-US" b="1"/>
                      <a:pPr/>
                      <a:t>[CATEGORY NAME]</a:t>
                    </a:fld>
                    <a:r>
                      <a:rPr lang="en-US" baseline="0"/>
                      <a:t>
</a:t>
                    </a:r>
                    <a:fld id="{343EA37D-047A-4D77-A67A-F5D1CB3137D6}" type="PERCENTAGE">
                      <a:rPr lang="en-US" baseline="0"/>
                      <a:pPr/>
                      <a:t>[PERCENTAGE]</a:t>
                    </a:fld>
                    <a:endParaRPr lang="en-US" baseline="0"/>
                  </a:p>
                </c:rich>
              </c:tx>
              <c:showLegendKey val="0"/>
              <c:showVal val="0"/>
              <c:showCatName val="1"/>
              <c:showSerName val="0"/>
              <c:showPercent val="1"/>
              <c:showBubbleSize val="0"/>
              <c:extLst>
                <c:ext xmlns:c15="http://schemas.microsoft.com/office/drawing/2012/chart" uri="{CE6537A1-D6FC-4f65-9D91-7224C49458BB}">
                  <c15:layout>
                    <c:manualLayout>
                      <c:w val="0.14636111111111108"/>
                      <c:h val="0.11560185185185186"/>
                    </c:manualLayout>
                  </c15:layout>
                  <c15:dlblFieldTable/>
                  <c15:showDataLabelsRange val="0"/>
                </c:ext>
                <c:ext xmlns:c16="http://schemas.microsoft.com/office/drawing/2014/chart" uri="{C3380CC4-5D6E-409C-BE32-E72D297353CC}">
                  <c16:uniqueId val="{00000009-5C36-40E1-8A36-1A6AD20E5815}"/>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solidFill>
                  <a:round/>
                </a:ln>
                <a:effectLst/>
              </c:spPr>
            </c:leaderLines>
            <c:extLst>
              <c:ext xmlns:c15="http://schemas.microsoft.com/office/drawing/2012/chart" uri="{CE6537A1-D6FC-4f65-9D91-7224C49458BB}"/>
            </c:extLst>
          </c:dLbls>
          <c:cat>
            <c:strRef>
              <c:f>Analysis!$B$47:$B$52</c:f>
              <c:strCache>
                <c:ptCount val="5"/>
                <c:pt idx="0">
                  <c:v>Uganda</c:v>
                </c:pt>
                <c:pt idx="1">
                  <c:v>DR Congo</c:v>
                </c:pt>
                <c:pt idx="2">
                  <c:v>Rwanda</c:v>
                </c:pt>
                <c:pt idx="3">
                  <c:v>Tanzania</c:v>
                </c:pt>
                <c:pt idx="4">
                  <c:v>Kenya</c:v>
                </c:pt>
              </c:strCache>
            </c:strRef>
          </c:cat>
          <c:val>
            <c:numRef>
              <c:f>Analysis!$C$47:$C$52</c:f>
              <c:numCache>
                <c:formatCode>_([$KES]\ * #,##0.00_);_([$KES]\ * \(#,##0.00\);_([$KES]\ * "-"??_);_(@_)</c:formatCode>
                <c:ptCount val="5"/>
                <c:pt idx="0">
                  <c:v>16582.23</c:v>
                </c:pt>
                <c:pt idx="1">
                  <c:v>18976.53</c:v>
                </c:pt>
                <c:pt idx="2">
                  <c:v>20868.77</c:v>
                </c:pt>
                <c:pt idx="3">
                  <c:v>21762.65</c:v>
                </c:pt>
                <c:pt idx="4">
                  <c:v>23500.55</c:v>
                </c:pt>
              </c:numCache>
            </c:numRef>
          </c:val>
          <c:extLst>
            <c:ext xmlns:c16="http://schemas.microsoft.com/office/drawing/2014/chart" uri="{C3380CC4-5D6E-409C-BE32-E72D297353CC}">
              <c16:uniqueId val="{0000000A-5C36-40E1-8A36-1A6AD20E5815}"/>
            </c:ext>
          </c:extLst>
        </c:ser>
        <c:dLbls>
          <c:showLegendKey val="0"/>
          <c:showVal val="1"/>
          <c:showCatName val="0"/>
          <c:showSerName val="0"/>
          <c:showPercent val="0"/>
          <c:showBubbleSize val="0"/>
          <c:showLeaderLines val="1"/>
        </c:dLbls>
        <c:firstSliceAng val="0"/>
        <c:holeSize val="4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[SM_Bank_Executive_Financial_analysis.xlsm]Analysis!PivotTable10</c:name>
    <c:fmtId val="28"/>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b="1">
                <a:solidFill>
                  <a:schemeClr val="tx2"/>
                </a:solidFill>
              </a:rPr>
              <a:t>Average</a:t>
            </a:r>
            <a:r>
              <a:rPr lang="en-US" sz="1600" b="1" baseline="0">
                <a:solidFill>
                  <a:schemeClr val="tx2"/>
                </a:solidFill>
              </a:rPr>
              <a:t> Transaction Value by Country</a:t>
            </a:r>
            <a:endParaRPr lang="en-US" sz="1600" b="1">
              <a:solidFill>
                <a:schemeClr val="tx2"/>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Analysis!$F$46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Analysis!$E$47:$E$52</c:f>
              <c:strCache>
                <c:ptCount val="5"/>
                <c:pt idx="0">
                  <c:v>Kenya</c:v>
                </c:pt>
                <c:pt idx="1">
                  <c:v>Rwanda</c:v>
                </c:pt>
                <c:pt idx="2">
                  <c:v>Tanzania</c:v>
                </c:pt>
                <c:pt idx="3">
                  <c:v>Uganda</c:v>
                </c:pt>
                <c:pt idx="4">
                  <c:v>DR Congo</c:v>
                </c:pt>
              </c:strCache>
            </c:strRef>
          </c:cat>
          <c:val>
            <c:numRef>
              <c:f>Analysis!$F$47:$F$52</c:f>
              <c:numCache>
                <c:formatCode>_([$KES]\ * #,##0.000_);_([$KES]\ * \(#,##0.000\);_([$KES]\ * "-"??_);_(@_)</c:formatCode>
                <c:ptCount val="5"/>
                <c:pt idx="0">
                  <c:v>0.16245480751284053</c:v>
                </c:pt>
                <c:pt idx="1">
                  <c:v>0.16689541830279669</c:v>
                </c:pt>
                <c:pt idx="2">
                  <c:v>0.16847155453370183</c:v>
                </c:pt>
                <c:pt idx="3">
                  <c:v>0.16938445509055436</c:v>
                </c:pt>
                <c:pt idx="4">
                  <c:v>0.17151444762791368</c:v>
                </c:pt>
              </c:numCache>
            </c:numRef>
          </c:val>
          <c:extLst>
            <c:ext xmlns:c16="http://schemas.microsoft.com/office/drawing/2014/chart" uri="{C3380CC4-5D6E-409C-BE32-E72D297353CC}">
              <c16:uniqueId val="{00000000-26C0-4124-AF38-8A63B1C04C2D}"/>
            </c:ext>
          </c:extLst>
        </c:ser>
        <c:dLbls>
          <c:dLblPos val="outEnd"/>
          <c:showLegendKey val="0"/>
          <c:showVal val="1"/>
          <c:showCatName val="0"/>
          <c:showSerName val="0"/>
          <c:showPercent val="0"/>
          <c:showBubbleSize val="0"/>
        </c:dLbls>
        <c:gapWidth val="79"/>
        <c:overlap val="-27"/>
        <c:axId val="1240671295"/>
        <c:axId val="1240671775"/>
      </c:barChart>
      <c:catAx>
        <c:axId val="1240671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2"/>
                </a:solidFill>
                <a:latin typeface="+mn-lt"/>
                <a:ea typeface="+mn-ea"/>
                <a:cs typeface="+mn-cs"/>
              </a:defRPr>
            </a:pPr>
            <a:endParaRPr lang="en-US"/>
          </a:p>
        </c:txPr>
        <c:crossAx val="1240671775"/>
        <c:crosses val="autoZero"/>
        <c:auto val="1"/>
        <c:lblAlgn val="ctr"/>
        <c:lblOffset val="100"/>
        <c:noMultiLvlLbl val="0"/>
      </c:catAx>
      <c:valAx>
        <c:axId val="1240671775"/>
        <c:scaling>
          <c:orientation val="minMax"/>
        </c:scaling>
        <c:delete val="1"/>
        <c:axPos val="l"/>
        <c:numFmt formatCode="_([$KES]\ * #,##0.000_);_([$KES]\ * \(#,##0.000\);_([$KES]\ * &quot;-&quot;??_);_(@_)" sourceLinked="1"/>
        <c:majorTickMark val="none"/>
        <c:minorTickMark val="none"/>
        <c:tickLblPos val="nextTo"/>
        <c:crossAx val="12406712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[SM_Bank_Executive_Financial_analysis.xlsm]Analysis!PivotTable13</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2"/>
                </a:solidFill>
              </a:rPr>
              <a:t>Regional</a:t>
            </a:r>
            <a:r>
              <a:rPr lang="en-US" sz="1600" b="1" baseline="0">
                <a:solidFill>
                  <a:schemeClr val="tx2"/>
                </a:solidFill>
              </a:rPr>
              <a:t> Monthly performance trend </a:t>
            </a:r>
            <a:endParaRPr lang="en-US" sz="1600" b="1">
              <a:solidFill>
                <a:schemeClr val="tx2"/>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Analysis!$C$64:$C$65</c:f>
              <c:strCache>
                <c:ptCount val="1"/>
                <c:pt idx="0">
                  <c:v>Eldoret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Analysis!$B$66:$B$72</c:f>
              <c:strCache>
                <c:ptCount val="6"/>
                <c:pt idx="0">
                  <c:v>January</c:v>
                </c:pt>
                <c:pt idx="1">
                  <c:v>February</c:v>
                </c:pt>
                <c:pt idx="2">
                  <c:v>March</c:v>
                </c:pt>
                <c:pt idx="3">
                  <c:v>April</c:v>
                </c:pt>
                <c:pt idx="4">
                  <c:v>May</c:v>
                </c:pt>
                <c:pt idx="5">
                  <c:v>June</c:v>
                </c:pt>
              </c:strCache>
            </c:strRef>
          </c:cat>
          <c:val>
            <c:numRef>
              <c:f>Analysis!$C$66:$C$72</c:f>
              <c:numCache>
                <c:formatCode>_([$KES]\ * #,##0.00_);_([$KES]\ * \(#,##0.00\);_([$KES]\ * "-"??_);_(@_)</c:formatCode>
                <c:ptCount val="6"/>
                <c:pt idx="0">
                  <c:v>1407.7</c:v>
                </c:pt>
                <c:pt idx="1">
                  <c:v>552.41</c:v>
                </c:pt>
                <c:pt idx="2">
                  <c:v>382.38</c:v>
                </c:pt>
                <c:pt idx="3">
                  <c:v>816.14</c:v>
                </c:pt>
                <c:pt idx="4">
                  <c:v>652.71</c:v>
                </c:pt>
                <c:pt idx="5">
                  <c:v>734.22</c:v>
                </c:pt>
              </c:numCache>
            </c:numRef>
          </c:val>
          <c:extLst>
            <c:ext xmlns:c16="http://schemas.microsoft.com/office/drawing/2014/chart" uri="{C3380CC4-5D6E-409C-BE32-E72D297353CC}">
              <c16:uniqueId val="{00000006-4F11-45F9-B783-51C4DB2B229F}"/>
            </c:ext>
          </c:extLst>
        </c:ser>
        <c:ser>
          <c:idx val="1"/>
          <c:order val="1"/>
          <c:tx>
            <c:strRef>
              <c:f>Analysis!$D$64:$D$65</c:f>
              <c:strCache>
                <c:ptCount val="1"/>
                <c:pt idx="0">
                  <c:v>Kisumu</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Analysis!$B$66:$B$72</c:f>
              <c:strCache>
                <c:ptCount val="6"/>
                <c:pt idx="0">
                  <c:v>January</c:v>
                </c:pt>
                <c:pt idx="1">
                  <c:v>February</c:v>
                </c:pt>
                <c:pt idx="2">
                  <c:v>March</c:v>
                </c:pt>
                <c:pt idx="3">
                  <c:v>April</c:v>
                </c:pt>
                <c:pt idx="4">
                  <c:v>May</c:v>
                </c:pt>
                <c:pt idx="5">
                  <c:v>June</c:v>
                </c:pt>
              </c:strCache>
            </c:strRef>
          </c:cat>
          <c:val>
            <c:numRef>
              <c:f>Analysis!$D$66:$D$72</c:f>
              <c:numCache>
                <c:formatCode>_([$KES]\ * #,##0.00_);_([$KES]\ * \(#,##0.00\);_([$KES]\ * "-"??_);_(@_)</c:formatCode>
                <c:ptCount val="6"/>
                <c:pt idx="0">
                  <c:v>630.24</c:v>
                </c:pt>
                <c:pt idx="1">
                  <c:v>390.95</c:v>
                </c:pt>
                <c:pt idx="2">
                  <c:v>668.37</c:v>
                </c:pt>
                <c:pt idx="3">
                  <c:v>274.24</c:v>
                </c:pt>
                <c:pt idx="4">
                  <c:v>801.19</c:v>
                </c:pt>
              </c:numCache>
            </c:numRef>
          </c:val>
          <c:extLst>
            <c:ext xmlns:c16="http://schemas.microsoft.com/office/drawing/2014/chart" uri="{C3380CC4-5D6E-409C-BE32-E72D297353CC}">
              <c16:uniqueId val="{00000007-4F11-45F9-B783-51C4DB2B229F}"/>
            </c:ext>
          </c:extLst>
        </c:ser>
        <c:ser>
          <c:idx val="2"/>
          <c:order val="2"/>
          <c:tx>
            <c:strRef>
              <c:f>Analysis!$E$64:$E$65</c:f>
              <c:strCache>
                <c:ptCount val="1"/>
                <c:pt idx="0">
                  <c:v>Mombasa</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Analysis!$B$66:$B$72</c:f>
              <c:strCache>
                <c:ptCount val="6"/>
                <c:pt idx="0">
                  <c:v>January</c:v>
                </c:pt>
                <c:pt idx="1">
                  <c:v>February</c:v>
                </c:pt>
                <c:pt idx="2">
                  <c:v>March</c:v>
                </c:pt>
                <c:pt idx="3">
                  <c:v>April</c:v>
                </c:pt>
                <c:pt idx="4">
                  <c:v>May</c:v>
                </c:pt>
                <c:pt idx="5">
                  <c:v>June</c:v>
                </c:pt>
              </c:strCache>
            </c:strRef>
          </c:cat>
          <c:val>
            <c:numRef>
              <c:f>Analysis!$E$66:$E$72</c:f>
              <c:numCache>
                <c:formatCode>_([$KES]\ * #,##0.00_);_([$KES]\ * \(#,##0.00\);_([$KES]\ * "-"??_);_(@_)</c:formatCode>
                <c:ptCount val="6"/>
                <c:pt idx="0">
                  <c:v>1520.66</c:v>
                </c:pt>
                <c:pt idx="1">
                  <c:v>575.35</c:v>
                </c:pt>
                <c:pt idx="2">
                  <c:v>1522.79</c:v>
                </c:pt>
                <c:pt idx="3">
                  <c:v>952.5</c:v>
                </c:pt>
                <c:pt idx="4">
                  <c:v>661.83</c:v>
                </c:pt>
                <c:pt idx="5">
                  <c:v>1060.42</c:v>
                </c:pt>
              </c:numCache>
            </c:numRef>
          </c:val>
          <c:extLst>
            <c:ext xmlns:c16="http://schemas.microsoft.com/office/drawing/2014/chart" uri="{C3380CC4-5D6E-409C-BE32-E72D297353CC}">
              <c16:uniqueId val="{00000008-4F11-45F9-B783-51C4DB2B229F}"/>
            </c:ext>
          </c:extLst>
        </c:ser>
        <c:ser>
          <c:idx val="3"/>
          <c:order val="3"/>
          <c:tx>
            <c:strRef>
              <c:f>Analysis!$F$64:$F$65</c:f>
              <c:strCache>
                <c:ptCount val="1"/>
                <c:pt idx="0">
                  <c:v>Nairobi</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Analysis!$B$66:$B$72</c:f>
              <c:strCache>
                <c:ptCount val="6"/>
                <c:pt idx="0">
                  <c:v>January</c:v>
                </c:pt>
                <c:pt idx="1">
                  <c:v>February</c:v>
                </c:pt>
                <c:pt idx="2">
                  <c:v>March</c:v>
                </c:pt>
                <c:pt idx="3">
                  <c:v>April</c:v>
                </c:pt>
                <c:pt idx="4">
                  <c:v>May</c:v>
                </c:pt>
                <c:pt idx="5">
                  <c:v>June</c:v>
                </c:pt>
              </c:strCache>
            </c:strRef>
          </c:cat>
          <c:val>
            <c:numRef>
              <c:f>Analysis!$F$66:$F$72</c:f>
              <c:numCache>
                <c:formatCode>_([$KES]\ * #,##0.00_);_([$KES]\ * \(#,##0.00\);_([$KES]\ * "-"??_);_(@_)</c:formatCode>
                <c:ptCount val="6"/>
                <c:pt idx="0">
                  <c:v>1043.05</c:v>
                </c:pt>
                <c:pt idx="1">
                  <c:v>801.08</c:v>
                </c:pt>
                <c:pt idx="2">
                  <c:v>711.45</c:v>
                </c:pt>
                <c:pt idx="3">
                  <c:v>1197.9000000000001</c:v>
                </c:pt>
                <c:pt idx="4">
                  <c:v>292.45999999999998</c:v>
                </c:pt>
                <c:pt idx="5">
                  <c:v>166.08</c:v>
                </c:pt>
              </c:numCache>
            </c:numRef>
          </c:val>
          <c:extLst>
            <c:ext xmlns:c16="http://schemas.microsoft.com/office/drawing/2014/chart" uri="{C3380CC4-5D6E-409C-BE32-E72D297353CC}">
              <c16:uniqueId val="{00000009-4F11-45F9-B783-51C4DB2B229F}"/>
            </c:ext>
          </c:extLst>
        </c:ser>
        <c:ser>
          <c:idx val="4"/>
          <c:order val="4"/>
          <c:tx>
            <c:strRef>
              <c:f>Analysis!$G$64:$G$65</c:f>
              <c:strCache>
                <c:ptCount val="1"/>
                <c:pt idx="0">
                  <c:v>Nakuru</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Analysis!$B$66:$B$72</c:f>
              <c:strCache>
                <c:ptCount val="6"/>
                <c:pt idx="0">
                  <c:v>January</c:v>
                </c:pt>
                <c:pt idx="1">
                  <c:v>February</c:v>
                </c:pt>
                <c:pt idx="2">
                  <c:v>March</c:v>
                </c:pt>
                <c:pt idx="3">
                  <c:v>April</c:v>
                </c:pt>
                <c:pt idx="4">
                  <c:v>May</c:v>
                </c:pt>
                <c:pt idx="5">
                  <c:v>June</c:v>
                </c:pt>
              </c:strCache>
            </c:strRef>
          </c:cat>
          <c:val>
            <c:numRef>
              <c:f>Analysis!$G$66:$G$72</c:f>
              <c:numCache>
                <c:formatCode>_([$KES]\ * #,##0.00_);_([$KES]\ * \(#,##0.00\);_([$KES]\ * "-"??_);_(@_)</c:formatCode>
                <c:ptCount val="6"/>
                <c:pt idx="0">
                  <c:v>521.36</c:v>
                </c:pt>
                <c:pt idx="1">
                  <c:v>927.91</c:v>
                </c:pt>
                <c:pt idx="2">
                  <c:v>498.89</c:v>
                </c:pt>
                <c:pt idx="3">
                  <c:v>1664.21</c:v>
                </c:pt>
                <c:pt idx="4">
                  <c:v>572.84</c:v>
                </c:pt>
                <c:pt idx="5">
                  <c:v>1499.22</c:v>
                </c:pt>
              </c:numCache>
            </c:numRef>
          </c:val>
          <c:extLst>
            <c:ext xmlns:c16="http://schemas.microsoft.com/office/drawing/2014/chart" uri="{C3380CC4-5D6E-409C-BE32-E72D297353CC}">
              <c16:uniqueId val="{0000000A-4F11-45F9-B783-51C4DB2B229F}"/>
            </c:ext>
          </c:extLst>
        </c:ser>
        <c:dLbls>
          <c:dLblPos val="outEnd"/>
          <c:showLegendKey val="0"/>
          <c:showVal val="1"/>
          <c:showCatName val="0"/>
          <c:showSerName val="0"/>
          <c:showPercent val="0"/>
          <c:showBubbleSize val="0"/>
        </c:dLbls>
        <c:gapWidth val="219"/>
        <c:overlap val="-27"/>
        <c:axId val="2138135375"/>
        <c:axId val="2138133455"/>
      </c:barChart>
      <c:catAx>
        <c:axId val="21381353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2"/>
                </a:solidFill>
                <a:latin typeface="+mn-lt"/>
                <a:ea typeface="+mn-ea"/>
                <a:cs typeface="+mn-cs"/>
              </a:defRPr>
            </a:pPr>
            <a:endParaRPr lang="en-US"/>
          </a:p>
        </c:txPr>
        <c:crossAx val="2138133455"/>
        <c:crosses val="autoZero"/>
        <c:auto val="1"/>
        <c:lblAlgn val="ctr"/>
        <c:lblOffset val="100"/>
        <c:noMultiLvlLbl val="0"/>
      </c:catAx>
      <c:valAx>
        <c:axId val="2138133455"/>
        <c:scaling>
          <c:orientation val="minMax"/>
        </c:scaling>
        <c:delete val="1"/>
        <c:axPos val="l"/>
        <c:numFmt formatCode="_([$KES]\ * #,##0.00_);_([$KES]\ * \(#,##0.00\);_([$KES]\ * &quot;-&quot;??_);_(@_)" sourceLinked="1"/>
        <c:majorTickMark val="none"/>
        <c:minorTickMark val="none"/>
        <c:tickLblPos val="nextTo"/>
        <c:crossAx val="21381353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1"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[SM_Bank_Executive_Financial_analysis.xlsm]Analysis!PivotTable15</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2"/>
                </a:solidFill>
              </a:rPr>
              <a:t>Regional</a:t>
            </a:r>
            <a:r>
              <a:rPr lang="en-US" sz="1600" b="1" baseline="0">
                <a:solidFill>
                  <a:schemeClr val="tx2"/>
                </a:solidFill>
              </a:rPr>
              <a:t> Market Share</a:t>
            </a:r>
            <a:endParaRPr lang="en-US" sz="1600" b="1">
              <a:solidFill>
                <a:schemeClr val="tx2"/>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noFill/>
          </a:ln>
          <a:effectLst/>
        </c:spPr>
        <c:dLbl>
          <c:idx val="0"/>
          <c:layout>
            <c:manualLayout>
              <c:x val="9.7222222222222127E-2"/>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5"/>
          </a:solidFill>
          <a:ln w="19050">
            <a:noFill/>
          </a:ln>
          <a:effectLst/>
        </c:spPr>
        <c:dLbl>
          <c:idx val="0"/>
          <c:layout>
            <c:manualLayout>
              <c:x val="-0.1"/>
              <c:y val="-4.6296296296296315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1">
              <a:lumMod val="20000"/>
              <a:lumOff val="80000"/>
            </a:schemeClr>
          </a:solidFill>
          <a:ln w="19050">
            <a:noFill/>
          </a:ln>
          <a:effectLst/>
        </c:spPr>
        <c:dLbl>
          <c:idx val="0"/>
          <c:layout>
            <c:manualLayout>
              <c:x val="-0.11666666666666667"/>
              <c:y val="-9.7222222222222224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2">
              <a:lumMod val="20000"/>
              <a:lumOff val="80000"/>
            </a:schemeClr>
          </a:solidFill>
          <a:ln w="19050">
            <a:noFill/>
          </a:ln>
          <a:effectLst/>
        </c:spPr>
        <c:dLbl>
          <c:idx val="0"/>
          <c:layout>
            <c:manualLayout>
              <c:x val="0.18055555555555555"/>
              <c:y val="-9.7222222222222224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1">
              <a:lumMod val="50000"/>
            </a:schemeClr>
          </a:solidFill>
          <a:ln w="19050">
            <a:noFill/>
          </a:ln>
          <a:effectLst/>
        </c:spPr>
        <c:dLbl>
          <c:idx val="0"/>
          <c:layout>
            <c:manualLayout>
              <c:x val="6.6666666666666666E-2"/>
              <c:y val="-0.10185185185185194"/>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w="19050">
            <a:noFill/>
          </a:ln>
          <a:effectLst/>
        </c:spPr>
        <c:dLbl>
          <c:idx val="0"/>
          <c:layout>
            <c:manualLayout>
              <c:x val="9.7222222222222127E-2"/>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lumMod val="50000"/>
            </a:schemeClr>
          </a:solidFill>
          <a:ln w="19050">
            <a:noFill/>
          </a:ln>
          <a:effectLst/>
        </c:spPr>
        <c:dLbl>
          <c:idx val="0"/>
          <c:layout>
            <c:manualLayout>
              <c:x val="6.6666666666666666E-2"/>
              <c:y val="-0.10185185185185194"/>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2">
              <a:lumMod val="20000"/>
              <a:lumOff val="80000"/>
            </a:schemeClr>
          </a:solidFill>
          <a:ln w="19050">
            <a:noFill/>
          </a:ln>
          <a:effectLst/>
        </c:spPr>
        <c:dLbl>
          <c:idx val="0"/>
          <c:layout>
            <c:manualLayout>
              <c:x val="0.18055555555555555"/>
              <c:y val="-9.7222222222222224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1">
              <a:lumMod val="20000"/>
              <a:lumOff val="80000"/>
            </a:schemeClr>
          </a:solidFill>
          <a:ln w="19050">
            <a:noFill/>
          </a:ln>
          <a:effectLst/>
        </c:spPr>
        <c:dLbl>
          <c:idx val="0"/>
          <c:layout>
            <c:manualLayout>
              <c:x val="-0.11666666666666667"/>
              <c:y val="-9.7222222222222224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1"/>
          </a:solidFill>
          <a:ln w="19050">
            <a:noFill/>
          </a:ln>
          <a:effectLst/>
        </c:spPr>
        <c:dLbl>
          <c:idx val="0"/>
          <c:layout>
            <c:manualLayout>
              <c:x val="-0.1"/>
              <c:y val="-4.6296296296296315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accent1"/>
          </a:solidFill>
          <a:ln w="19050">
            <a:noFill/>
          </a:ln>
          <a:effectLst/>
        </c:spPr>
        <c:dLbl>
          <c:idx val="0"/>
          <c:layout>
            <c:manualLayout>
              <c:x val="9.7222222222222127E-2"/>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4"/>
        <c:spPr>
          <a:solidFill>
            <a:schemeClr val="accent1">
              <a:lumMod val="50000"/>
            </a:schemeClr>
          </a:solidFill>
          <a:ln w="19050">
            <a:noFill/>
          </a:ln>
          <a:effectLst/>
        </c:spPr>
        <c:dLbl>
          <c:idx val="0"/>
          <c:layout>
            <c:manualLayout>
              <c:x val="6.6666666666666666E-2"/>
              <c:y val="-0.10185185185185194"/>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5"/>
        <c:spPr>
          <a:solidFill>
            <a:schemeClr val="accent2">
              <a:lumMod val="20000"/>
              <a:lumOff val="80000"/>
            </a:schemeClr>
          </a:solidFill>
          <a:ln w="19050">
            <a:noFill/>
          </a:ln>
          <a:effectLst/>
        </c:spPr>
        <c:dLbl>
          <c:idx val="0"/>
          <c:layout>
            <c:manualLayout>
              <c:x val="0.18055555555555555"/>
              <c:y val="-9.7222222222222224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6"/>
        <c:spPr>
          <a:solidFill>
            <a:schemeClr val="accent1">
              <a:lumMod val="20000"/>
              <a:lumOff val="80000"/>
            </a:schemeClr>
          </a:solidFill>
          <a:ln w="19050">
            <a:noFill/>
          </a:ln>
          <a:effectLst/>
        </c:spPr>
        <c:dLbl>
          <c:idx val="0"/>
          <c:layout>
            <c:manualLayout>
              <c:x val="-0.11666666666666667"/>
              <c:y val="-9.7222222222222224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7"/>
        <c:spPr>
          <a:solidFill>
            <a:schemeClr val="accent1"/>
          </a:solidFill>
          <a:ln w="19050">
            <a:noFill/>
          </a:ln>
          <a:effectLst/>
        </c:spPr>
        <c:dLbl>
          <c:idx val="0"/>
          <c:layout>
            <c:manualLayout>
              <c:x val="-0.1"/>
              <c:y val="-4.6296296296296315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Analysis!$C$76</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658A-487C-8422-A64E3E6F1BFE}"/>
              </c:ext>
            </c:extLst>
          </c:dPt>
          <c:dPt>
            <c:idx val="1"/>
            <c:bubble3D val="0"/>
            <c:spPr>
              <a:solidFill>
                <a:schemeClr val="accent1">
                  <a:lumMod val="50000"/>
                </a:schemeClr>
              </a:solidFill>
              <a:ln w="19050">
                <a:noFill/>
              </a:ln>
              <a:effectLst/>
            </c:spPr>
            <c:extLst>
              <c:ext xmlns:c16="http://schemas.microsoft.com/office/drawing/2014/chart" uri="{C3380CC4-5D6E-409C-BE32-E72D297353CC}">
                <c16:uniqueId val="{00000003-658A-487C-8422-A64E3E6F1BFE}"/>
              </c:ext>
            </c:extLst>
          </c:dPt>
          <c:dPt>
            <c:idx val="2"/>
            <c:bubble3D val="0"/>
            <c:spPr>
              <a:solidFill>
                <a:schemeClr val="accent2">
                  <a:lumMod val="20000"/>
                  <a:lumOff val="80000"/>
                </a:schemeClr>
              </a:solidFill>
              <a:ln w="19050">
                <a:noFill/>
              </a:ln>
              <a:effectLst/>
            </c:spPr>
            <c:extLst>
              <c:ext xmlns:c16="http://schemas.microsoft.com/office/drawing/2014/chart" uri="{C3380CC4-5D6E-409C-BE32-E72D297353CC}">
                <c16:uniqueId val="{00000005-658A-487C-8422-A64E3E6F1BFE}"/>
              </c:ext>
            </c:extLst>
          </c:dPt>
          <c:dPt>
            <c:idx val="3"/>
            <c:bubble3D val="0"/>
            <c:spPr>
              <a:solidFill>
                <a:schemeClr val="accent1">
                  <a:lumMod val="20000"/>
                  <a:lumOff val="80000"/>
                </a:schemeClr>
              </a:solidFill>
              <a:ln w="19050">
                <a:noFill/>
              </a:ln>
              <a:effectLst/>
            </c:spPr>
            <c:extLst>
              <c:ext xmlns:c16="http://schemas.microsoft.com/office/drawing/2014/chart" uri="{C3380CC4-5D6E-409C-BE32-E72D297353CC}">
                <c16:uniqueId val="{00000007-658A-487C-8422-A64E3E6F1BFE}"/>
              </c:ext>
            </c:extLst>
          </c:dPt>
          <c:dPt>
            <c:idx val="4"/>
            <c:bubble3D val="0"/>
            <c:spPr>
              <a:solidFill>
                <a:schemeClr val="accent5"/>
              </a:solidFill>
              <a:ln w="19050">
                <a:noFill/>
              </a:ln>
              <a:effectLst/>
            </c:spPr>
            <c:extLst>
              <c:ext xmlns:c16="http://schemas.microsoft.com/office/drawing/2014/chart" uri="{C3380CC4-5D6E-409C-BE32-E72D297353CC}">
                <c16:uniqueId val="{00000009-658A-487C-8422-A64E3E6F1BFE}"/>
              </c:ext>
            </c:extLst>
          </c:dPt>
          <c:dLbls>
            <c:dLbl>
              <c:idx val="0"/>
              <c:layout>
                <c:manualLayout>
                  <c:x val="9.7222222222222127E-2"/>
                  <c:y val="-9.2592592592592587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58A-487C-8422-A64E3E6F1BFE}"/>
                </c:ext>
              </c:extLst>
            </c:dLbl>
            <c:dLbl>
              <c:idx val="1"/>
              <c:layout>
                <c:manualLayout>
                  <c:x val="6.6666666666666666E-2"/>
                  <c:y val="-0.10185185185185194"/>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58A-487C-8422-A64E3E6F1BFE}"/>
                </c:ext>
              </c:extLst>
            </c:dLbl>
            <c:dLbl>
              <c:idx val="2"/>
              <c:layout>
                <c:manualLayout>
                  <c:x val="0.18055555555555555"/>
                  <c:y val="-9.722222222222222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658A-487C-8422-A64E3E6F1BFE}"/>
                </c:ext>
              </c:extLst>
            </c:dLbl>
            <c:dLbl>
              <c:idx val="3"/>
              <c:layout>
                <c:manualLayout>
                  <c:x val="-0.11666666666666667"/>
                  <c:y val="-9.722222222222222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658A-487C-8422-A64E3E6F1BFE}"/>
                </c:ext>
              </c:extLst>
            </c:dLbl>
            <c:dLbl>
              <c:idx val="4"/>
              <c:layout>
                <c:manualLayout>
                  <c:x val="-0.1"/>
                  <c:y val="-4.6296296296296315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658A-487C-8422-A64E3E6F1BFE}"/>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Analysis!$B$77:$B$82</c:f>
              <c:strCache>
                <c:ptCount val="5"/>
                <c:pt idx="0">
                  <c:v>Eldoret</c:v>
                </c:pt>
                <c:pt idx="1">
                  <c:v>Kisumu</c:v>
                </c:pt>
                <c:pt idx="2">
                  <c:v>Mombasa</c:v>
                </c:pt>
                <c:pt idx="3">
                  <c:v>Nairobi</c:v>
                </c:pt>
                <c:pt idx="4">
                  <c:v>Nakuru</c:v>
                </c:pt>
              </c:strCache>
            </c:strRef>
          </c:cat>
          <c:val>
            <c:numRef>
              <c:f>Analysis!$C$77:$C$82</c:f>
              <c:numCache>
                <c:formatCode>_([$KES]\ * #,##0.00_);_([$KES]\ * \(#,##0.00\);_([$KES]\ * "-"??_);_(@_)</c:formatCode>
                <c:ptCount val="5"/>
                <c:pt idx="0">
                  <c:v>4545.5600000000004</c:v>
                </c:pt>
                <c:pt idx="1">
                  <c:v>2764.99</c:v>
                </c:pt>
                <c:pt idx="2">
                  <c:v>6293.55</c:v>
                </c:pt>
                <c:pt idx="3">
                  <c:v>4212.0200000000004</c:v>
                </c:pt>
                <c:pt idx="4">
                  <c:v>5684.43</c:v>
                </c:pt>
              </c:numCache>
            </c:numRef>
          </c:val>
          <c:extLst>
            <c:ext xmlns:c16="http://schemas.microsoft.com/office/drawing/2014/chart" uri="{C3380CC4-5D6E-409C-BE32-E72D297353CC}">
              <c16:uniqueId val="{0000000C-76B2-45EF-9793-A9583E8CE186}"/>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[SM_Bank_Executive_Financial_analysis.xlsm]Analysis!PivotTable16</c:name>
    <c:fmtId val="22"/>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b="1">
                <a:solidFill>
                  <a:schemeClr val="tx2"/>
                </a:solidFill>
              </a:rPr>
              <a:t>Regional</a:t>
            </a:r>
            <a:r>
              <a:rPr lang="en-US" sz="1600" b="1" baseline="0">
                <a:solidFill>
                  <a:schemeClr val="tx2"/>
                </a:solidFill>
              </a:rPr>
              <a:t> Ranking</a:t>
            </a:r>
            <a:endParaRPr lang="en-US" sz="1600" b="1">
              <a:solidFill>
                <a:schemeClr val="tx2"/>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Analysis!$F$76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Analysis!$E$77:$E$82</c:f>
              <c:strCache>
                <c:ptCount val="5"/>
                <c:pt idx="0">
                  <c:v>Kisumu</c:v>
                </c:pt>
                <c:pt idx="1">
                  <c:v>Nairobi</c:v>
                </c:pt>
                <c:pt idx="2">
                  <c:v>Eldoret</c:v>
                </c:pt>
                <c:pt idx="3">
                  <c:v>Nakuru</c:v>
                </c:pt>
                <c:pt idx="4">
                  <c:v>Mombasa</c:v>
                </c:pt>
              </c:strCache>
            </c:strRef>
          </c:cat>
          <c:val>
            <c:numRef>
              <c:f>Analysis!$F$77:$F$82</c:f>
              <c:numCache>
                <c:formatCode>_([$KES]\ * #,##0.00_);_([$KES]\ * \(#,##0.00\);_([$KES]\ * "-"??_);_(@_)</c:formatCode>
                <c:ptCount val="5"/>
                <c:pt idx="0">
                  <c:v>2764.99</c:v>
                </c:pt>
                <c:pt idx="1">
                  <c:v>4212.0200000000004</c:v>
                </c:pt>
                <c:pt idx="2">
                  <c:v>4545.5600000000004</c:v>
                </c:pt>
                <c:pt idx="3">
                  <c:v>5684.43</c:v>
                </c:pt>
                <c:pt idx="4">
                  <c:v>6293.55</c:v>
                </c:pt>
              </c:numCache>
            </c:numRef>
          </c:val>
          <c:extLst>
            <c:ext xmlns:c16="http://schemas.microsoft.com/office/drawing/2014/chart" uri="{C3380CC4-5D6E-409C-BE32-E72D297353CC}">
              <c16:uniqueId val="{00000002-D6D9-48C7-8C7B-6D79B95C404A}"/>
            </c:ext>
          </c:extLst>
        </c:ser>
        <c:dLbls>
          <c:dLblPos val="outEnd"/>
          <c:showLegendKey val="0"/>
          <c:showVal val="1"/>
          <c:showCatName val="0"/>
          <c:showSerName val="0"/>
          <c:showPercent val="0"/>
          <c:showBubbleSize val="0"/>
        </c:dLbls>
        <c:gapWidth val="132"/>
        <c:axId val="311643551"/>
        <c:axId val="311632991"/>
      </c:barChart>
      <c:catAx>
        <c:axId val="3116435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2"/>
                </a:solidFill>
                <a:latin typeface="+mn-lt"/>
                <a:ea typeface="+mn-ea"/>
                <a:cs typeface="+mn-cs"/>
              </a:defRPr>
            </a:pPr>
            <a:endParaRPr lang="en-US"/>
          </a:p>
        </c:txPr>
        <c:crossAx val="311632991"/>
        <c:crosses val="autoZero"/>
        <c:auto val="1"/>
        <c:lblAlgn val="ctr"/>
        <c:lblOffset val="100"/>
        <c:noMultiLvlLbl val="0"/>
      </c:catAx>
      <c:valAx>
        <c:axId val="311632991"/>
        <c:scaling>
          <c:orientation val="minMax"/>
        </c:scaling>
        <c:delete val="1"/>
        <c:axPos val="b"/>
        <c:numFmt formatCode="_([$KES]\ * #,##0.00_);_([$KES]\ * \(#,##0.00\);_([$KES]\ * &quot;-&quot;??_);_(@_)" sourceLinked="1"/>
        <c:majorTickMark val="none"/>
        <c:minorTickMark val="none"/>
        <c:tickLblPos val="nextTo"/>
        <c:crossAx val="3116435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[SM_Bank_Executive_Financial_analysis.xlsm]Analysis!PivotTable17</c:name>
    <c:fmtId val="2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2"/>
                </a:solidFill>
              </a:rPr>
              <a:t> Channel</a:t>
            </a:r>
            <a:r>
              <a:rPr lang="en-US" sz="1600" b="1" baseline="0">
                <a:solidFill>
                  <a:schemeClr val="tx2"/>
                </a:solidFill>
              </a:rPr>
              <a:t> performance by Region</a:t>
            </a:r>
            <a:endParaRPr lang="en-US" sz="1600" b="1">
              <a:solidFill>
                <a:schemeClr val="tx2"/>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Analysis!$I$76:$I$77</c:f>
              <c:strCache>
                <c:ptCount val="1"/>
                <c:pt idx="0">
                  <c:v>Agent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Analysis!$H$78:$H$83</c:f>
              <c:strCache>
                <c:ptCount val="5"/>
                <c:pt idx="0">
                  <c:v>Kisumu</c:v>
                </c:pt>
                <c:pt idx="1">
                  <c:v>Nairobi</c:v>
                </c:pt>
                <c:pt idx="2">
                  <c:v>Eldoret</c:v>
                </c:pt>
                <c:pt idx="3">
                  <c:v>Nakuru</c:v>
                </c:pt>
                <c:pt idx="4">
                  <c:v>Mombasa</c:v>
                </c:pt>
              </c:strCache>
            </c:strRef>
          </c:cat>
          <c:val>
            <c:numRef>
              <c:f>Analysis!$I$78:$I$83</c:f>
              <c:numCache>
                <c:formatCode>_([$KES]\ * #,##0.00_);_([$KES]\ * \(#,##0.00\);_([$KES]\ * "-"??_);_(@_)</c:formatCode>
                <c:ptCount val="5"/>
                <c:pt idx="0">
                  <c:v>331.87</c:v>
                </c:pt>
                <c:pt idx="1">
                  <c:v>675.18</c:v>
                </c:pt>
                <c:pt idx="2">
                  <c:v>1146.44</c:v>
                </c:pt>
                <c:pt idx="3">
                  <c:v>690.02</c:v>
                </c:pt>
                <c:pt idx="4">
                  <c:v>1658.59</c:v>
                </c:pt>
              </c:numCache>
            </c:numRef>
          </c:val>
          <c:extLst>
            <c:ext xmlns:c16="http://schemas.microsoft.com/office/drawing/2014/chart" uri="{C3380CC4-5D6E-409C-BE32-E72D297353CC}">
              <c16:uniqueId val="{00000005-D998-4259-83E0-963381584793}"/>
            </c:ext>
          </c:extLst>
        </c:ser>
        <c:ser>
          <c:idx val="1"/>
          <c:order val="1"/>
          <c:tx>
            <c:strRef>
              <c:f>Analysis!$J$76:$J$77</c:f>
              <c:strCache>
                <c:ptCount val="1"/>
                <c:pt idx="0">
                  <c:v>ATM</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Analysis!$H$78:$H$83</c:f>
              <c:strCache>
                <c:ptCount val="5"/>
                <c:pt idx="0">
                  <c:v>Kisumu</c:v>
                </c:pt>
                <c:pt idx="1">
                  <c:v>Nairobi</c:v>
                </c:pt>
                <c:pt idx="2">
                  <c:v>Eldoret</c:v>
                </c:pt>
                <c:pt idx="3">
                  <c:v>Nakuru</c:v>
                </c:pt>
                <c:pt idx="4">
                  <c:v>Mombasa</c:v>
                </c:pt>
              </c:strCache>
            </c:strRef>
          </c:cat>
          <c:val>
            <c:numRef>
              <c:f>Analysis!$J$78:$J$83</c:f>
              <c:numCache>
                <c:formatCode>_([$KES]\ * #,##0.00_);_([$KES]\ * \(#,##0.00\);_([$KES]\ * "-"??_);_(@_)</c:formatCode>
                <c:ptCount val="5"/>
                <c:pt idx="0">
                  <c:v>599.61</c:v>
                </c:pt>
                <c:pt idx="1">
                  <c:v>549.21</c:v>
                </c:pt>
                <c:pt idx="2">
                  <c:v>769.91</c:v>
                </c:pt>
                <c:pt idx="3">
                  <c:v>1142.6600000000001</c:v>
                </c:pt>
                <c:pt idx="4">
                  <c:v>776.49</c:v>
                </c:pt>
              </c:numCache>
            </c:numRef>
          </c:val>
          <c:extLst>
            <c:ext xmlns:c16="http://schemas.microsoft.com/office/drawing/2014/chart" uri="{C3380CC4-5D6E-409C-BE32-E72D297353CC}">
              <c16:uniqueId val="{0000000B-D998-4259-83E0-963381584793}"/>
            </c:ext>
          </c:extLst>
        </c:ser>
        <c:ser>
          <c:idx val="2"/>
          <c:order val="2"/>
          <c:tx>
            <c:strRef>
              <c:f>Analysis!$K$76:$K$77</c:f>
              <c:strCache>
                <c:ptCount val="1"/>
                <c:pt idx="0">
                  <c:v>Branch</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Analysis!$H$78:$H$83</c:f>
              <c:strCache>
                <c:ptCount val="5"/>
                <c:pt idx="0">
                  <c:v>Kisumu</c:v>
                </c:pt>
                <c:pt idx="1">
                  <c:v>Nairobi</c:v>
                </c:pt>
                <c:pt idx="2">
                  <c:v>Eldoret</c:v>
                </c:pt>
                <c:pt idx="3">
                  <c:v>Nakuru</c:v>
                </c:pt>
                <c:pt idx="4">
                  <c:v>Mombasa</c:v>
                </c:pt>
              </c:strCache>
            </c:strRef>
          </c:cat>
          <c:val>
            <c:numRef>
              <c:f>Analysis!$K$78:$K$83</c:f>
              <c:numCache>
                <c:formatCode>_([$KES]\ * #,##0.00_);_([$KES]\ * \(#,##0.00\);_([$KES]\ * "-"??_);_(@_)</c:formatCode>
                <c:ptCount val="5"/>
                <c:pt idx="0">
                  <c:v>469.6</c:v>
                </c:pt>
                <c:pt idx="1">
                  <c:v>1398.77</c:v>
                </c:pt>
                <c:pt idx="2">
                  <c:v>571.9</c:v>
                </c:pt>
                <c:pt idx="3">
                  <c:v>1270.7</c:v>
                </c:pt>
                <c:pt idx="4">
                  <c:v>494.82</c:v>
                </c:pt>
              </c:numCache>
            </c:numRef>
          </c:val>
          <c:extLst>
            <c:ext xmlns:c16="http://schemas.microsoft.com/office/drawing/2014/chart" uri="{C3380CC4-5D6E-409C-BE32-E72D297353CC}">
              <c16:uniqueId val="{0000000C-D998-4259-83E0-963381584793}"/>
            </c:ext>
          </c:extLst>
        </c:ser>
        <c:ser>
          <c:idx val="3"/>
          <c:order val="3"/>
          <c:tx>
            <c:strRef>
              <c:f>Analysis!$L$76:$L$77</c:f>
              <c:strCache>
                <c:ptCount val="1"/>
                <c:pt idx="0">
                  <c:v>Internet Banking</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Analysis!$H$78:$H$83</c:f>
              <c:strCache>
                <c:ptCount val="5"/>
                <c:pt idx="0">
                  <c:v>Kisumu</c:v>
                </c:pt>
                <c:pt idx="1">
                  <c:v>Nairobi</c:v>
                </c:pt>
                <c:pt idx="2">
                  <c:v>Eldoret</c:v>
                </c:pt>
                <c:pt idx="3">
                  <c:v>Nakuru</c:v>
                </c:pt>
                <c:pt idx="4">
                  <c:v>Mombasa</c:v>
                </c:pt>
              </c:strCache>
            </c:strRef>
          </c:cat>
          <c:val>
            <c:numRef>
              <c:f>Analysis!$L$78:$L$83</c:f>
              <c:numCache>
                <c:formatCode>_([$KES]\ * #,##0.00_);_([$KES]\ * \(#,##0.00\);_([$KES]\ * "-"??_);_(@_)</c:formatCode>
                <c:ptCount val="5"/>
                <c:pt idx="0">
                  <c:v>571.94000000000005</c:v>
                </c:pt>
                <c:pt idx="1">
                  <c:v>944.51</c:v>
                </c:pt>
                <c:pt idx="2">
                  <c:v>907.11</c:v>
                </c:pt>
                <c:pt idx="3">
                  <c:v>1398.24</c:v>
                </c:pt>
                <c:pt idx="4">
                  <c:v>2342.67</c:v>
                </c:pt>
              </c:numCache>
            </c:numRef>
          </c:val>
          <c:extLst>
            <c:ext xmlns:c16="http://schemas.microsoft.com/office/drawing/2014/chart" uri="{C3380CC4-5D6E-409C-BE32-E72D297353CC}">
              <c16:uniqueId val="{0000000D-D998-4259-83E0-963381584793}"/>
            </c:ext>
          </c:extLst>
        </c:ser>
        <c:ser>
          <c:idx val="4"/>
          <c:order val="4"/>
          <c:tx>
            <c:strRef>
              <c:f>Analysis!$M$76:$M$77</c:f>
              <c:strCache>
                <c:ptCount val="1"/>
                <c:pt idx="0">
                  <c:v>Mobile App (Equitel/EazzyApp)</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Analysis!$H$78:$H$83</c:f>
              <c:strCache>
                <c:ptCount val="5"/>
                <c:pt idx="0">
                  <c:v>Kisumu</c:v>
                </c:pt>
                <c:pt idx="1">
                  <c:v>Nairobi</c:v>
                </c:pt>
                <c:pt idx="2">
                  <c:v>Eldoret</c:v>
                </c:pt>
                <c:pt idx="3">
                  <c:v>Nakuru</c:v>
                </c:pt>
                <c:pt idx="4">
                  <c:v>Mombasa</c:v>
                </c:pt>
              </c:strCache>
            </c:strRef>
          </c:cat>
          <c:val>
            <c:numRef>
              <c:f>Analysis!$M$78:$M$83</c:f>
              <c:numCache>
                <c:formatCode>_([$KES]\ * #,##0.00_);_([$KES]\ * \(#,##0.00\);_([$KES]\ * "-"??_);_(@_)</c:formatCode>
                <c:ptCount val="5"/>
                <c:pt idx="0">
                  <c:v>791.97</c:v>
                </c:pt>
                <c:pt idx="1">
                  <c:v>644.35</c:v>
                </c:pt>
                <c:pt idx="2">
                  <c:v>1150.2</c:v>
                </c:pt>
                <c:pt idx="3">
                  <c:v>1182.81</c:v>
                </c:pt>
                <c:pt idx="4">
                  <c:v>1020.98</c:v>
                </c:pt>
              </c:numCache>
            </c:numRef>
          </c:val>
          <c:extLst>
            <c:ext xmlns:c16="http://schemas.microsoft.com/office/drawing/2014/chart" uri="{C3380CC4-5D6E-409C-BE32-E72D297353CC}">
              <c16:uniqueId val="{0000000E-D998-4259-83E0-963381584793}"/>
            </c:ext>
          </c:extLst>
        </c:ser>
        <c:dLbls>
          <c:dLblPos val="outEnd"/>
          <c:showLegendKey val="0"/>
          <c:showVal val="1"/>
          <c:showCatName val="0"/>
          <c:showSerName val="0"/>
          <c:showPercent val="0"/>
          <c:showBubbleSize val="0"/>
        </c:dLbls>
        <c:gapWidth val="219"/>
        <c:overlap val="-27"/>
        <c:axId val="311645471"/>
        <c:axId val="311645951"/>
      </c:barChart>
      <c:catAx>
        <c:axId val="311645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2"/>
                </a:solidFill>
                <a:latin typeface="+mn-lt"/>
                <a:ea typeface="+mn-ea"/>
                <a:cs typeface="+mn-cs"/>
              </a:defRPr>
            </a:pPr>
            <a:endParaRPr lang="en-US"/>
          </a:p>
        </c:txPr>
        <c:crossAx val="311645951"/>
        <c:crosses val="autoZero"/>
        <c:auto val="1"/>
        <c:lblAlgn val="ctr"/>
        <c:lblOffset val="100"/>
        <c:noMultiLvlLbl val="0"/>
      </c:catAx>
      <c:valAx>
        <c:axId val="311645951"/>
        <c:scaling>
          <c:orientation val="minMax"/>
        </c:scaling>
        <c:delete val="1"/>
        <c:axPos val="l"/>
        <c:numFmt formatCode="_([$KES]\ * #,##0.00_);_([$KES]\ * \(#,##0.00\);_([$KES]\ * &quot;-&quot;??_);_(@_)" sourceLinked="1"/>
        <c:majorTickMark val="none"/>
        <c:minorTickMark val="none"/>
        <c:tickLblPos val="nextTo"/>
        <c:crossAx val="3116454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1"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[SM_Bank_Executive_Financial_analysis.xlsm]Analysis!PivotTable18</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2"/>
                </a:solidFill>
              </a:rPr>
              <a:t>Average</a:t>
            </a:r>
            <a:r>
              <a:rPr lang="en-US" sz="1600" b="1" baseline="0">
                <a:solidFill>
                  <a:schemeClr val="tx2"/>
                </a:solidFill>
              </a:rPr>
              <a:t> transaction value by region</a:t>
            </a:r>
            <a:endParaRPr lang="en-US" sz="1600" b="1">
              <a:solidFill>
                <a:schemeClr val="tx2"/>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Analysis!$C$85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Analysis!$B$86:$B$91</c:f>
              <c:strCache>
                <c:ptCount val="5"/>
                <c:pt idx="0">
                  <c:v>Eldoret</c:v>
                </c:pt>
                <c:pt idx="1">
                  <c:v>Nakuru</c:v>
                </c:pt>
                <c:pt idx="2">
                  <c:v>Mombasa</c:v>
                </c:pt>
                <c:pt idx="3">
                  <c:v>Nairobi</c:v>
                </c:pt>
                <c:pt idx="4">
                  <c:v>Kisumu</c:v>
                </c:pt>
              </c:strCache>
            </c:strRef>
          </c:cat>
          <c:val>
            <c:numRef>
              <c:f>Analysis!$C$86:$C$91</c:f>
              <c:numCache>
                <c:formatCode>_([$KES]\ * #,##0.00_);_([$KES]\ * \(#,##0.00\);_([$KES]\ * "-"??_);_(@_)</c:formatCode>
                <c:ptCount val="5"/>
                <c:pt idx="0">
                  <c:v>0.15391981579303807</c:v>
                </c:pt>
                <c:pt idx="1">
                  <c:v>0.1563245606798119</c:v>
                </c:pt>
                <c:pt idx="2">
                  <c:v>0.15772517668287303</c:v>
                </c:pt>
                <c:pt idx="3">
                  <c:v>0.16926619514547503</c:v>
                </c:pt>
                <c:pt idx="4">
                  <c:v>0.19781013020460722</c:v>
                </c:pt>
              </c:numCache>
            </c:numRef>
          </c:val>
          <c:extLst>
            <c:ext xmlns:c16="http://schemas.microsoft.com/office/drawing/2014/chart" uri="{C3380CC4-5D6E-409C-BE32-E72D297353CC}">
              <c16:uniqueId val="{00000001-B5A8-407F-8EBB-CCDAF8A17172}"/>
            </c:ext>
          </c:extLst>
        </c:ser>
        <c:dLbls>
          <c:dLblPos val="outEnd"/>
          <c:showLegendKey val="0"/>
          <c:showVal val="1"/>
          <c:showCatName val="0"/>
          <c:showSerName val="0"/>
          <c:showPercent val="0"/>
          <c:showBubbleSize val="0"/>
        </c:dLbls>
        <c:gapWidth val="109"/>
        <c:overlap val="-27"/>
        <c:axId val="319677695"/>
        <c:axId val="319666655"/>
      </c:barChart>
      <c:catAx>
        <c:axId val="3196776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2"/>
                </a:solidFill>
                <a:latin typeface="+mn-lt"/>
                <a:ea typeface="+mn-ea"/>
                <a:cs typeface="+mn-cs"/>
              </a:defRPr>
            </a:pPr>
            <a:endParaRPr lang="en-US"/>
          </a:p>
        </c:txPr>
        <c:crossAx val="319666655"/>
        <c:crosses val="autoZero"/>
        <c:auto val="1"/>
        <c:lblAlgn val="ctr"/>
        <c:lblOffset val="100"/>
        <c:noMultiLvlLbl val="0"/>
      </c:catAx>
      <c:valAx>
        <c:axId val="319666655"/>
        <c:scaling>
          <c:orientation val="minMax"/>
        </c:scaling>
        <c:delete val="1"/>
        <c:axPos val="l"/>
        <c:numFmt formatCode="_([$KES]\ * #,##0.00_);_([$KES]\ * \(#,##0.00\);_([$KES]\ * &quot;-&quot;??_);_(@_)" sourceLinked="1"/>
        <c:majorTickMark val="none"/>
        <c:minorTickMark val="none"/>
        <c:tickLblPos val="nextTo"/>
        <c:crossAx val="3196776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[SM_Bank_Executive_Financial_analysis.xlsm]Analysis 2!PivotTable2</c:name>
    <c:fmtId val="2"/>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b="1">
                <a:solidFill>
                  <a:schemeClr val="tx2"/>
                </a:solidFill>
              </a:rPr>
              <a:t>Channel</a:t>
            </a:r>
            <a:r>
              <a:rPr lang="en-US" sz="1600" b="1" baseline="0">
                <a:solidFill>
                  <a:schemeClr val="tx2"/>
                </a:solidFill>
              </a:rPr>
              <a:t> Contribution</a:t>
            </a:r>
            <a:endParaRPr lang="en-US" sz="1600" b="1">
              <a:solidFill>
                <a:schemeClr val="tx2"/>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134712722953426"/>
          <c:y val="0.1414973559532206"/>
          <c:w val="0.71451386094986302"/>
          <c:h val="0.81653793885709414"/>
        </c:manualLayout>
      </c:layout>
      <c:barChart>
        <c:barDir val="bar"/>
        <c:grouping val="clustered"/>
        <c:varyColors val="0"/>
        <c:ser>
          <c:idx val="0"/>
          <c:order val="0"/>
          <c:tx>
            <c:strRef>
              <c:f>'Analysis 2'!$C$9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2'!$B$10:$B$15</c:f>
              <c:strCache>
                <c:ptCount val="5"/>
                <c:pt idx="0">
                  <c:v>Internet Banking</c:v>
                </c:pt>
                <c:pt idx="1">
                  <c:v>Agent</c:v>
                </c:pt>
                <c:pt idx="2">
                  <c:v>Branch</c:v>
                </c:pt>
                <c:pt idx="3">
                  <c:v>Mobile App (Equitel/EazzyApp)</c:v>
                </c:pt>
                <c:pt idx="4">
                  <c:v>ATM</c:v>
                </c:pt>
              </c:strCache>
            </c:strRef>
          </c:cat>
          <c:val>
            <c:numRef>
              <c:f>'Analysis 2'!$C$10:$C$15</c:f>
              <c:numCache>
                <c:formatCode>#,##0.00\ "KES";\-#,##0.00\ "KES";#,##0.00\ "KES"</c:formatCode>
                <c:ptCount val="5"/>
                <c:pt idx="0">
                  <c:v>24773.9</c:v>
                </c:pt>
                <c:pt idx="1">
                  <c:v>20034.37</c:v>
                </c:pt>
                <c:pt idx="2">
                  <c:v>19288.009999999998</c:v>
                </c:pt>
                <c:pt idx="3">
                  <c:v>19107.62</c:v>
                </c:pt>
                <c:pt idx="4">
                  <c:v>18486.830000000002</c:v>
                </c:pt>
              </c:numCache>
            </c:numRef>
          </c:val>
          <c:extLst>
            <c:ext xmlns:c16="http://schemas.microsoft.com/office/drawing/2014/chart" uri="{C3380CC4-5D6E-409C-BE32-E72D297353CC}">
              <c16:uniqueId val="{00000000-F866-49A7-9CF2-824774896046}"/>
            </c:ext>
          </c:extLst>
        </c:ser>
        <c:dLbls>
          <c:dLblPos val="outEnd"/>
          <c:showLegendKey val="0"/>
          <c:showVal val="1"/>
          <c:showCatName val="0"/>
          <c:showSerName val="0"/>
          <c:showPercent val="0"/>
          <c:showBubbleSize val="0"/>
        </c:dLbls>
        <c:gapWidth val="92"/>
        <c:axId val="41465919"/>
        <c:axId val="41452479"/>
      </c:barChart>
      <c:catAx>
        <c:axId val="414659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2"/>
                </a:solidFill>
                <a:latin typeface="+mn-lt"/>
                <a:ea typeface="+mn-ea"/>
                <a:cs typeface="+mn-cs"/>
              </a:defRPr>
            </a:pPr>
            <a:endParaRPr lang="en-US"/>
          </a:p>
        </c:txPr>
        <c:crossAx val="41452479"/>
        <c:crosses val="autoZero"/>
        <c:auto val="1"/>
        <c:lblAlgn val="ctr"/>
        <c:lblOffset val="100"/>
        <c:noMultiLvlLbl val="0"/>
      </c:catAx>
      <c:valAx>
        <c:axId val="41452479"/>
        <c:scaling>
          <c:orientation val="minMax"/>
        </c:scaling>
        <c:delete val="1"/>
        <c:axPos val="b"/>
        <c:numFmt formatCode="#,##0.00\ &quot;KES&quot;;\-#,##0.00\ &quot;KES&quot;;#,##0.00\ &quot;KES&quot;" sourceLinked="1"/>
        <c:majorTickMark val="none"/>
        <c:minorTickMark val="none"/>
        <c:tickLblPos val="nextTo"/>
        <c:crossAx val="414659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[SM_Bank_Executive_Financial_analysis.xlsm]Analysis 2!PivotTable3</c:name>
    <c:fmtId val="6"/>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b="1">
                <a:solidFill>
                  <a:schemeClr val="tx2"/>
                </a:solidFill>
              </a:rPr>
              <a:t>Channel</a:t>
            </a:r>
            <a:r>
              <a:rPr lang="en-US" sz="1600" b="1" baseline="0">
                <a:solidFill>
                  <a:schemeClr val="tx2"/>
                </a:solidFill>
              </a:rPr>
              <a:t> Market Share</a:t>
            </a:r>
            <a:endParaRPr lang="en-US" sz="1600" b="1">
              <a:solidFill>
                <a:schemeClr val="tx2"/>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noFill/>
          </a:ln>
          <a:effectLst/>
        </c:spPr>
        <c:dLbl>
          <c:idx val="0"/>
          <c:layout>
            <c:manualLayout>
              <c:x val="4.8313924351689047E-2"/>
              <c:y val="1.9716554367049027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tx2">
              <a:lumMod val="75000"/>
            </a:schemeClr>
          </a:solidFill>
          <a:ln w="19050">
            <a:noFill/>
          </a:ln>
          <a:effectLst/>
        </c:spPr>
        <c:dLbl>
          <c:idx val="0"/>
          <c:layout>
            <c:manualLayout>
              <c:x val="4.9128422054039361E-2"/>
              <c:y val="-1.2135994111058595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1">
              <a:lumMod val="60000"/>
              <a:lumOff val="40000"/>
            </a:schemeClr>
          </a:solidFill>
          <a:ln w="19050">
            <a:noFill/>
          </a:ln>
          <a:effectLst/>
        </c:spPr>
        <c:dLbl>
          <c:idx val="0"/>
          <c:layout>
            <c:manualLayout>
              <c:x val="-8.8429613774006405E-2"/>
              <c:y val="-3.3155944566951485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1">
              <a:lumMod val="20000"/>
              <a:lumOff val="80000"/>
            </a:schemeClr>
          </a:solidFill>
          <a:ln w="19050">
            <a:noFill/>
          </a:ln>
          <a:effectLst/>
        </c:spPr>
        <c:dLbl>
          <c:idx val="0"/>
          <c:layout>
            <c:manualLayout>
              <c:x val="-2.7071154940583882E-2"/>
              <c:y val="-0.10087800478800911"/>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5"/>
          </a:solidFill>
          <a:ln w="19050">
            <a:noFill/>
          </a:ln>
          <a:effectLst/>
        </c:spPr>
        <c:dLbl>
          <c:idx val="0"/>
          <c:layout>
            <c:manualLayout>
              <c:x val="-4.0254992397794939E-2"/>
              <c:y val="-2.4301342435070022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w="19050">
            <a:noFill/>
          </a:ln>
          <a:effectLst/>
        </c:spPr>
        <c:dLbl>
          <c:idx val="0"/>
          <c:layout>
            <c:manualLayout>
              <c:x val="4.8313924351689047E-2"/>
              <c:y val="1.9716554367049027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tx2">
              <a:lumMod val="75000"/>
            </a:schemeClr>
          </a:solidFill>
          <a:ln w="19050">
            <a:noFill/>
          </a:ln>
          <a:effectLst/>
        </c:spPr>
        <c:dLbl>
          <c:idx val="0"/>
          <c:layout>
            <c:manualLayout>
              <c:x val="4.9128422054039361E-2"/>
              <c:y val="-1.2135994111058595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1">
              <a:lumMod val="60000"/>
              <a:lumOff val="40000"/>
            </a:schemeClr>
          </a:solidFill>
          <a:ln w="19050">
            <a:noFill/>
          </a:ln>
          <a:effectLst/>
        </c:spPr>
        <c:dLbl>
          <c:idx val="0"/>
          <c:layout>
            <c:manualLayout>
              <c:x val="-8.8429613774006405E-2"/>
              <c:y val="-3.3155944566951485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1">
              <a:lumMod val="20000"/>
              <a:lumOff val="80000"/>
            </a:schemeClr>
          </a:solidFill>
          <a:ln w="19050">
            <a:noFill/>
          </a:ln>
          <a:effectLst/>
        </c:spPr>
        <c:dLbl>
          <c:idx val="0"/>
          <c:layout>
            <c:manualLayout>
              <c:x val="-2.7071154940583882E-2"/>
              <c:y val="-0.10087800478800911"/>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1"/>
          </a:solidFill>
          <a:ln w="19050">
            <a:noFill/>
          </a:ln>
          <a:effectLst/>
        </c:spPr>
        <c:dLbl>
          <c:idx val="0"/>
          <c:layout>
            <c:manualLayout>
              <c:x val="-4.0254992397794939E-2"/>
              <c:y val="-2.4301342435070022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accent1"/>
          </a:solidFill>
          <a:ln w="19050">
            <a:noFill/>
          </a:ln>
          <a:effectLst/>
        </c:spPr>
        <c:dLbl>
          <c:idx val="0"/>
          <c:layout>
            <c:manualLayout>
              <c:x val="4.8313924351689047E-2"/>
              <c:y val="1.9716554367049027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4"/>
        <c:spPr>
          <a:solidFill>
            <a:schemeClr val="tx2">
              <a:lumMod val="75000"/>
            </a:schemeClr>
          </a:solidFill>
          <a:ln w="19050">
            <a:noFill/>
          </a:ln>
          <a:effectLst/>
        </c:spPr>
        <c:dLbl>
          <c:idx val="0"/>
          <c:layout>
            <c:manualLayout>
              <c:x val="4.9128422054039361E-2"/>
              <c:y val="-1.2135994111058595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5"/>
        <c:spPr>
          <a:solidFill>
            <a:schemeClr val="accent1">
              <a:lumMod val="60000"/>
              <a:lumOff val="40000"/>
            </a:schemeClr>
          </a:solidFill>
          <a:ln w="19050">
            <a:noFill/>
          </a:ln>
          <a:effectLst/>
        </c:spPr>
        <c:dLbl>
          <c:idx val="0"/>
          <c:layout>
            <c:manualLayout>
              <c:x val="-8.8429613774006405E-2"/>
              <c:y val="-3.3155944566951485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6"/>
        <c:spPr>
          <a:solidFill>
            <a:schemeClr val="accent1">
              <a:lumMod val="20000"/>
              <a:lumOff val="80000"/>
            </a:schemeClr>
          </a:solidFill>
          <a:ln w="19050">
            <a:noFill/>
          </a:ln>
          <a:effectLst/>
        </c:spPr>
        <c:dLbl>
          <c:idx val="0"/>
          <c:layout>
            <c:manualLayout>
              <c:x val="-2.7071154940583882E-2"/>
              <c:y val="-0.10087800478800911"/>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7"/>
        <c:spPr>
          <a:solidFill>
            <a:schemeClr val="accent1"/>
          </a:solidFill>
          <a:ln w="19050">
            <a:noFill/>
          </a:ln>
          <a:effectLst/>
        </c:spPr>
        <c:dLbl>
          <c:idx val="0"/>
          <c:layout>
            <c:manualLayout>
              <c:x val="-4.0254992397794939E-2"/>
              <c:y val="-2.4301342435070022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'Analysis 2'!$F$9</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1067-4155-B42E-FD2FF226618A}"/>
              </c:ext>
            </c:extLst>
          </c:dPt>
          <c:dPt>
            <c:idx val="1"/>
            <c:bubble3D val="0"/>
            <c:spPr>
              <a:solidFill>
                <a:schemeClr val="tx2">
                  <a:lumMod val="75000"/>
                </a:schemeClr>
              </a:solidFill>
              <a:ln w="19050">
                <a:noFill/>
              </a:ln>
              <a:effectLst/>
            </c:spPr>
            <c:extLst>
              <c:ext xmlns:c16="http://schemas.microsoft.com/office/drawing/2014/chart" uri="{C3380CC4-5D6E-409C-BE32-E72D297353CC}">
                <c16:uniqueId val="{00000003-1067-4155-B42E-FD2FF226618A}"/>
              </c:ext>
            </c:extLst>
          </c:dPt>
          <c:dPt>
            <c:idx val="2"/>
            <c:bubble3D val="0"/>
            <c:spPr>
              <a:solidFill>
                <a:schemeClr val="accent1">
                  <a:lumMod val="60000"/>
                  <a:lumOff val="40000"/>
                </a:schemeClr>
              </a:solidFill>
              <a:ln w="19050">
                <a:noFill/>
              </a:ln>
              <a:effectLst/>
            </c:spPr>
            <c:extLst>
              <c:ext xmlns:c16="http://schemas.microsoft.com/office/drawing/2014/chart" uri="{C3380CC4-5D6E-409C-BE32-E72D297353CC}">
                <c16:uniqueId val="{00000005-1067-4155-B42E-FD2FF226618A}"/>
              </c:ext>
            </c:extLst>
          </c:dPt>
          <c:dPt>
            <c:idx val="3"/>
            <c:bubble3D val="0"/>
            <c:spPr>
              <a:solidFill>
                <a:schemeClr val="accent1">
                  <a:lumMod val="20000"/>
                  <a:lumOff val="80000"/>
                </a:schemeClr>
              </a:solidFill>
              <a:ln w="19050">
                <a:noFill/>
              </a:ln>
              <a:effectLst/>
            </c:spPr>
            <c:extLst>
              <c:ext xmlns:c16="http://schemas.microsoft.com/office/drawing/2014/chart" uri="{C3380CC4-5D6E-409C-BE32-E72D297353CC}">
                <c16:uniqueId val="{00000007-1067-4155-B42E-FD2FF226618A}"/>
              </c:ext>
            </c:extLst>
          </c:dPt>
          <c:dPt>
            <c:idx val="4"/>
            <c:bubble3D val="0"/>
            <c:spPr>
              <a:solidFill>
                <a:schemeClr val="accent5"/>
              </a:solidFill>
              <a:ln w="19050">
                <a:noFill/>
              </a:ln>
              <a:effectLst/>
            </c:spPr>
            <c:extLst>
              <c:ext xmlns:c16="http://schemas.microsoft.com/office/drawing/2014/chart" uri="{C3380CC4-5D6E-409C-BE32-E72D297353CC}">
                <c16:uniqueId val="{00000009-1067-4155-B42E-FD2FF226618A}"/>
              </c:ext>
            </c:extLst>
          </c:dPt>
          <c:dLbls>
            <c:dLbl>
              <c:idx val="0"/>
              <c:layout>
                <c:manualLayout>
                  <c:x val="4.8313924351689047E-2"/>
                  <c:y val="1.971655436704902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067-4155-B42E-FD2FF226618A}"/>
                </c:ext>
              </c:extLst>
            </c:dLbl>
            <c:dLbl>
              <c:idx val="1"/>
              <c:layout>
                <c:manualLayout>
                  <c:x val="4.9128422054039361E-2"/>
                  <c:y val="-1.2135994111058595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067-4155-B42E-FD2FF226618A}"/>
                </c:ext>
              </c:extLst>
            </c:dLbl>
            <c:dLbl>
              <c:idx val="2"/>
              <c:layout>
                <c:manualLayout>
                  <c:x val="-8.8429613774006405E-2"/>
                  <c:y val="-3.3155944566951485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1067-4155-B42E-FD2FF226618A}"/>
                </c:ext>
              </c:extLst>
            </c:dLbl>
            <c:dLbl>
              <c:idx val="3"/>
              <c:layout>
                <c:manualLayout>
                  <c:x val="-2.7071154940583882E-2"/>
                  <c:y val="-0.10087800478800911"/>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1067-4155-B42E-FD2FF226618A}"/>
                </c:ext>
              </c:extLst>
            </c:dLbl>
            <c:dLbl>
              <c:idx val="4"/>
              <c:layout>
                <c:manualLayout>
                  <c:x val="-4.0254992397794939E-2"/>
                  <c:y val="-2.4301342435070022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1067-4155-B42E-FD2FF226618A}"/>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2'!$E$10:$E$15</c:f>
              <c:strCache>
                <c:ptCount val="5"/>
                <c:pt idx="0">
                  <c:v>Internet Banking</c:v>
                </c:pt>
                <c:pt idx="1">
                  <c:v>Agent</c:v>
                </c:pt>
                <c:pt idx="2">
                  <c:v>Branch</c:v>
                </c:pt>
                <c:pt idx="3">
                  <c:v>Mobile App (Equitel/EazzyApp)</c:v>
                </c:pt>
                <c:pt idx="4">
                  <c:v>ATM</c:v>
                </c:pt>
              </c:strCache>
            </c:strRef>
          </c:cat>
          <c:val>
            <c:numRef>
              <c:f>'Analysis 2'!$F$10:$F$15</c:f>
              <c:numCache>
                <c:formatCode>#,##0.00\ "KES";\-#,##0.00\ "KES";#,##0.00\ "KES"</c:formatCode>
                <c:ptCount val="5"/>
                <c:pt idx="0">
                  <c:v>24773.9</c:v>
                </c:pt>
                <c:pt idx="1">
                  <c:v>20034.37</c:v>
                </c:pt>
                <c:pt idx="2">
                  <c:v>19288.009999999998</c:v>
                </c:pt>
                <c:pt idx="3">
                  <c:v>19107.62</c:v>
                </c:pt>
                <c:pt idx="4">
                  <c:v>18486.830000000002</c:v>
                </c:pt>
              </c:numCache>
            </c:numRef>
          </c:val>
          <c:extLst>
            <c:ext xmlns:c16="http://schemas.microsoft.com/office/drawing/2014/chart" uri="{C3380CC4-5D6E-409C-BE32-E72D297353CC}">
              <c16:uniqueId val="{0000000A-1067-4155-B42E-FD2FF226618A}"/>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[SM_Bank_Executive_Financial_analysis.xlsm]Analysis 2!PivotTable4</c:name>
    <c:fmtId val="10"/>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b="1">
                <a:solidFill>
                  <a:schemeClr val="tx2"/>
                </a:solidFill>
              </a:rPr>
              <a:t>Channel</a:t>
            </a:r>
            <a:r>
              <a:rPr lang="en-US" sz="1600" b="1" baseline="0">
                <a:solidFill>
                  <a:schemeClr val="tx2"/>
                </a:solidFill>
              </a:rPr>
              <a:t> Contribution by Volume</a:t>
            </a:r>
            <a:endParaRPr lang="en-US" sz="1600" b="1">
              <a:solidFill>
                <a:schemeClr val="tx2"/>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641977409777823"/>
          <c:y val="0.10669539704618899"/>
          <c:w val="0.66666262702158985"/>
          <c:h val="0.86166131992582284"/>
        </c:manualLayout>
      </c:layout>
      <c:barChart>
        <c:barDir val="bar"/>
        <c:grouping val="clustered"/>
        <c:varyColors val="0"/>
        <c:ser>
          <c:idx val="0"/>
          <c:order val="0"/>
          <c:tx>
            <c:strRef>
              <c:f>'Analysis 2'!$I$9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2'!$H$10:$H$15</c:f>
              <c:strCache>
                <c:ptCount val="5"/>
                <c:pt idx="0">
                  <c:v>Mobile App (Equitel/EazzyApp)</c:v>
                </c:pt>
                <c:pt idx="1">
                  <c:v>ATM</c:v>
                </c:pt>
                <c:pt idx="2">
                  <c:v>Branch</c:v>
                </c:pt>
                <c:pt idx="3">
                  <c:v>Agent</c:v>
                </c:pt>
                <c:pt idx="4">
                  <c:v>Internet Banking</c:v>
                </c:pt>
              </c:strCache>
            </c:strRef>
          </c:cat>
          <c:val>
            <c:numRef>
              <c:f>'Analysis 2'!$I$10:$I$15</c:f>
              <c:numCache>
                <c:formatCode>0</c:formatCode>
                <c:ptCount val="5"/>
                <c:pt idx="0">
                  <c:v>110879</c:v>
                </c:pt>
                <c:pt idx="1">
                  <c:v>112292</c:v>
                </c:pt>
                <c:pt idx="2">
                  <c:v>114138</c:v>
                </c:pt>
                <c:pt idx="3">
                  <c:v>119650</c:v>
                </c:pt>
                <c:pt idx="4">
                  <c:v>150456</c:v>
                </c:pt>
              </c:numCache>
            </c:numRef>
          </c:val>
          <c:extLst>
            <c:ext xmlns:c16="http://schemas.microsoft.com/office/drawing/2014/chart" uri="{C3380CC4-5D6E-409C-BE32-E72D297353CC}">
              <c16:uniqueId val="{00000000-CA9D-4123-A89F-D0268A6E8DA4}"/>
            </c:ext>
          </c:extLst>
        </c:ser>
        <c:dLbls>
          <c:dLblPos val="outEnd"/>
          <c:showLegendKey val="0"/>
          <c:showVal val="1"/>
          <c:showCatName val="0"/>
          <c:showSerName val="0"/>
          <c:showPercent val="0"/>
          <c:showBubbleSize val="0"/>
        </c:dLbls>
        <c:gapWidth val="182"/>
        <c:axId val="41433279"/>
        <c:axId val="41435199"/>
      </c:barChart>
      <c:catAx>
        <c:axId val="414332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2"/>
                </a:solidFill>
                <a:latin typeface="+mn-lt"/>
                <a:ea typeface="+mn-ea"/>
                <a:cs typeface="+mn-cs"/>
              </a:defRPr>
            </a:pPr>
            <a:endParaRPr lang="en-US"/>
          </a:p>
        </c:txPr>
        <c:crossAx val="41435199"/>
        <c:crosses val="autoZero"/>
        <c:auto val="1"/>
        <c:lblAlgn val="ctr"/>
        <c:lblOffset val="100"/>
        <c:noMultiLvlLbl val="0"/>
      </c:catAx>
      <c:valAx>
        <c:axId val="41435199"/>
        <c:scaling>
          <c:orientation val="minMax"/>
        </c:scaling>
        <c:delete val="1"/>
        <c:axPos val="b"/>
        <c:numFmt formatCode="0" sourceLinked="1"/>
        <c:majorTickMark val="none"/>
        <c:minorTickMark val="none"/>
        <c:tickLblPos val="nextTo"/>
        <c:crossAx val="414332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[SM_Bank_Executive_Financial_analysis.xlsm]Analysis 2!PivotTable5</c:name>
    <c:fmtId val="14"/>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b="1">
                <a:solidFill>
                  <a:schemeClr val="tx2"/>
                </a:solidFill>
              </a:rPr>
              <a:t>Average</a:t>
            </a:r>
            <a:r>
              <a:rPr lang="en-US" sz="1600" b="1" baseline="0">
                <a:solidFill>
                  <a:schemeClr val="tx2"/>
                </a:solidFill>
              </a:rPr>
              <a:t> value per transaction</a:t>
            </a:r>
            <a:endParaRPr lang="en-US" sz="1600" b="1">
              <a:solidFill>
                <a:schemeClr val="tx2"/>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2'!$L$9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2'!$K$10:$K$15</c:f>
              <c:strCache>
                <c:ptCount val="5"/>
                <c:pt idx="0">
                  <c:v>ATM</c:v>
                </c:pt>
                <c:pt idx="1">
                  <c:v>Internet Banking</c:v>
                </c:pt>
                <c:pt idx="2">
                  <c:v>Agent</c:v>
                </c:pt>
                <c:pt idx="3">
                  <c:v>Branch</c:v>
                </c:pt>
                <c:pt idx="4">
                  <c:v>Mobile App (Equitel/EazzyApp)</c:v>
                </c:pt>
              </c:strCache>
            </c:strRef>
          </c:cat>
          <c:val>
            <c:numRef>
              <c:f>'Analysis 2'!$L$10:$L$15</c:f>
              <c:numCache>
                <c:formatCode>_([$KES]\ * #,##0.00_);_([$KES]\ * \(#,##0.00\);_([$KES]\ * "-"??_);_(@_)</c:formatCode>
                <c:ptCount val="5"/>
                <c:pt idx="0">
                  <c:v>0.16463176361628612</c:v>
                </c:pt>
                <c:pt idx="1">
                  <c:v>0.16465877067049503</c:v>
                </c:pt>
                <c:pt idx="2">
                  <c:v>0.16744145424153781</c:v>
                </c:pt>
                <c:pt idx="3">
                  <c:v>0.16898850514289718</c:v>
                </c:pt>
                <c:pt idx="4">
                  <c:v>0.17232857439190469</c:v>
                </c:pt>
              </c:numCache>
            </c:numRef>
          </c:val>
          <c:extLst>
            <c:ext xmlns:c16="http://schemas.microsoft.com/office/drawing/2014/chart" uri="{C3380CC4-5D6E-409C-BE32-E72D297353CC}">
              <c16:uniqueId val="{00000000-67DC-4D1A-9B56-DCAB6CBE17EE}"/>
            </c:ext>
          </c:extLst>
        </c:ser>
        <c:dLbls>
          <c:dLblPos val="outEnd"/>
          <c:showLegendKey val="0"/>
          <c:showVal val="1"/>
          <c:showCatName val="0"/>
          <c:showSerName val="0"/>
          <c:showPercent val="0"/>
          <c:showBubbleSize val="0"/>
        </c:dLbls>
        <c:gapWidth val="219"/>
        <c:overlap val="-27"/>
        <c:axId val="41455359"/>
        <c:axId val="41451999"/>
      </c:barChart>
      <c:catAx>
        <c:axId val="414553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2"/>
                </a:solidFill>
                <a:latin typeface="+mn-lt"/>
                <a:ea typeface="+mn-ea"/>
                <a:cs typeface="+mn-cs"/>
              </a:defRPr>
            </a:pPr>
            <a:endParaRPr lang="en-US"/>
          </a:p>
        </c:txPr>
        <c:crossAx val="41451999"/>
        <c:crosses val="autoZero"/>
        <c:auto val="1"/>
        <c:lblAlgn val="ctr"/>
        <c:lblOffset val="100"/>
        <c:noMultiLvlLbl val="0"/>
      </c:catAx>
      <c:valAx>
        <c:axId val="41451999"/>
        <c:scaling>
          <c:orientation val="minMax"/>
        </c:scaling>
        <c:delete val="1"/>
        <c:axPos val="l"/>
        <c:numFmt formatCode="_([$KES]\ * #,##0.00_);_([$KES]\ * \(#,##0.00\);_([$KES]\ * &quot;-&quot;??_);_(@_)" sourceLinked="1"/>
        <c:majorTickMark val="none"/>
        <c:minorTickMark val="none"/>
        <c:tickLblPos val="nextTo"/>
        <c:crossAx val="414553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[SM_Bank_Executive_Financial_analysis.xlsm]Analysis 2!PivotTable6</c:name>
    <c:fmtId val="18"/>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b="1">
                <a:solidFill>
                  <a:schemeClr val="tx2"/>
                </a:solidFill>
              </a:rPr>
              <a:t>Monthly</a:t>
            </a:r>
            <a:r>
              <a:rPr lang="en-US" sz="1600" b="1" baseline="0">
                <a:solidFill>
                  <a:schemeClr val="tx2"/>
                </a:solidFill>
              </a:rPr>
              <a:t> Transaction trend</a:t>
            </a:r>
            <a:r>
              <a:rPr lang="en-US" sz="1600" b="1">
                <a:solidFill>
                  <a:schemeClr val="tx2"/>
                </a:solidFill>
              </a:rPr>
              <a:t> </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7585931254996003E-2"/>
          <c:y val="0.13350447494708875"/>
          <c:w val="0.86882551354794879"/>
          <c:h val="0.78708340835603785"/>
        </c:manualLayout>
      </c:layout>
      <c:barChart>
        <c:barDir val="col"/>
        <c:grouping val="clustered"/>
        <c:varyColors val="0"/>
        <c:ser>
          <c:idx val="0"/>
          <c:order val="0"/>
          <c:tx>
            <c:strRef>
              <c:f>'Analysis 2'!$O$9:$O$10</c:f>
              <c:strCache>
                <c:ptCount val="1"/>
                <c:pt idx="0">
                  <c:v>Agent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2'!$N$11:$N$17</c:f>
              <c:strCache>
                <c:ptCount val="6"/>
                <c:pt idx="0">
                  <c:v>January</c:v>
                </c:pt>
                <c:pt idx="1">
                  <c:v>February</c:v>
                </c:pt>
                <c:pt idx="2">
                  <c:v>March</c:v>
                </c:pt>
                <c:pt idx="3">
                  <c:v>April</c:v>
                </c:pt>
                <c:pt idx="4">
                  <c:v>May</c:v>
                </c:pt>
                <c:pt idx="5">
                  <c:v>June</c:v>
                </c:pt>
              </c:strCache>
            </c:strRef>
          </c:cat>
          <c:val>
            <c:numRef>
              <c:f>'Analysis 2'!$O$11:$O$17</c:f>
              <c:numCache>
                <c:formatCode>_([$KES]\ * #,##0.00_);_([$KES]\ * \(#,##0.00\);_([$KES]\ * "-"??_);_(@_)</c:formatCode>
                <c:ptCount val="6"/>
                <c:pt idx="0">
                  <c:v>3606.18</c:v>
                </c:pt>
                <c:pt idx="1">
                  <c:v>3362.51</c:v>
                </c:pt>
                <c:pt idx="2">
                  <c:v>3649.55</c:v>
                </c:pt>
                <c:pt idx="3">
                  <c:v>3217.02</c:v>
                </c:pt>
                <c:pt idx="4">
                  <c:v>3123.06</c:v>
                </c:pt>
                <c:pt idx="5">
                  <c:v>3076.05</c:v>
                </c:pt>
              </c:numCache>
            </c:numRef>
          </c:val>
          <c:extLst>
            <c:ext xmlns:c16="http://schemas.microsoft.com/office/drawing/2014/chart" uri="{C3380CC4-5D6E-409C-BE32-E72D297353CC}">
              <c16:uniqueId val="{00000000-902A-4E2D-AE88-0C46A28AD7AE}"/>
            </c:ext>
          </c:extLst>
        </c:ser>
        <c:ser>
          <c:idx val="1"/>
          <c:order val="1"/>
          <c:tx>
            <c:strRef>
              <c:f>'Analysis 2'!$P$9:$P$10</c:f>
              <c:strCache>
                <c:ptCount val="1"/>
                <c:pt idx="0">
                  <c:v>ATM</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2'!$N$11:$N$17</c:f>
              <c:strCache>
                <c:ptCount val="6"/>
                <c:pt idx="0">
                  <c:v>January</c:v>
                </c:pt>
                <c:pt idx="1">
                  <c:v>February</c:v>
                </c:pt>
                <c:pt idx="2">
                  <c:v>March</c:v>
                </c:pt>
                <c:pt idx="3">
                  <c:v>April</c:v>
                </c:pt>
                <c:pt idx="4">
                  <c:v>May</c:v>
                </c:pt>
                <c:pt idx="5">
                  <c:v>June</c:v>
                </c:pt>
              </c:strCache>
            </c:strRef>
          </c:cat>
          <c:val>
            <c:numRef>
              <c:f>'Analysis 2'!$P$11:$P$17</c:f>
              <c:numCache>
                <c:formatCode>_([$KES]\ * #,##0.00_);_([$KES]\ * \(#,##0.00\);_([$KES]\ * "-"??_);_(@_)</c:formatCode>
                <c:ptCount val="6"/>
                <c:pt idx="0">
                  <c:v>2691.97</c:v>
                </c:pt>
                <c:pt idx="1">
                  <c:v>3810.56</c:v>
                </c:pt>
                <c:pt idx="2">
                  <c:v>3247.13</c:v>
                </c:pt>
                <c:pt idx="3">
                  <c:v>1639.32</c:v>
                </c:pt>
                <c:pt idx="4">
                  <c:v>3465.83</c:v>
                </c:pt>
                <c:pt idx="5">
                  <c:v>3632.02</c:v>
                </c:pt>
              </c:numCache>
            </c:numRef>
          </c:val>
          <c:extLst>
            <c:ext xmlns:c16="http://schemas.microsoft.com/office/drawing/2014/chart" uri="{C3380CC4-5D6E-409C-BE32-E72D297353CC}">
              <c16:uniqueId val="{00000000-E2C5-4ADB-A575-2670F7ECB0A0}"/>
            </c:ext>
          </c:extLst>
        </c:ser>
        <c:ser>
          <c:idx val="2"/>
          <c:order val="2"/>
          <c:tx>
            <c:strRef>
              <c:f>'Analysis 2'!$Q$9:$Q$10</c:f>
              <c:strCache>
                <c:ptCount val="1"/>
                <c:pt idx="0">
                  <c:v>Branch</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2'!$N$11:$N$17</c:f>
              <c:strCache>
                <c:ptCount val="6"/>
                <c:pt idx="0">
                  <c:v>January</c:v>
                </c:pt>
                <c:pt idx="1">
                  <c:v>February</c:v>
                </c:pt>
                <c:pt idx="2">
                  <c:v>March</c:v>
                </c:pt>
                <c:pt idx="3">
                  <c:v>April</c:v>
                </c:pt>
                <c:pt idx="4">
                  <c:v>May</c:v>
                </c:pt>
                <c:pt idx="5">
                  <c:v>June</c:v>
                </c:pt>
              </c:strCache>
            </c:strRef>
          </c:cat>
          <c:val>
            <c:numRef>
              <c:f>'Analysis 2'!$Q$11:$Q$17</c:f>
              <c:numCache>
                <c:formatCode>_([$KES]\ * #,##0.00_);_([$KES]\ * \(#,##0.00\);_([$KES]\ * "-"??_);_(@_)</c:formatCode>
                <c:ptCount val="6"/>
                <c:pt idx="0">
                  <c:v>3765.76</c:v>
                </c:pt>
                <c:pt idx="1">
                  <c:v>1596.56</c:v>
                </c:pt>
                <c:pt idx="2">
                  <c:v>3633.16</c:v>
                </c:pt>
                <c:pt idx="3">
                  <c:v>3885.01</c:v>
                </c:pt>
                <c:pt idx="4">
                  <c:v>3064.8</c:v>
                </c:pt>
                <c:pt idx="5">
                  <c:v>3342.72</c:v>
                </c:pt>
              </c:numCache>
            </c:numRef>
          </c:val>
          <c:extLst>
            <c:ext xmlns:c16="http://schemas.microsoft.com/office/drawing/2014/chart" uri="{C3380CC4-5D6E-409C-BE32-E72D297353CC}">
              <c16:uniqueId val="{00000001-E2C5-4ADB-A575-2670F7ECB0A0}"/>
            </c:ext>
          </c:extLst>
        </c:ser>
        <c:ser>
          <c:idx val="3"/>
          <c:order val="3"/>
          <c:tx>
            <c:strRef>
              <c:f>'Analysis 2'!$R$9:$R$10</c:f>
              <c:strCache>
                <c:ptCount val="1"/>
                <c:pt idx="0">
                  <c:v>Internet Banking</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2'!$N$11:$N$17</c:f>
              <c:strCache>
                <c:ptCount val="6"/>
                <c:pt idx="0">
                  <c:v>January</c:v>
                </c:pt>
                <c:pt idx="1">
                  <c:v>February</c:v>
                </c:pt>
                <c:pt idx="2">
                  <c:v>March</c:v>
                </c:pt>
                <c:pt idx="3">
                  <c:v>April</c:v>
                </c:pt>
                <c:pt idx="4">
                  <c:v>May</c:v>
                </c:pt>
                <c:pt idx="5">
                  <c:v>June</c:v>
                </c:pt>
              </c:strCache>
            </c:strRef>
          </c:cat>
          <c:val>
            <c:numRef>
              <c:f>'Analysis 2'!$R$11:$R$17</c:f>
              <c:numCache>
                <c:formatCode>_([$KES]\ * #,##0.00_);_([$KES]\ * \(#,##0.00\);_([$KES]\ * "-"??_);_(@_)</c:formatCode>
                <c:ptCount val="6"/>
                <c:pt idx="0">
                  <c:v>5389.01</c:v>
                </c:pt>
                <c:pt idx="1">
                  <c:v>3518.14</c:v>
                </c:pt>
                <c:pt idx="2">
                  <c:v>2010.7</c:v>
                </c:pt>
                <c:pt idx="3">
                  <c:v>5313.45</c:v>
                </c:pt>
                <c:pt idx="4">
                  <c:v>3613.55</c:v>
                </c:pt>
                <c:pt idx="5">
                  <c:v>4929.05</c:v>
                </c:pt>
              </c:numCache>
            </c:numRef>
          </c:val>
          <c:extLst>
            <c:ext xmlns:c16="http://schemas.microsoft.com/office/drawing/2014/chart" uri="{C3380CC4-5D6E-409C-BE32-E72D297353CC}">
              <c16:uniqueId val="{00000002-E2C5-4ADB-A575-2670F7ECB0A0}"/>
            </c:ext>
          </c:extLst>
        </c:ser>
        <c:ser>
          <c:idx val="4"/>
          <c:order val="4"/>
          <c:tx>
            <c:strRef>
              <c:f>'Analysis 2'!$S$9:$S$10</c:f>
              <c:strCache>
                <c:ptCount val="1"/>
                <c:pt idx="0">
                  <c:v>Mobile App (Equitel/EazzyApp)</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2'!$N$11:$N$17</c:f>
              <c:strCache>
                <c:ptCount val="6"/>
                <c:pt idx="0">
                  <c:v>January</c:v>
                </c:pt>
                <c:pt idx="1">
                  <c:v>February</c:v>
                </c:pt>
                <c:pt idx="2">
                  <c:v>March</c:v>
                </c:pt>
                <c:pt idx="3">
                  <c:v>April</c:v>
                </c:pt>
                <c:pt idx="4">
                  <c:v>May</c:v>
                </c:pt>
                <c:pt idx="5">
                  <c:v>June</c:v>
                </c:pt>
              </c:strCache>
            </c:strRef>
          </c:cat>
          <c:val>
            <c:numRef>
              <c:f>'Analysis 2'!$S$11:$S$17</c:f>
              <c:numCache>
                <c:formatCode>_([$KES]\ * #,##0.00_);_([$KES]\ * \(#,##0.00\);_([$KES]\ * "-"??_);_(@_)</c:formatCode>
                <c:ptCount val="6"/>
                <c:pt idx="0">
                  <c:v>3397.08</c:v>
                </c:pt>
                <c:pt idx="1">
                  <c:v>2903.32</c:v>
                </c:pt>
                <c:pt idx="2">
                  <c:v>3613.72</c:v>
                </c:pt>
                <c:pt idx="3">
                  <c:v>3304.89</c:v>
                </c:pt>
                <c:pt idx="4">
                  <c:v>3880.19</c:v>
                </c:pt>
                <c:pt idx="5">
                  <c:v>2008.42</c:v>
                </c:pt>
              </c:numCache>
            </c:numRef>
          </c:val>
          <c:extLst>
            <c:ext xmlns:c16="http://schemas.microsoft.com/office/drawing/2014/chart" uri="{C3380CC4-5D6E-409C-BE32-E72D297353CC}">
              <c16:uniqueId val="{00000003-E2C5-4ADB-A575-2670F7ECB0A0}"/>
            </c:ext>
          </c:extLst>
        </c:ser>
        <c:dLbls>
          <c:dLblPos val="outEnd"/>
          <c:showLegendKey val="0"/>
          <c:showVal val="1"/>
          <c:showCatName val="0"/>
          <c:showSerName val="0"/>
          <c:showPercent val="0"/>
          <c:showBubbleSize val="0"/>
        </c:dLbls>
        <c:gapWidth val="219"/>
        <c:overlap val="-27"/>
        <c:axId val="41469759"/>
        <c:axId val="41460639"/>
      </c:barChart>
      <c:catAx>
        <c:axId val="41469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2"/>
                </a:solidFill>
                <a:latin typeface="+mn-lt"/>
                <a:ea typeface="+mn-ea"/>
                <a:cs typeface="+mn-cs"/>
              </a:defRPr>
            </a:pPr>
            <a:endParaRPr lang="en-US"/>
          </a:p>
        </c:txPr>
        <c:crossAx val="41460639"/>
        <c:crosses val="autoZero"/>
        <c:auto val="1"/>
        <c:lblAlgn val="ctr"/>
        <c:lblOffset val="100"/>
        <c:noMultiLvlLbl val="0"/>
      </c:catAx>
      <c:valAx>
        <c:axId val="41460639"/>
        <c:scaling>
          <c:orientation val="minMax"/>
        </c:scaling>
        <c:delete val="1"/>
        <c:axPos val="l"/>
        <c:numFmt formatCode="_([$KES]\ * #,##0.00_);_([$KES]\ * \(#,##0.00\);_([$KES]\ * &quot;-&quot;??_);_(@_)" sourceLinked="1"/>
        <c:majorTickMark val="none"/>
        <c:minorTickMark val="none"/>
        <c:tickLblPos val="nextTo"/>
        <c:crossAx val="41469759"/>
        <c:crosses val="autoZero"/>
        <c:crossBetween val="between"/>
      </c:valAx>
      <c:spPr>
        <a:noFill/>
        <a:ln>
          <a:noFill/>
        </a:ln>
        <a:effectLst/>
      </c:spPr>
    </c:plotArea>
    <c:legend>
      <c:legendPos val="r"/>
      <c:layout>
        <c:manualLayout>
          <c:xMode val="edge"/>
          <c:yMode val="edge"/>
          <c:x val="0.91254996124699406"/>
          <c:y val="0.42243657042869642"/>
          <c:w val="8.7450028988959885E-2"/>
          <c:h val="0.2343766404199475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[SM_Bank_Executive_Financial_analysis.xlsm]Analysis 2!PivotTable8</c:name>
    <c:fmtId val="6"/>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b="1">
                <a:solidFill>
                  <a:schemeClr val="tx2"/>
                </a:solidFill>
              </a:rPr>
              <a:t>Transaction</a:t>
            </a:r>
            <a:r>
              <a:rPr lang="en-US" sz="1600" b="1" baseline="0">
                <a:solidFill>
                  <a:schemeClr val="tx2"/>
                </a:solidFill>
              </a:rPr>
              <a:t> type by value</a:t>
            </a:r>
            <a:endParaRPr lang="en-US" sz="1600" b="1">
              <a:solidFill>
                <a:schemeClr val="tx2"/>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 2'!$C$27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2'!$B$28:$B$34</c:f>
              <c:strCache>
                <c:ptCount val="6"/>
                <c:pt idx="0">
                  <c:v>Forex Transaction</c:v>
                </c:pt>
                <c:pt idx="1">
                  <c:v>Loan Disbursement</c:v>
                </c:pt>
                <c:pt idx="2">
                  <c:v>Fund Transfer</c:v>
                </c:pt>
                <c:pt idx="3">
                  <c:v>Loan Repayment</c:v>
                </c:pt>
                <c:pt idx="4">
                  <c:v>Bill Payment</c:v>
                </c:pt>
                <c:pt idx="5">
                  <c:v>Deposit</c:v>
                </c:pt>
              </c:strCache>
            </c:strRef>
          </c:cat>
          <c:val>
            <c:numRef>
              <c:f>'Analysis 2'!$C$28:$C$34</c:f>
              <c:numCache>
                <c:formatCode>_([$KES]\ * #,##0.00_);_([$KES]\ * \(#,##0.00\);_([$KES]\ * "-"??_);_(@_)</c:formatCode>
                <c:ptCount val="6"/>
                <c:pt idx="0">
                  <c:v>15904.4</c:v>
                </c:pt>
                <c:pt idx="1">
                  <c:v>15956.64</c:v>
                </c:pt>
                <c:pt idx="2">
                  <c:v>16591.12</c:v>
                </c:pt>
                <c:pt idx="3">
                  <c:v>16763.41</c:v>
                </c:pt>
                <c:pt idx="4">
                  <c:v>17354.599999999999</c:v>
                </c:pt>
                <c:pt idx="5">
                  <c:v>19120.560000000001</c:v>
                </c:pt>
              </c:numCache>
            </c:numRef>
          </c:val>
          <c:extLst>
            <c:ext xmlns:c16="http://schemas.microsoft.com/office/drawing/2014/chart" uri="{C3380CC4-5D6E-409C-BE32-E72D297353CC}">
              <c16:uniqueId val="{00000000-02DA-4A59-883F-93A0DB5615E8}"/>
            </c:ext>
          </c:extLst>
        </c:ser>
        <c:dLbls>
          <c:dLblPos val="outEnd"/>
          <c:showLegendKey val="0"/>
          <c:showVal val="1"/>
          <c:showCatName val="0"/>
          <c:showSerName val="0"/>
          <c:showPercent val="0"/>
          <c:showBubbleSize val="0"/>
        </c:dLbls>
        <c:gapWidth val="63"/>
        <c:axId val="1102210048"/>
        <c:axId val="1102211488"/>
      </c:barChart>
      <c:catAx>
        <c:axId val="11022100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2"/>
                </a:solidFill>
                <a:latin typeface="+mn-lt"/>
                <a:ea typeface="+mn-ea"/>
                <a:cs typeface="+mn-cs"/>
              </a:defRPr>
            </a:pPr>
            <a:endParaRPr lang="en-US"/>
          </a:p>
        </c:txPr>
        <c:crossAx val="1102211488"/>
        <c:crosses val="autoZero"/>
        <c:auto val="1"/>
        <c:lblAlgn val="ctr"/>
        <c:lblOffset val="100"/>
        <c:noMultiLvlLbl val="0"/>
      </c:catAx>
      <c:valAx>
        <c:axId val="1102211488"/>
        <c:scaling>
          <c:orientation val="minMax"/>
        </c:scaling>
        <c:delete val="1"/>
        <c:axPos val="b"/>
        <c:numFmt formatCode="_([$KES]\ * #,##0.00_);_([$KES]\ * \(#,##0.00\);_([$KES]\ * &quot;-&quot;??_);_(@_)" sourceLinked="1"/>
        <c:majorTickMark val="none"/>
        <c:minorTickMark val="none"/>
        <c:tickLblPos val="nextTo"/>
        <c:crossAx val="11022100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[SM_Bank_Executive_Financial_analysis.xlsm]Analysis 2!PivotTable9</c:name>
    <c:fmtId val="12"/>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b="1">
                <a:solidFill>
                  <a:schemeClr val="tx2"/>
                </a:solidFill>
              </a:rPr>
              <a:t>Market</a:t>
            </a:r>
            <a:r>
              <a:rPr lang="en-US" sz="1600" b="1" baseline="0">
                <a:solidFill>
                  <a:schemeClr val="tx2"/>
                </a:solidFill>
              </a:rPr>
              <a:t> share by transaction type</a:t>
            </a:r>
            <a:endParaRPr lang="en-US" sz="1600" b="1">
              <a:solidFill>
                <a:schemeClr val="tx2"/>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7.9919619422572183E-2"/>
              <c:y val="7.6505540974044911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dLbl>
          <c:idx val="0"/>
          <c:layout>
            <c:manualLayout>
              <c:x val="2.6266622922134733E-2"/>
              <c:y val="0.10889326334208224"/>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3"/>
          </a:solidFill>
          <a:ln w="19050">
            <a:solidFill>
              <a:schemeClr val="lt1"/>
            </a:solidFill>
          </a:ln>
          <a:effectLst/>
        </c:spPr>
        <c:dLbl>
          <c:idx val="0"/>
          <c:layout>
            <c:manualLayout>
              <c:x val="4.7385717410323706E-2"/>
              <c:y val="-4.976888305628463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4"/>
          </a:solidFill>
          <a:ln w="19050">
            <a:solidFill>
              <a:schemeClr val="lt1"/>
            </a:solidFill>
          </a:ln>
          <a:effectLst/>
        </c:spPr>
        <c:dLbl>
          <c:idx val="0"/>
          <c:layout>
            <c:manualLayout>
              <c:x val="-7.8976596675415595E-2"/>
              <c:y val="-0.10041739574219889"/>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5"/>
          </a:solidFill>
          <a:ln w="19050">
            <a:solidFill>
              <a:schemeClr val="lt1"/>
            </a:solidFill>
          </a:ln>
          <a:effectLst/>
        </c:spPr>
        <c:dLbl>
          <c:idx val="0"/>
          <c:layout>
            <c:manualLayout>
              <c:x val="-5.0385389326334205E-2"/>
              <c:y val="-6.8833843686205889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6"/>
          </a:solidFill>
          <a:ln w="19050">
            <a:solidFill>
              <a:schemeClr val="lt1"/>
            </a:solidFill>
          </a:ln>
          <a:effectLst/>
        </c:spPr>
        <c:dLbl>
          <c:idx val="0"/>
          <c:layout>
            <c:manualLayout>
              <c:x val="-0.11299245406824147"/>
              <c:y val="8.768773694954797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7.9919619422572183E-2"/>
              <c:y val="7.6505540974044911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2.6266622922134733E-2"/>
              <c:y val="0.10889326334208224"/>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4.7385717410323706E-2"/>
              <c:y val="-4.976888305628463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7.8976596675415595E-2"/>
              <c:y val="-0.10041739574219889"/>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dLbl>
          <c:idx val="0"/>
          <c:layout>
            <c:manualLayout>
              <c:x val="-5.0385389326334205E-2"/>
              <c:y val="-6.8833843686205889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0.11299245406824147"/>
              <c:y val="8.768773694954797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dLbl>
          <c:idx val="0"/>
          <c:layout>
            <c:manualLayout>
              <c:x val="7.9919619422572183E-2"/>
              <c:y val="7.6505540974044911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dLbl>
          <c:idx val="0"/>
          <c:layout>
            <c:manualLayout>
              <c:x val="2.6266622922134733E-2"/>
              <c:y val="0.10889326334208224"/>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dLbl>
          <c:idx val="0"/>
          <c:layout>
            <c:manualLayout>
              <c:x val="4.7385717410323706E-2"/>
              <c:y val="-4.976888305628463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dLbl>
          <c:idx val="0"/>
          <c:layout>
            <c:manualLayout>
              <c:x val="-7.8976596675415595E-2"/>
              <c:y val="-0.10041739574219889"/>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layout>
            <c:manualLayout>
              <c:x val="-5.0385389326334205E-2"/>
              <c:y val="-6.8833843686205889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dLbl>
          <c:idx val="0"/>
          <c:layout>
            <c:manualLayout>
              <c:x val="-0.11299245406824147"/>
              <c:y val="8.768773694954797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'Analysis 2'!$F$27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4C-4330-BDEC-19EB132C416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4C-4330-BDEC-19EB132C416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4C-4330-BDEC-19EB132C416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4C-4330-BDEC-19EB132C416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4C-4330-BDEC-19EB132C416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4C-4330-BDEC-19EB132C416E}"/>
              </c:ext>
            </c:extLst>
          </c:dPt>
          <c:dLbls>
            <c:dLbl>
              <c:idx val="0"/>
              <c:layout>
                <c:manualLayout>
                  <c:x val="7.9919619422572183E-2"/>
                  <c:y val="7.650554097404491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54C-4330-BDEC-19EB132C416E}"/>
                </c:ext>
              </c:extLst>
            </c:dLbl>
            <c:dLbl>
              <c:idx val="1"/>
              <c:layout>
                <c:manualLayout>
                  <c:x val="2.6266622922134733E-2"/>
                  <c:y val="0.10889326334208224"/>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54C-4330-BDEC-19EB132C416E}"/>
                </c:ext>
              </c:extLst>
            </c:dLbl>
            <c:dLbl>
              <c:idx val="2"/>
              <c:layout>
                <c:manualLayout>
                  <c:x val="4.7385717410323706E-2"/>
                  <c:y val="-4.97688830562846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954C-4330-BDEC-19EB132C416E}"/>
                </c:ext>
              </c:extLst>
            </c:dLbl>
            <c:dLbl>
              <c:idx val="3"/>
              <c:layout>
                <c:manualLayout>
                  <c:x val="-7.8976596675415595E-2"/>
                  <c:y val="-0.10041739574219889"/>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954C-4330-BDEC-19EB132C416E}"/>
                </c:ext>
              </c:extLst>
            </c:dLbl>
            <c:dLbl>
              <c:idx val="4"/>
              <c:layout>
                <c:manualLayout>
                  <c:x val="-5.0385389326334205E-2"/>
                  <c:y val="-6.883384368620588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954C-4330-BDEC-19EB132C416E}"/>
                </c:ext>
              </c:extLst>
            </c:dLbl>
            <c:dLbl>
              <c:idx val="5"/>
              <c:layout>
                <c:manualLayout>
                  <c:x val="-0.11299245406824147"/>
                  <c:y val="8.76877369495479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954C-4330-BDEC-19EB132C416E}"/>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2'!$E$28:$E$34</c:f>
              <c:strCache>
                <c:ptCount val="6"/>
                <c:pt idx="0">
                  <c:v>Forex Transaction</c:v>
                </c:pt>
                <c:pt idx="1">
                  <c:v>Loan Disbursement</c:v>
                </c:pt>
                <c:pt idx="2">
                  <c:v>Fund Transfer</c:v>
                </c:pt>
                <c:pt idx="3">
                  <c:v>Loan Repayment</c:v>
                </c:pt>
                <c:pt idx="4">
                  <c:v>Bill Payment</c:v>
                </c:pt>
                <c:pt idx="5">
                  <c:v>Deposit</c:v>
                </c:pt>
              </c:strCache>
            </c:strRef>
          </c:cat>
          <c:val>
            <c:numRef>
              <c:f>'Analysis 2'!$F$28:$F$34</c:f>
              <c:numCache>
                <c:formatCode>_([$KES]\ * #,##0.00_);_([$KES]\ * \(#,##0.00\);_([$KES]\ * "-"??_);_(@_)</c:formatCode>
                <c:ptCount val="6"/>
                <c:pt idx="0">
                  <c:v>15904.4</c:v>
                </c:pt>
                <c:pt idx="1">
                  <c:v>15956.64</c:v>
                </c:pt>
                <c:pt idx="2">
                  <c:v>16591.12</c:v>
                </c:pt>
                <c:pt idx="3">
                  <c:v>16763.41</c:v>
                </c:pt>
                <c:pt idx="4">
                  <c:v>17354.599999999999</c:v>
                </c:pt>
                <c:pt idx="5">
                  <c:v>19120.560000000001</c:v>
                </c:pt>
              </c:numCache>
            </c:numRef>
          </c:val>
          <c:extLst>
            <c:ext xmlns:c16="http://schemas.microsoft.com/office/drawing/2014/chart" uri="{C3380CC4-5D6E-409C-BE32-E72D297353CC}">
              <c16:uniqueId val="{0000000C-954C-4330-BDEC-19EB132C416E}"/>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[SM_Bank_Executive_Financial_analysis.xlsm]Analysis 2!PivotTable10</c:name>
    <c:fmtId val="16"/>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a:solidFill>
                  <a:schemeClr val="tx2"/>
                </a:solidFill>
              </a:rPr>
              <a:t>Transaction</a:t>
            </a:r>
            <a:r>
              <a:rPr lang="en-US" sz="1600" baseline="0">
                <a:solidFill>
                  <a:schemeClr val="tx2"/>
                </a:solidFill>
              </a:rPr>
              <a:t> type by volume</a:t>
            </a:r>
            <a:endParaRPr lang="en-US" sz="1600">
              <a:solidFill>
                <a:schemeClr val="tx2"/>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 2'!$I$27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2'!$H$28:$H$34</c:f>
              <c:strCache>
                <c:ptCount val="6"/>
                <c:pt idx="0">
                  <c:v>Deposit</c:v>
                </c:pt>
                <c:pt idx="1">
                  <c:v>Bill Payment</c:v>
                </c:pt>
                <c:pt idx="2">
                  <c:v>Fund Transfer</c:v>
                </c:pt>
                <c:pt idx="3">
                  <c:v>Loan Disbursement</c:v>
                </c:pt>
                <c:pt idx="4">
                  <c:v>Loan Repayment</c:v>
                </c:pt>
                <c:pt idx="5">
                  <c:v>Forex Transaction</c:v>
                </c:pt>
              </c:strCache>
            </c:strRef>
          </c:cat>
          <c:val>
            <c:numRef>
              <c:f>'Analysis 2'!$I$28:$I$34</c:f>
              <c:numCache>
                <c:formatCode>_([$KES]\ * #,##0.00_);_([$KES]\ * \(#,##0.00\);_([$KES]\ * "-"??_);_(@_)</c:formatCode>
                <c:ptCount val="6"/>
                <c:pt idx="0">
                  <c:v>113348</c:v>
                </c:pt>
                <c:pt idx="1">
                  <c:v>102469</c:v>
                </c:pt>
                <c:pt idx="2">
                  <c:v>101561</c:v>
                </c:pt>
                <c:pt idx="3">
                  <c:v>99794</c:v>
                </c:pt>
                <c:pt idx="4">
                  <c:v>98401</c:v>
                </c:pt>
                <c:pt idx="5">
                  <c:v>91842</c:v>
                </c:pt>
              </c:numCache>
            </c:numRef>
          </c:val>
          <c:extLst>
            <c:ext xmlns:c16="http://schemas.microsoft.com/office/drawing/2014/chart" uri="{C3380CC4-5D6E-409C-BE32-E72D297353CC}">
              <c16:uniqueId val="{00000000-EAE8-4B97-A1CD-1E8ADCA5D50F}"/>
            </c:ext>
          </c:extLst>
        </c:ser>
        <c:dLbls>
          <c:dLblPos val="outEnd"/>
          <c:showLegendKey val="0"/>
          <c:showVal val="1"/>
          <c:showCatName val="0"/>
          <c:showSerName val="0"/>
          <c:showPercent val="0"/>
          <c:showBubbleSize val="0"/>
        </c:dLbls>
        <c:gapWidth val="102"/>
        <c:axId val="1102200448"/>
        <c:axId val="1102210528"/>
      </c:barChart>
      <c:catAx>
        <c:axId val="11022004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2"/>
                </a:solidFill>
                <a:latin typeface="+mn-lt"/>
                <a:ea typeface="+mn-ea"/>
                <a:cs typeface="+mn-cs"/>
              </a:defRPr>
            </a:pPr>
            <a:endParaRPr lang="en-US"/>
          </a:p>
        </c:txPr>
        <c:crossAx val="1102210528"/>
        <c:crosses val="autoZero"/>
        <c:auto val="1"/>
        <c:lblAlgn val="ctr"/>
        <c:lblOffset val="100"/>
        <c:noMultiLvlLbl val="0"/>
      </c:catAx>
      <c:valAx>
        <c:axId val="1102210528"/>
        <c:scaling>
          <c:orientation val="minMax"/>
        </c:scaling>
        <c:delete val="1"/>
        <c:axPos val="b"/>
        <c:numFmt formatCode="_([$KES]\ * #,##0.00_);_([$KES]\ * \(#,##0.00\);_([$KES]\ * &quot;-&quot;??_);_(@_)" sourceLinked="1"/>
        <c:majorTickMark val="none"/>
        <c:minorTickMark val="none"/>
        <c:tickLblPos val="nextTo"/>
        <c:crossAx val="11022004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1100" b="1">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[SM_Bank_Executive_Financial_analysis.xlsm]Analysis 2!PivotTable11</c:name>
    <c:fmtId val="20"/>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b="1">
                <a:solidFill>
                  <a:schemeClr val="tx2"/>
                </a:solidFill>
              </a:rPr>
              <a:t>Average</a:t>
            </a:r>
            <a:r>
              <a:rPr lang="en-US" sz="1600" b="1" baseline="0">
                <a:solidFill>
                  <a:schemeClr val="tx2"/>
                </a:solidFill>
              </a:rPr>
              <a:t> transaction type by value</a:t>
            </a:r>
            <a:endParaRPr lang="en-US" sz="1600" b="1">
              <a:solidFill>
                <a:schemeClr val="tx2"/>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2'!$L$27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2'!$K$28:$K$34</c:f>
              <c:strCache>
                <c:ptCount val="6"/>
                <c:pt idx="0">
                  <c:v>Loan Disbursement</c:v>
                </c:pt>
                <c:pt idx="1">
                  <c:v>Fund Transfer</c:v>
                </c:pt>
                <c:pt idx="2">
                  <c:v>Deposit</c:v>
                </c:pt>
                <c:pt idx="3">
                  <c:v>Bill Payment</c:v>
                </c:pt>
                <c:pt idx="4">
                  <c:v>Loan Repayment</c:v>
                </c:pt>
                <c:pt idx="5">
                  <c:v>Forex Transaction</c:v>
                </c:pt>
              </c:strCache>
            </c:strRef>
          </c:cat>
          <c:val>
            <c:numRef>
              <c:f>'Analysis 2'!$L$28:$L$34</c:f>
              <c:numCache>
                <c:formatCode>_([$KES]\ * #,##0.00_);_([$KES]\ * \(#,##0.00\);_([$KES]\ * "-"??_);_(@_)</c:formatCode>
                <c:ptCount val="6"/>
                <c:pt idx="0">
                  <c:v>0.15989578531775456</c:v>
                </c:pt>
                <c:pt idx="1">
                  <c:v>0.16336113271826783</c:v>
                </c:pt>
                <c:pt idx="2">
                  <c:v>0.1686889931891167</c:v>
                </c:pt>
                <c:pt idx="3">
                  <c:v>0.16936439313353305</c:v>
                </c:pt>
                <c:pt idx="4">
                  <c:v>0.17035812644180445</c:v>
                </c:pt>
                <c:pt idx="5">
                  <c:v>0.17317131595566299</c:v>
                </c:pt>
              </c:numCache>
            </c:numRef>
          </c:val>
          <c:extLst>
            <c:ext xmlns:c16="http://schemas.microsoft.com/office/drawing/2014/chart" uri="{C3380CC4-5D6E-409C-BE32-E72D297353CC}">
              <c16:uniqueId val="{00000000-7D88-46D0-8476-B36EE4A8D2C3}"/>
            </c:ext>
          </c:extLst>
        </c:ser>
        <c:dLbls>
          <c:dLblPos val="outEnd"/>
          <c:showLegendKey val="0"/>
          <c:showVal val="1"/>
          <c:showCatName val="0"/>
          <c:showSerName val="0"/>
          <c:showPercent val="0"/>
          <c:showBubbleSize val="0"/>
        </c:dLbls>
        <c:gapWidth val="99"/>
        <c:overlap val="-27"/>
        <c:axId val="1725221136"/>
        <c:axId val="1725218736"/>
      </c:barChart>
      <c:catAx>
        <c:axId val="1725221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2"/>
                </a:solidFill>
                <a:latin typeface="+mn-lt"/>
                <a:ea typeface="+mn-ea"/>
                <a:cs typeface="+mn-cs"/>
              </a:defRPr>
            </a:pPr>
            <a:endParaRPr lang="en-US"/>
          </a:p>
        </c:txPr>
        <c:crossAx val="1725218736"/>
        <c:crosses val="autoZero"/>
        <c:auto val="1"/>
        <c:lblAlgn val="ctr"/>
        <c:lblOffset val="100"/>
        <c:noMultiLvlLbl val="0"/>
      </c:catAx>
      <c:valAx>
        <c:axId val="1725218736"/>
        <c:scaling>
          <c:orientation val="minMax"/>
        </c:scaling>
        <c:delete val="1"/>
        <c:axPos val="l"/>
        <c:numFmt formatCode="_([$KES]\ * #,##0.00_);_([$KES]\ * \(#,##0.00\);_([$KES]\ * &quot;-&quot;??_);_(@_)" sourceLinked="1"/>
        <c:majorTickMark val="none"/>
        <c:minorTickMark val="none"/>
        <c:tickLblPos val="nextTo"/>
        <c:crossAx val="17252211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[SM_Bank_Executive_Financial_analysis.xlsm]Analysis 2!PivotTable12</c:name>
    <c:fmtId val="16"/>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b="1">
                <a:solidFill>
                  <a:schemeClr val="tx2"/>
                </a:solidFill>
              </a:rPr>
              <a:t>Transaction</a:t>
            </a:r>
            <a:r>
              <a:rPr lang="en-US" sz="1600" b="1" baseline="0">
                <a:solidFill>
                  <a:schemeClr val="tx2"/>
                </a:solidFill>
              </a:rPr>
              <a:t> type by channel</a:t>
            </a:r>
            <a:r>
              <a:rPr lang="en-US" sz="1600" b="1">
                <a:solidFill>
                  <a:schemeClr val="tx2"/>
                </a:solidFill>
              </a:rPr>
              <a:t> </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2'!$O$27:$O$28</c:f>
              <c:strCache>
                <c:ptCount val="1"/>
                <c:pt idx="0">
                  <c:v>Forex Transaction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2'!$N$29:$N$34</c:f>
              <c:strCache>
                <c:ptCount val="5"/>
                <c:pt idx="0">
                  <c:v>Internet Banking</c:v>
                </c:pt>
                <c:pt idx="1">
                  <c:v>Agent</c:v>
                </c:pt>
                <c:pt idx="2">
                  <c:v>Branch</c:v>
                </c:pt>
                <c:pt idx="3">
                  <c:v>Mobile App (Equitel/EazzyApp)</c:v>
                </c:pt>
                <c:pt idx="4">
                  <c:v>ATM</c:v>
                </c:pt>
              </c:strCache>
            </c:strRef>
          </c:cat>
          <c:val>
            <c:numRef>
              <c:f>'Analysis 2'!$O$29:$O$34</c:f>
              <c:numCache>
                <c:formatCode>_([$KES]\ * #,##0.00_);_([$KES]\ * \(#,##0.00\);_([$KES]\ * "-"??_);_(@_)</c:formatCode>
                <c:ptCount val="5"/>
                <c:pt idx="0">
                  <c:v>3735.82</c:v>
                </c:pt>
                <c:pt idx="1">
                  <c:v>2846.11</c:v>
                </c:pt>
                <c:pt idx="2">
                  <c:v>2616.2199999999998</c:v>
                </c:pt>
                <c:pt idx="3">
                  <c:v>3843.37</c:v>
                </c:pt>
                <c:pt idx="4">
                  <c:v>2862.88</c:v>
                </c:pt>
              </c:numCache>
            </c:numRef>
          </c:val>
          <c:extLst>
            <c:ext xmlns:c16="http://schemas.microsoft.com/office/drawing/2014/chart" uri="{C3380CC4-5D6E-409C-BE32-E72D297353CC}">
              <c16:uniqueId val="{00000000-95A2-45ED-946F-D64FC3373AA0}"/>
            </c:ext>
          </c:extLst>
        </c:ser>
        <c:ser>
          <c:idx val="1"/>
          <c:order val="1"/>
          <c:tx>
            <c:strRef>
              <c:f>'Analysis 2'!$P$27:$P$28</c:f>
              <c:strCache>
                <c:ptCount val="1"/>
                <c:pt idx="0">
                  <c:v>Loan Disbursement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2'!$N$29:$N$34</c:f>
              <c:strCache>
                <c:ptCount val="5"/>
                <c:pt idx="0">
                  <c:v>Internet Banking</c:v>
                </c:pt>
                <c:pt idx="1">
                  <c:v>Agent</c:v>
                </c:pt>
                <c:pt idx="2">
                  <c:v>Branch</c:v>
                </c:pt>
                <c:pt idx="3">
                  <c:v>Mobile App (Equitel/EazzyApp)</c:v>
                </c:pt>
                <c:pt idx="4">
                  <c:v>ATM</c:v>
                </c:pt>
              </c:strCache>
            </c:strRef>
          </c:cat>
          <c:val>
            <c:numRef>
              <c:f>'Analysis 2'!$P$29:$P$34</c:f>
              <c:numCache>
                <c:formatCode>_([$KES]\ * #,##0.00_);_([$KES]\ * \(#,##0.00\);_([$KES]\ * "-"??_);_(@_)</c:formatCode>
                <c:ptCount val="5"/>
                <c:pt idx="0">
                  <c:v>4179.45</c:v>
                </c:pt>
                <c:pt idx="1">
                  <c:v>3568.48</c:v>
                </c:pt>
                <c:pt idx="2">
                  <c:v>2981.54</c:v>
                </c:pt>
                <c:pt idx="3">
                  <c:v>2457.12</c:v>
                </c:pt>
                <c:pt idx="4">
                  <c:v>2770.05</c:v>
                </c:pt>
              </c:numCache>
            </c:numRef>
          </c:val>
          <c:extLst>
            <c:ext xmlns:c16="http://schemas.microsoft.com/office/drawing/2014/chart" uri="{C3380CC4-5D6E-409C-BE32-E72D297353CC}">
              <c16:uniqueId val="{00000001-95A2-45ED-946F-D64FC3373AA0}"/>
            </c:ext>
          </c:extLst>
        </c:ser>
        <c:ser>
          <c:idx val="2"/>
          <c:order val="2"/>
          <c:tx>
            <c:strRef>
              <c:f>'Analysis 2'!$Q$27:$Q$28</c:f>
              <c:strCache>
                <c:ptCount val="1"/>
                <c:pt idx="0">
                  <c:v>Fund Transfer</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2'!$N$29:$N$34</c:f>
              <c:strCache>
                <c:ptCount val="5"/>
                <c:pt idx="0">
                  <c:v>Internet Banking</c:v>
                </c:pt>
                <c:pt idx="1">
                  <c:v>Agent</c:v>
                </c:pt>
                <c:pt idx="2">
                  <c:v>Branch</c:v>
                </c:pt>
                <c:pt idx="3">
                  <c:v>Mobile App (Equitel/EazzyApp)</c:v>
                </c:pt>
                <c:pt idx="4">
                  <c:v>ATM</c:v>
                </c:pt>
              </c:strCache>
            </c:strRef>
          </c:cat>
          <c:val>
            <c:numRef>
              <c:f>'Analysis 2'!$Q$29:$Q$34</c:f>
              <c:numCache>
                <c:formatCode>_([$KES]\ * #,##0.00_);_([$KES]\ * \(#,##0.00\);_([$KES]\ * "-"??_);_(@_)</c:formatCode>
                <c:ptCount val="5"/>
                <c:pt idx="0">
                  <c:v>3362.41</c:v>
                </c:pt>
                <c:pt idx="1">
                  <c:v>3689.03</c:v>
                </c:pt>
                <c:pt idx="2">
                  <c:v>3071.25</c:v>
                </c:pt>
                <c:pt idx="3">
                  <c:v>3837.38</c:v>
                </c:pt>
                <c:pt idx="4">
                  <c:v>2631.05</c:v>
                </c:pt>
              </c:numCache>
            </c:numRef>
          </c:val>
          <c:extLst>
            <c:ext xmlns:c16="http://schemas.microsoft.com/office/drawing/2014/chart" uri="{C3380CC4-5D6E-409C-BE32-E72D297353CC}">
              <c16:uniqueId val="{00000002-95A2-45ED-946F-D64FC3373AA0}"/>
            </c:ext>
          </c:extLst>
        </c:ser>
        <c:ser>
          <c:idx val="3"/>
          <c:order val="3"/>
          <c:tx>
            <c:strRef>
              <c:f>'Analysis 2'!$R$27:$R$28</c:f>
              <c:strCache>
                <c:ptCount val="1"/>
                <c:pt idx="0">
                  <c:v>Loan Repayment</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2'!$N$29:$N$34</c:f>
              <c:strCache>
                <c:ptCount val="5"/>
                <c:pt idx="0">
                  <c:v>Internet Banking</c:v>
                </c:pt>
                <c:pt idx="1">
                  <c:v>Agent</c:v>
                </c:pt>
                <c:pt idx="2">
                  <c:v>Branch</c:v>
                </c:pt>
                <c:pt idx="3">
                  <c:v>Mobile App (Equitel/EazzyApp)</c:v>
                </c:pt>
                <c:pt idx="4">
                  <c:v>ATM</c:v>
                </c:pt>
              </c:strCache>
            </c:strRef>
          </c:cat>
          <c:val>
            <c:numRef>
              <c:f>'Analysis 2'!$R$29:$R$34</c:f>
              <c:numCache>
                <c:formatCode>_([$KES]\ * #,##0.00_);_([$KES]\ * \(#,##0.00\);_([$KES]\ * "-"??_);_(@_)</c:formatCode>
                <c:ptCount val="5"/>
                <c:pt idx="0">
                  <c:v>4834.38</c:v>
                </c:pt>
                <c:pt idx="1">
                  <c:v>2184.3000000000002</c:v>
                </c:pt>
                <c:pt idx="2">
                  <c:v>4446.3999999999996</c:v>
                </c:pt>
                <c:pt idx="3">
                  <c:v>2802.96</c:v>
                </c:pt>
                <c:pt idx="4">
                  <c:v>2495.37</c:v>
                </c:pt>
              </c:numCache>
            </c:numRef>
          </c:val>
          <c:extLst>
            <c:ext xmlns:c16="http://schemas.microsoft.com/office/drawing/2014/chart" uri="{C3380CC4-5D6E-409C-BE32-E72D297353CC}">
              <c16:uniqueId val="{00000003-95A2-45ED-946F-D64FC3373AA0}"/>
            </c:ext>
          </c:extLst>
        </c:ser>
        <c:ser>
          <c:idx val="4"/>
          <c:order val="4"/>
          <c:tx>
            <c:strRef>
              <c:f>'Analysis 2'!$S$27:$S$28</c:f>
              <c:strCache>
                <c:ptCount val="1"/>
                <c:pt idx="0">
                  <c:v>Bill Payment</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2'!$N$29:$N$34</c:f>
              <c:strCache>
                <c:ptCount val="5"/>
                <c:pt idx="0">
                  <c:v>Internet Banking</c:v>
                </c:pt>
                <c:pt idx="1">
                  <c:v>Agent</c:v>
                </c:pt>
                <c:pt idx="2">
                  <c:v>Branch</c:v>
                </c:pt>
                <c:pt idx="3">
                  <c:v>Mobile App (Equitel/EazzyApp)</c:v>
                </c:pt>
                <c:pt idx="4">
                  <c:v>ATM</c:v>
                </c:pt>
              </c:strCache>
            </c:strRef>
          </c:cat>
          <c:val>
            <c:numRef>
              <c:f>'Analysis 2'!$S$29:$S$34</c:f>
              <c:numCache>
                <c:formatCode>_([$KES]\ * #,##0.00_);_([$KES]\ * \(#,##0.00\);_([$KES]\ * "-"??_);_(@_)</c:formatCode>
                <c:ptCount val="5"/>
                <c:pt idx="0">
                  <c:v>4149.12</c:v>
                </c:pt>
                <c:pt idx="1">
                  <c:v>3905.3</c:v>
                </c:pt>
                <c:pt idx="2">
                  <c:v>2626.39</c:v>
                </c:pt>
                <c:pt idx="3">
                  <c:v>2036.25</c:v>
                </c:pt>
                <c:pt idx="4">
                  <c:v>4637.54</c:v>
                </c:pt>
              </c:numCache>
            </c:numRef>
          </c:val>
          <c:extLst>
            <c:ext xmlns:c16="http://schemas.microsoft.com/office/drawing/2014/chart" uri="{C3380CC4-5D6E-409C-BE32-E72D297353CC}">
              <c16:uniqueId val="{00000004-95A2-45ED-946F-D64FC3373AA0}"/>
            </c:ext>
          </c:extLst>
        </c:ser>
        <c:ser>
          <c:idx val="5"/>
          <c:order val="5"/>
          <c:tx>
            <c:strRef>
              <c:f>'Analysis 2'!$T$27:$T$28</c:f>
              <c:strCache>
                <c:ptCount val="1"/>
                <c:pt idx="0">
                  <c:v>Deposit</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2'!$N$29:$N$34</c:f>
              <c:strCache>
                <c:ptCount val="5"/>
                <c:pt idx="0">
                  <c:v>Internet Banking</c:v>
                </c:pt>
                <c:pt idx="1">
                  <c:v>Agent</c:v>
                </c:pt>
                <c:pt idx="2">
                  <c:v>Branch</c:v>
                </c:pt>
                <c:pt idx="3">
                  <c:v>Mobile App (Equitel/EazzyApp)</c:v>
                </c:pt>
                <c:pt idx="4">
                  <c:v>ATM</c:v>
                </c:pt>
              </c:strCache>
            </c:strRef>
          </c:cat>
          <c:val>
            <c:numRef>
              <c:f>'Analysis 2'!$T$29:$T$34</c:f>
              <c:numCache>
                <c:formatCode>_([$KES]\ * #,##0.00_);_([$KES]\ * \(#,##0.00\);_([$KES]\ * "-"??_);_(@_)</c:formatCode>
                <c:ptCount val="5"/>
                <c:pt idx="0">
                  <c:v>4512.72</c:v>
                </c:pt>
                <c:pt idx="1">
                  <c:v>3841.15</c:v>
                </c:pt>
                <c:pt idx="2">
                  <c:v>3546.21</c:v>
                </c:pt>
                <c:pt idx="3">
                  <c:v>4130.54</c:v>
                </c:pt>
                <c:pt idx="4">
                  <c:v>3089.94</c:v>
                </c:pt>
              </c:numCache>
            </c:numRef>
          </c:val>
          <c:extLst>
            <c:ext xmlns:c16="http://schemas.microsoft.com/office/drawing/2014/chart" uri="{C3380CC4-5D6E-409C-BE32-E72D297353CC}">
              <c16:uniqueId val="{00000005-95A2-45ED-946F-D64FC3373AA0}"/>
            </c:ext>
          </c:extLst>
        </c:ser>
        <c:dLbls>
          <c:dLblPos val="outEnd"/>
          <c:showLegendKey val="0"/>
          <c:showVal val="1"/>
          <c:showCatName val="0"/>
          <c:showSerName val="0"/>
          <c:showPercent val="0"/>
          <c:showBubbleSize val="0"/>
        </c:dLbls>
        <c:gapWidth val="219"/>
        <c:overlap val="-27"/>
        <c:axId val="1194456864"/>
        <c:axId val="1194457824"/>
      </c:barChart>
      <c:catAx>
        <c:axId val="1194456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2"/>
                </a:solidFill>
                <a:latin typeface="+mn-lt"/>
                <a:ea typeface="+mn-ea"/>
                <a:cs typeface="+mn-cs"/>
              </a:defRPr>
            </a:pPr>
            <a:endParaRPr lang="en-US"/>
          </a:p>
        </c:txPr>
        <c:crossAx val="1194457824"/>
        <c:crosses val="autoZero"/>
        <c:auto val="1"/>
        <c:lblAlgn val="ctr"/>
        <c:lblOffset val="100"/>
        <c:noMultiLvlLbl val="0"/>
      </c:catAx>
      <c:valAx>
        <c:axId val="1194457824"/>
        <c:scaling>
          <c:orientation val="minMax"/>
        </c:scaling>
        <c:delete val="1"/>
        <c:axPos val="l"/>
        <c:numFmt formatCode="_([$KES]\ * #,##0.00_);_([$KES]\ * \(#,##0.00\);_([$KES]\ * &quot;-&quot;??_);_(@_)" sourceLinked="1"/>
        <c:majorTickMark val="none"/>
        <c:minorTickMark val="none"/>
        <c:tickLblPos val="nextTo"/>
        <c:crossAx val="11944568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[SM_Bank_Executive_Financial_analysis.xlsm]Analysis 2!PivotTable14</c:name>
    <c:fmtId val="18"/>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b="1">
                <a:solidFill>
                  <a:schemeClr val="tx2"/>
                </a:solidFill>
              </a:rPr>
              <a:t>Monthly Transaction Trend</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 2'!$C$44</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2'!$B$45:$B$51</c:f>
              <c:strCache>
                <c:ptCount val="6"/>
                <c:pt idx="0">
                  <c:v>January</c:v>
                </c:pt>
                <c:pt idx="1">
                  <c:v>February</c:v>
                </c:pt>
                <c:pt idx="2">
                  <c:v>March</c:v>
                </c:pt>
                <c:pt idx="3">
                  <c:v>April</c:v>
                </c:pt>
                <c:pt idx="4">
                  <c:v>May</c:v>
                </c:pt>
                <c:pt idx="5">
                  <c:v>June</c:v>
                </c:pt>
              </c:strCache>
            </c:strRef>
          </c:cat>
          <c:val>
            <c:numRef>
              <c:f>'Analysis 2'!$C$45:$C$51</c:f>
              <c:numCache>
                <c:formatCode>_([$KES]\ * #,##0.00_);_([$KES]\ * \(#,##0.00\);_([$KES]\ * "-"??_);_(@_)</c:formatCode>
                <c:ptCount val="6"/>
                <c:pt idx="0">
                  <c:v>18850</c:v>
                </c:pt>
                <c:pt idx="1">
                  <c:v>15191.09</c:v>
                </c:pt>
                <c:pt idx="2">
                  <c:v>16154.26</c:v>
                </c:pt>
                <c:pt idx="3">
                  <c:v>17359.689999999999</c:v>
                </c:pt>
                <c:pt idx="4">
                  <c:v>17147.43</c:v>
                </c:pt>
                <c:pt idx="5">
                  <c:v>16988.259999999998</c:v>
                </c:pt>
              </c:numCache>
            </c:numRef>
          </c:val>
          <c:smooth val="1"/>
          <c:extLst>
            <c:ext xmlns:c16="http://schemas.microsoft.com/office/drawing/2014/chart" uri="{C3380CC4-5D6E-409C-BE32-E72D297353CC}">
              <c16:uniqueId val="{00000000-49DF-4144-B4D1-D28435C0E798}"/>
            </c:ext>
          </c:extLst>
        </c:ser>
        <c:dLbls>
          <c:dLblPos val="t"/>
          <c:showLegendKey val="0"/>
          <c:showVal val="1"/>
          <c:showCatName val="0"/>
          <c:showSerName val="0"/>
          <c:showPercent val="0"/>
          <c:showBubbleSize val="0"/>
        </c:dLbls>
        <c:marker val="1"/>
        <c:smooth val="0"/>
        <c:axId val="2147472"/>
        <c:axId val="2134512"/>
      </c:lineChart>
      <c:catAx>
        <c:axId val="2147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2"/>
                </a:solidFill>
                <a:latin typeface="+mn-lt"/>
                <a:ea typeface="+mn-ea"/>
                <a:cs typeface="+mn-cs"/>
              </a:defRPr>
            </a:pPr>
            <a:endParaRPr lang="en-US"/>
          </a:p>
        </c:txPr>
        <c:crossAx val="2134512"/>
        <c:crosses val="autoZero"/>
        <c:auto val="1"/>
        <c:lblAlgn val="ctr"/>
        <c:lblOffset val="100"/>
        <c:noMultiLvlLbl val="0"/>
      </c:catAx>
      <c:valAx>
        <c:axId val="2134512"/>
        <c:scaling>
          <c:orientation val="minMax"/>
        </c:scaling>
        <c:delete val="1"/>
        <c:axPos val="l"/>
        <c:numFmt formatCode="_([$KES]\ * #,##0.00_);_([$KES]\ * \(#,##0.00\);_([$KES]\ * &quot;-&quot;??_);_(@_)" sourceLinked="1"/>
        <c:majorTickMark val="none"/>
        <c:minorTickMark val="none"/>
        <c:tickLblPos val="nextTo"/>
        <c:crossAx val="21474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[SM_Bank_Executive_Financial_analysis.xlsm]Analysis 2!PivotTable15</c:name>
    <c:fmtId val="22"/>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b="1">
                <a:solidFill>
                  <a:schemeClr val="tx2"/>
                </a:solidFill>
              </a:rPr>
              <a:t>Monthly</a:t>
            </a:r>
            <a:r>
              <a:rPr lang="en-US" sz="1600" b="1" baseline="0">
                <a:solidFill>
                  <a:schemeClr val="tx2"/>
                </a:solidFill>
              </a:rPr>
              <a:t> transaction volume trend</a:t>
            </a:r>
            <a:endParaRPr lang="en-US" sz="1600" b="1">
              <a:solidFill>
                <a:schemeClr val="tx2"/>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 2'!$F$44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2'!$E$45:$E$51</c:f>
              <c:strCache>
                <c:ptCount val="6"/>
                <c:pt idx="0">
                  <c:v>June</c:v>
                </c:pt>
                <c:pt idx="1">
                  <c:v>May</c:v>
                </c:pt>
                <c:pt idx="2">
                  <c:v>April</c:v>
                </c:pt>
                <c:pt idx="3">
                  <c:v>March</c:v>
                </c:pt>
                <c:pt idx="4">
                  <c:v>February</c:v>
                </c:pt>
                <c:pt idx="5">
                  <c:v>January</c:v>
                </c:pt>
              </c:strCache>
            </c:strRef>
          </c:cat>
          <c:val>
            <c:numRef>
              <c:f>'Analysis 2'!$F$45:$F$51</c:f>
              <c:numCache>
                <c:formatCode>_([$KES]\ * #,##0.00_);_([$KES]\ * \(#,##0.00\);_([$KES]\ * "-"??_);_(@_)</c:formatCode>
                <c:ptCount val="6"/>
                <c:pt idx="0">
                  <c:v>105245</c:v>
                </c:pt>
                <c:pt idx="1">
                  <c:v>104501</c:v>
                </c:pt>
                <c:pt idx="2">
                  <c:v>99518</c:v>
                </c:pt>
                <c:pt idx="3">
                  <c:v>97546</c:v>
                </c:pt>
                <c:pt idx="4">
                  <c:v>86396</c:v>
                </c:pt>
                <c:pt idx="5">
                  <c:v>114209</c:v>
                </c:pt>
              </c:numCache>
            </c:numRef>
          </c:val>
          <c:extLst>
            <c:ext xmlns:c16="http://schemas.microsoft.com/office/drawing/2014/chart" uri="{C3380CC4-5D6E-409C-BE32-E72D297353CC}">
              <c16:uniqueId val="{00000000-EF22-4F37-A3BB-8126A7AF00D6}"/>
            </c:ext>
          </c:extLst>
        </c:ser>
        <c:dLbls>
          <c:dLblPos val="outEnd"/>
          <c:showLegendKey val="0"/>
          <c:showVal val="1"/>
          <c:showCatName val="0"/>
          <c:showSerName val="0"/>
          <c:showPercent val="0"/>
          <c:showBubbleSize val="0"/>
        </c:dLbls>
        <c:gapWidth val="109"/>
        <c:axId val="1111180080"/>
        <c:axId val="1111185360"/>
      </c:barChart>
      <c:catAx>
        <c:axId val="11111800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111185360"/>
        <c:crosses val="autoZero"/>
        <c:auto val="1"/>
        <c:lblAlgn val="ctr"/>
        <c:lblOffset val="100"/>
        <c:noMultiLvlLbl val="0"/>
      </c:catAx>
      <c:valAx>
        <c:axId val="1111185360"/>
        <c:scaling>
          <c:orientation val="minMax"/>
        </c:scaling>
        <c:delete val="1"/>
        <c:axPos val="b"/>
        <c:numFmt formatCode="_([$KES]\ * #,##0.00_);_([$KES]\ * \(#,##0.00\);_([$KES]\ * &quot;-&quot;??_);_(@_)" sourceLinked="1"/>
        <c:majorTickMark val="none"/>
        <c:minorTickMark val="none"/>
        <c:tickLblPos val="nextTo"/>
        <c:crossAx val="11111800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[SM_Bank_Executive_Financial_analysis.xlsm]Analysis 2!PivotTable16</c:name>
    <c:fmtId val="26"/>
  </c:pivotSource>
  <c:chart>
    <c:title>
      <c:tx>
        <c:rich>
          <a:bodyPr rot="0" spcFirstLastPara="1" vertOverflow="ellipsis" vert="horz" wrap="square" anchor="ctr" anchorCtr="1"/>
          <a:lstStyle/>
          <a:p>
            <a:pPr>
              <a:defRPr sz="1600" b="1" i="0" u="none" strike="noStrike" kern="1200" spc="0" baseline="0">
                <a:solidFill>
                  <a:schemeClr val="tx2">
                    <a:lumMod val="75000"/>
                  </a:schemeClr>
                </a:solidFill>
                <a:latin typeface="+mn-lt"/>
                <a:ea typeface="+mn-ea"/>
                <a:cs typeface="+mn-cs"/>
              </a:defRPr>
            </a:pPr>
            <a:r>
              <a:rPr lang="en-US" sz="1600" b="1">
                <a:solidFill>
                  <a:schemeClr val="tx2">
                    <a:lumMod val="75000"/>
                  </a:schemeClr>
                </a:solidFill>
              </a:rPr>
              <a:t> Tranaction</a:t>
            </a:r>
            <a:r>
              <a:rPr lang="en-US" sz="1600" b="1" baseline="0">
                <a:solidFill>
                  <a:schemeClr val="tx2">
                    <a:lumMod val="75000"/>
                  </a:schemeClr>
                </a:solidFill>
              </a:rPr>
              <a:t> Value VS Volume</a:t>
            </a:r>
            <a:endParaRPr lang="en-US" sz="1600" b="1">
              <a:solidFill>
                <a:schemeClr val="tx2">
                  <a:lumMod val="75000"/>
                </a:schemeClr>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2">
                  <a:lumMod val="7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2'!$I$44</c:f>
              <c:strCache>
                <c:ptCount val="1"/>
                <c:pt idx="0">
                  <c:v>Total Transaction Volume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2'!$H$45:$H$51</c:f>
              <c:strCache>
                <c:ptCount val="6"/>
                <c:pt idx="0">
                  <c:v>January</c:v>
                </c:pt>
                <c:pt idx="1">
                  <c:v>February</c:v>
                </c:pt>
                <c:pt idx="2">
                  <c:v>March</c:v>
                </c:pt>
                <c:pt idx="3">
                  <c:v>April</c:v>
                </c:pt>
                <c:pt idx="4">
                  <c:v>May</c:v>
                </c:pt>
                <c:pt idx="5">
                  <c:v>June</c:v>
                </c:pt>
              </c:strCache>
            </c:strRef>
          </c:cat>
          <c:val>
            <c:numRef>
              <c:f>'Analysis 2'!$I$45:$I$51</c:f>
              <c:numCache>
                <c:formatCode>General</c:formatCode>
                <c:ptCount val="6"/>
                <c:pt idx="0">
                  <c:v>114209</c:v>
                </c:pt>
                <c:pt idx="1">
                  <c:v>86396</c:v>
                </c:pt>
                <c:pt idx="2">
                  <c:v>97546</c:v>
                </c:pt>
                <c:pt idx="3">
                  <c:v>99518</c:v>
                </c:pt>
                <c:pt idx="4">
                  <c:v>104501</c:v>
                </c:pt>
                <c:pt idx="5">
                  <c:v>105245</c:v>
                </c:pt>
              </c:numCache>
            </c:numRef>
          </c:val>
          <c:extLst>
            <c:ext xmlns:c16="http://schemas.microsoft.com/office/drawing/2014/chart" uri="{C3380CC4-5D6E-409C-BE32-E72D297353CC}">
              <c16:uniqueId val="{00000000-0331-4C45-9E9D-FF267FD060D2}"/>
            </c:ext>
          </c:extLst>
        </c:ser>
        <c:dLbls>
          <c:showLegendKey val="0"/>
          <c:showVal val="1"/>
          <c:showCatName val="0"/>
          <c:showSerName val="0"/>
          <c:showPercent val="0"/>
          <c:showBubbleSize val="0"/>
        </c:dLbls>
        <c:gapWidth val="109"/>
        <c:overlap val="-27"/>
        <c:axId val="487391440"/>
        <c:axId val="487391920"/>
      </c:barChart>
      <c:lineChart>
        <c:grouping val="standard"/>
        <c:varyColors val="0"/>
        <c:ser>
          <c:idx val="1"/>
          <c:order val="1"/>
          <c:tx>
            <c:strRef>
              <c:f>'Analysis 2'!$J$44</c:f>
              <c:strCache>
                <c:ptCount val="1"/>
                <c:pt idx="0">
                  <c:v>Total Transaction Value</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2'!$H$45:$H$51</c:f>
              <c:strCache>
                <c:ptCount val="6"/>
                <c:pt idx="0">
                  <c:v>January</c:v>
                </c:pt>
                <c:pt idx="1">
                  <c:v>February</c:v>
                </c:pt>
                <c:pt idx="2">
                  <c:v>March</c:v>
                </c:pt>
                <c:pt idx="3">
                  <c:v>April</c:v>
                </c:pt>
                <c:pt idx="4">
                  <c:v>May</c:v>
                </c:pt>
                <c:pt idx="5">
                  <c:v>June</c:v>
                </c:pt>
              </c:strCache>
            </c:strRef>
          </c:cat>
          <c:val>
            <c:numRef>
              <c:f>'Analysis 2'!$J$45:$J$51</c:f>
              <c:numCache>
                <c:formatCode>_([$KES]\ * #,##0.00_);_([$KES]\ * \(#,##0.00\);_([$KES]\ * "-"??_);_(@_)</c:formatCode>
                <c:ptCount val="6"/>
                <c:pt idx="0">
                  <c:v>18850</c:v>
                </c:pt>
                <c:pt idx="1">
                  <c:v>15191.09</c:v>
                </c:pt>
                <c:pt idx="2">
                  <c:v>16154.26</c:v>
                </c:pt>
                <c:pt idx="3">
                  <c:v>17359.689999999999</c:v>
                </c:pt>
                <c:pt idx="4">
                  <c:v>17147.43</c:v>
                </c:pt>
                <c:pt idx="5">
                  <c:v>16988.259999999998</c:v>
                </c:pt>
              </c:numCache>
            </c:numRef>
          </c:val>
          <c:smooth val="0"/>
          <c:extLst>
            <c:ext xmlns:c16="http://schemas.microsoft.com/office/drawing/2014/chart" uri="{C3380CC4-5D6E-409C-BE32-E72D297353CC}">
              <c16:uniqueId val="{00000001-0331-4C45-9E9D-FF267FD060D2}"/>
            </c:ext>
          </c:extLst>
        </c:ser>
        <c:dLbls>
          <c:showLegendKey val="0"/>
          <c:showVal val="1"/>
          <c:showCatName val="0"/>
          <c:showSerName val="0"/>
          <c:showPercent val="0"/>
          <c:showBubbleSize val="0"/>
        </c:dLbls>
        <c:marker val="1"/>
        <c:smooth val="0"/>
        <c:axId val="487391440"/>
        <c:axId val="487391920"/>
      </c:lineChart>
      <c:catAx>
        <c:axId val="4873914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2">
                    <a:lumMod val="75000"/>
                  </a:schemeClr>
                </a:solidFill>
                <a:latin typeface="+mn-lt"/>
                <a:ea typeface="+mn-ea"/>
                <a:cs typeface="+mn-cs"/>
              </a:defRPr>
            </a:pPr>
            <a:endParaRPr lang="en-US"/>
          </a:p>
        </c:txPr>
        <c:crossAx val="487391920"/>
        <c:crosses val="autoZero"/>
        <c:auto val="1"/>
        <c:lblAlgn val="ctr"/>
        <c:lblOffset val="100"/>
        <c:noMultiLvlLbl val="0"/>
      </c:catAx>
      <c:valAx>
        <c:axId val="487391920"/>
        <c:scaling>
          <c:orientation val="minMax"/>
        </c:scaling>
        <c:delete val="1"/>
        <c:axPos val="l"/>
        <c:numFmt formatCode="General" sourceLinked="1"/>
        <c:majorTickMark val="out"/>
        <c:minorTickMark val="none"/>
        <c:tickLblPos val="nextTo"/>
        <c:crossAx val="4873914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[SM_Bank_Executive_Financial_analysis.xlsm]Analysis 2!PivotTable17</c:name>
    <c:fmtId val="27"/>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b="1">
                <a:solidFill>
                  <a:schemeClr val="tx2"/>
                </a:solidFill>
              </a:rPr>
              <a:t>Cumulative</a:t>
            </a:r>
            <a:r>
              <a:rPr lang="en-US" sz="1600" b="1" baseline="0">
                <a:solidFill>
                  <a:schemeClr val="tx2"/>
                </a:solidFill>
              </a:rPr>
              <a:t> Monthly Transactions</a:t>
            </a:r>
            <a:endParaRPr lang="en-US" sz="1600" b="1">
              <a:solidFill>
                <a:schemeClr val="tx2"/>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 2'!$M$44</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2'!$L$45:$L$51</c:f>
              <c:strCache>
                <c:ptCount val="6"/>
                <c:pt idx="0">
                  <c:v>January</c:v>
                </c:pt>
                <c:pt idx="1">
                  <c:v>February</c:v>
                </c:pt>
                <c:pt idx="2">
                  <c:v>March</c:v>
                </c:pt>
                <c:pt idx="3">
                  <c:v>April</c:v>
                </c:pt>
                <c:pt idx="4">
                  <c:v>May</c:v>
                </c:pt>
                <c:pt idx="5">
                  <c:v>June</c:v>
                </c:pt>
              </c:strCache>
            </c:strRef>
          </c:cat>
          <c:val>
            <c:numRef>
              <c:f>'Analysis 2'!$M$45:$M$51</c:f>
              <c:numCache>
                <c:formatCode>_([$KES]\ * #,##0.00_);_([$KES]\ * \(#,##0.00\);_([$KES]\ * "-"??_);_(@_)</c:formatCode>
                <c:ptCount val="6"/>
                <c:pt idx="0">
                  <c:v>18849.999999999996</c:v>
                </c:pt>
                <c:pt idx="1">
                  <c:v>34041.090000000011</c:v>
                </c:pt>
                <c:pt idx="2">
                  <c:v>50195.35</c:v>
                </c:pt>
                <c:pt idx="3">
                  <c:v>67555.040000000008</c:v>
                </c:pt>
                <c:pt idx="4">
                  <c:v>84702.470000000045</c:v>
                </c:pt>
                <c:pt idx="5">
                  <c:v>101690.73000000004</c:v>
                </c:pt>
              </c:numCache>
            </c:numRef>
          </c:val>
          <c:smooth val="1"/>
          <c:extLst>
            <c:ext xmlns:c16="http://schemas.microsoft.com/office/drawing/2014/chart" uri="{C3380CC4-5D6E-409C-BE32-E72D297353CC}">
              <c16:uniqueId val="{00000000-5ECD-42BD-BB77-3B61BD2E29BA}"/>
            </c:ext>
          </c:extLst>
        </c:ser>
        <c:dLbls>
          <c:dLblPos val="t"/>
          <c:showLegendKey val="0"/>
          <c:showVal val="1"/>
          <c:showCatName val="0"/>
          <c:showSerName val="0"/>
          <c:showPercent val="0"/>
          <c:showBubbleSize val="0"/>
        </c:dLbls>
        <c:smooth val="0"/>
        <c:axId val="1441672096"/>
        <c:axId val="1441671616"/>
      </c:lineChart>
      <c:catAx>
        <c:axId val="1441672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2"/>
                </a:solidFill>
                <a:latin typeface="+mn-lt"/>
                <a:ea typeface="+mn-ea"/>
                <a:cs typeface="+mn-cs"/>
              </a:defRPr>
            </a:pPr>
            <a:endParaRPr lang="en-US"/>
          </a:p>
        </c:txPr>
        <c:crossAx val="1441671616"/>
        <c:crosses val="autoZero"/>
        <c:auto val="1"/>
        <c:lblAlgn val="ctr"/>
        <c:lblOffset val="100"/>
        <c:noMultiLvlLbl val="0"/>
      </c:catAx>
      <c:valAx>
        <c:axId val="1441671616"/>
        <c:scaling>
          <c:orientation val="minMax"/>
        </c:scaling>
        <c:delete val="1"/>
        <c:axPos val="l"/>
        <c:numFmt formatCode="_([$KES]\ * #,##0.00_);_([$KES]\ * \(#,##0.00\);_([$KES]\ * &quot;-&quot;??_);_(@_)" sourceLinked="1"/>
        <c:majorTickMark val="none"/>
        <c:minorTickMark val="none"/>
        <c:tickLblPos val="nextTo"/>
        <c:crossAx val="14416720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[SM_Bank_Executive_Financial_analysis.xlsm]Analysis 2!PivotTable18</c:name>
    <c:fmtId val="31"/>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b="1">
                <a:solidFill>
                  <a:schemeClr val="tx2"/>
                </a:solidFill>
              </a:rPr>
              <a:t>Month</a:t>
            </a:r>
            <a:r>
              <a:rPr lang="en-US" sz="1600" b="1" baseline="0">
                <a:solidFill>
                  <a:schemeClr val="tx2"/>
                </a:solidFill>
              </a:rPr>
              <a:t> on Month Growth %</a:t>
            </a:r>
            <a:endParaRPr lang="en-US" sz="1600" b="1">
              <a:solidFill>
                <a:schemeClr val="tx2"/>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2'!$C$55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2'!$B$56:$B$61</c:f>
              <c:strCache>
                <c:ptCount val="5"/>
                <c:pt idx="0">
                  <c:v>February</c:v>
                </c:pt>
                <c:pt idx="1">
                  <c:v>March</c:v>
                </c:pt>
                <c:pt idx="2">
                  <c:v>April</c:v>
                </c:pt>
                <c:pt idx="3">
                  <c:v>May</c:v>
                </c:pt>
                <c:pt idx="4">
                  <c:v>June</c:v>
                </c:pt>
              </c:strCache>
            </c:strRef>
          </c:cat>
          <c:val>
            <c:numRef>
              <c:f>'Analysis 2'!$C$56:$C$61</c:f>
              <c:numCache>
                <c:formatCode>0%</c:formatCode>
                <c:ptCount val="5"/>
                <c:pt idx="0">
                  <c:v>-0.19410663129973457</c:v>
                </c:pt>
                <c:pt idx="1">
                  <c:v>6.3403613565583647E-2</c:v>
                </c:pt>
                <c:pt idx="2">
                  <c:v>7.4619945450921335E-2</c:v>
                </c:pt>
                <c:pt idx="3">
                  <c:v>-1.2227176867789806E-2</c:v>
                </c:pt>
                <c:pt idx="4">
                  <c:v>-9.2824405756432235E-3</c:v>
                </c:pt>
              </c:numCache>
            </c:numRef>
          </c:val>
          <c:extLst>
            <c:ext xmlns:c16="http://schemas.microsoft.com/office/drawing/2014/chart" uri="{C3380CC4-5D6E-409C-BE32-E72D297353CC}">
              <c16:uniqueId val="{00000000-122B-4E8E-ABBB-43560DC7EE66}"/>
            </c:ext>
          </c:extLst>
        </c:ser>
        <c:dLbls>
          <c:dLblPos val="outEnd"/>
          <c:showLegendKey val="0"/>
          <c:showVal val="1"/>
          <c:showCatName val="0"/>
          <c:showSerName val="0"/>
          <c:showPercent val="0"/>
          <c:showBubbleSize val="0"/>
        </c:dLbls>
        <c:gapWidth val="109"/>
        <c:overlap val="-27"/>
        <c:axId val="1388434016"/>
        <c:axId val="1388441216"/>
      </c:barChart>
      <c:catAx>
        <c:axId val="138843401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2"/>
                </a:solidFill>
                <a:latin typeface="+mn-lt"/>
                <a:ea typeface="+mn-ea"/>
                <a:cs typeface="+mn-cs"/>
              </a:defRPr>
            </a:pPr>
            <a:endParaRPr lang="en-US"/>
          </a:p>
        </c:txPr>
        <c:crossAx val="1388441216"/>
        <c:crosses val="autoZero"/>
        <c:auto val="1"/>
        <c:lblAlgn val="ctr"/>
        <c:lblOffset val="100"/>
        <c:noMultiLvlLbl val="0"/>
      </c:catAx>
      <c:valAx>
        <c:axId val="1388441216"/>
        <c:scaling>
          <c:orientation val="minMax"/>
        </c:scaling>
        <c:delete val="1"/>
        <c:axPos val="l"/>
        <c:numFmt formatCode="0%" sourceLinked="1"/>
        <c:majorTickMark val="none"/>
        <c:minorTickMark val="none"/>
        <c:tickLblPos val="nextTo"/>
        <c:crossAx val="13884340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[SM_Bank_Executive_Financial_analysis.xlsm]Analysis 2!PivotTable19</c:name>
    <c:fmtId val="22"/>
  </c:pivotSource>
  <c:chart>
    <c:title>
      <c:tx>
        <c:rich>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r>
              <a:rPr lang="en-US" sz="1600" b="1">
                <a:solidFill>
                  <a:schemeClr val="tx2"/>
                </a:solidFill>
              </a:rPr>
              <a:t>Month</a:t>
            </a:r>
            <a:r>
              <a:rPr lang="en-US" sz="1600" b="1" baseline="0">
                <a:solidFill>
                  <a:schemeClr val="tx2"/>
                </a:solidFill>
              </a:rPr>
              <a:t> Market Share</a:t>
            </a:r>
            <a:endParaRPr lang="en-US" sz="1600" b="1">
              <a:solidFill>
                <a:schemeClr val="tx2"/>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2"/>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lumMod val="50000"/>
            </a:schemeClr>
          </a:solidFill>
          <a:ln w="19050">
            <a:solidFill>
              <a:schemeClr val="lt1"/>
            </a:solidFill>
          </a:ln>
          <a:effectLst/>
        </c:spPr>
        <c:dLbl>
          <c:idx val="0"/>
          <c:layout>
            <c:manualLayout>
              <c:x val="2.4408816367833538E-2"/>
              <c:y val="-8.1445172926855422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4.0549871025158002E-2"/>
              <c:y val="-9.8830763051568141E-3"/>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tx2">
              <a:lumMod val="20000"/>
              <a:lumOff val="80000"/>
            </a:schemeClr>
          </a:solidFill>
          <a:ln w="19050">
            <a:solidFill>
              <a:schemeClr val="lt1"/>
            </a:solidFill>
          </a:ln>
          <a:effectLst/>
        </c:spPr>
        <c:dLbl>
          <c:idx val="0"/>
          <c:layout>
            <c:manualLayout>
              <c:x val="-9.9212688775348862E-2"/>
              <c:y val="6.3598344421666661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5"/>
          </a:solidFill>
          <a:ln w="19050">
            <a:solidFill>
              <a:schemeClr val="lt1"/>
            </a:solidFill>
          </a:ln>
          <a:effectLst/>
        </c:spPr>
        <c:dLbl>
          <c:idx val="0"/>
          <c:layout>
            <c:manualLayout>
              <c:x val="-1.0045129900931059E-2"/>
              <c:y val="4.4414253063622275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bg2">
              <a:lumMod val="75000"/>
            </a:schemeClr>
          </a:solidFill>
          <a:ln w="19050">
            <a:solidFill>
              <a:schemeClr val="lt1"/>
            </a:solidFill>
          </a:ln>
          <a:effectLst/>
        </c:spPr>
        <c:dLbl>
          <c:idx val="0"/>
          <c:layout>
            <c:manualLayout>
              <c:x val="-0.10023030253748402"/>
              <c:y val="-9.1333175989891227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5">
              <a:lumMod val="20000"/>
              <a:lumOff val="80000"/>
            </a:schemeClr>
          </a:solidFill>
          <a:ln w="19050">
            <a:solidFill>
              <a:schemeClr val="lt1"/>
            </a:solidFill>
          </a:ln>
          <a:effectLst/>
        </c:spPr>
        <c:dLbl>
          <c:idx val="0"/>
          <c:layout>
            <c:manualLayout>
              <c:x val="0.10007002136781096"/>
              <c:y val="-1.8309239923255189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4.0549871025158002E-2"/>
              <c:y val="-9.8830763051568141E-3"/>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1">
              <a:lumMod val="50000"/>
            </a:schemeClr>
          </a:solidFill>
          <a:ln w="19050">
            <a:solidFill>
              <a:schemeClr val="lt1"/>
            </a:solidFill>
          </a:ln>
          <a:effectLst/>
        </c:spPr>
        <c:dLbl>
          <c:idx val="0"/>
          <c:layout>
            <c:manualLayout>
              <c:x val="2.4408816367833538E-2"/>
              <c:y val="-8.1445172926855422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0"/>
        <c:spPr>
          <a:solidFill>
            <a:schemeClr val="accent5">
              <a:lumMod val="20000"/>
              <a:lumOff val="80000"/>
            </a:schemeClr>
          </a:solidFill>
          <a:ln w="19050">
            <a:solidFill>
              <a:schemeClr val="lt1"/>
            </a:solidFill>
          </a:ln>
          <a:effectLst/>
        </c:spPr>
        <c:dLbl>
          <c:idx val="0"/>
          <c:layout>
            <c:manualLayout>
              <c:x val="0.10007002136781096"/>
              <c:y val="-1.8309239923255189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bg2">
              <a:lumMod val="75000"/>
            </a:schemeClr>
          </a:solidFill>
          <a:ln w="19050">
            <a:solidFill>
              <a:schemeClr val="lt1"/>
            </a:solidFill>
          </a:ln>
          <a:effectLst/>
        </c:spPr>
        <c:dLbl>
          <c:idx val="0"/>
          <c:layout>
            <c:manualLayout>
              <c:x val="-0.10023030253748402"/>
              <c:y val="-9.1333175989891227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dLbl>
          <c:idx val="0"/>
          <c:layout>
            <c:manualLayout>
              <c:x val="-1.0045129900931059E-2"/>
              <c:y val="4.4414253063622275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tx2">
              <a:lumMod val="20000"/>
              <a:lumOff val="80000"/>
            </a:schemeClr>
          </a:solidFill>
          <a:ln w="19050">
            <a:solidFill>
              <a:schemeClr val="lt1"/>
            </a:solidFill>
          </a:ln>
          <a:effectLst/>
        </c:spPr>
        <c:dLbl>
          <c:idx val="0"/>
          <c:layout>
            <c:manualLayout>
              <c:x val="-9.9212688775348862E-2"/>
              <c:y val="6.3598344421666661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dLbl>
          <c:idx val="0"/>
          <c:layout>
            <c:manualLayout>
              <c:x val="4.0549871025158002E-2"/>
              <c:y val="-9.8830763051568141E-3"/>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6"/>
        <c:spPr>
          <a:solidFill>
            <a:schemeClr val="accent1">
              <a:lumMod val="50000"/>
            </a:schemeClr>
          </a:solidFill>
          <a:ln w="19050">
            <a:solidFill>
              <a:schemeClr val="lt1"/>
            </a:solidFill>
          </a:ln>
          <a:effectLst/>
        </c:spPr>
        <c:dLbl>
          <c:idx val="0"/>
          <c:layout>
            <c:manualLayout>
              <c:x val="2.4408816367833538E-2"/>
              <c:y val="-8.1445172926855422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7"/>
        <c:spPr>
          <a:solidFill>
            <a:schemeClr val="accent5">
              <a:lumMod val="20000"/>
              <a:lumOff val="80000"/>
            </a:schemeClr>
          </a:solidFill>
          <a:ln w="19050">
            <a:solidFill>
              <a:schemeClr val="lt1"/>
            </a:solidFill>
          </a:ln>
          <a:effectLst/>
        </c:spPr>
        <c:dLbl>
          <c:idx val="0"/>
          <c:layout>
            <c:manualLayout>
              <c:x val="0.10007002136781096"/>
              <c:y val="-1.8309239923255189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8"/>
        <c:spPr>
          <a:solidFill>
            <a:schemeClr val="bg2">
              <a:lumMod val="75000"/>
            </a:schemeClr>
          </a:solidFill>
          <a:ln w="19050">
            <a:solidFill>
              <a:schemeClr val="lt1"/>
            </a:solidFill>
          </a:ln>
          <a:effectLst/>
        </c:spPr>
        <c:dLbl>
          <c:idx val="0"/>
          <c:layout>
            <c:manualLayout>
              <c:x val="-0.10023030253748402"/>
              <c:y val="-9.1333175989891227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layout>
            <c:manualLayout>
              <c:x val="-1.0045129900931059E-2"/>
              <c:y val="4.4414253063622275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0"/>
        <c:spPr>
          <a:solidFill>
            <a:schemeClr val="tx2">
              <a:lumMod val="20000"/>
              <a:lumOff val="80000"/>
            </a:schemeClr>
          </a:solidFill>
          <a:ln w="19050">
            <a:solidFill>
              <a:schemeClr val="lt1"/>
            </a:solidFill>
          </a:ln>
          <a:effectLst/>
        </c:spPr>
        <c:dLbl>
          <c:idx val="0"/>
          <c:layout>
            <c:manualLayout>
              <c:x val="-9.9212688775348862E-2"/>
              <c:y val="6.3598344421666661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21446560143837443"/>
          <c:y val="0.16815165405338445"/>
          <c:w val="0.5710687971232512"/>
          <c:h val="0.7414322507447616"/>
        </c:manualLayout>
      </c:layout>
      <c:pieChart>
        <c:varyColors val="1"/>
        <c:ser>
          <c:idx val="0"/>
          <c:order val="0"/>
          <c:tx>
            <c:strRef>
              <c:f>'Analysis 2'!$F$55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011-445F-B81F-A6F6FB2B3957}"/>
              </c:ext>
            </c:extLst>
          </c:dPt>
          <c:dPt>
            <c:idx val="1"/>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03-E011-445F-B81F-A6F6FB2B3957}"/>
              </c:ext>
            </c:extLst>
          </c:dPt>
          <c:dPt>
            <c:idx val="2"/>
            <c:bubble3D val="0"/>
            <c:spPr>
              <a:solidFill>
                <a:schemeClr val="accent5">
                  <a:lumMod val="20000"/>
                  <a:lumOff val="80000"/>
                </a:schemeClr>
              </a:solidFill>
              <a:ln w="19050">
                <a:solidFill>
                  <a:schemeClr val="lt1"/>
                </a:solidFill>
              </a:ln>
              <a:effectLst/>
            </c:spPr>
            <c:extLst>
              <c:ext xmlns:c16="http://schemas.microsoft.com/office/drawing/2014/chart" uri="{C3380CC4-5D6E-409C-BE32-E72D297353CC}">
                <c16:uniqueId val="{00000005-E011-445F-B81F-A6F6FB2B3957}"/>
              </c:ext>
            </c:extLst>
          </c:dPt>
          <c:dPt>
            <c:idx val="3"/>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7-E011-445F-B81F-A6F6FB2B395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011-445F-B81F-A6F6FB2B3957}"/>
              </c:ext>
            </c:extLst>
          </c:dPt>
          <c:dPt>
            <c:idx val="5"/>
            <c:bubble3D val="0"/>
            <c:spPr>
              <a:solidFill>
                <a:schemeClr val="tx2">
                  <a:lumMod val="20000"/>
                  <a:lumOff val="80000"/>
                </a:schemeClr>
              </a:solidFill>
              <a:ln w="19050">
                <a:solidFill>
                  <a:schemeClr val="lt1"/>
                </a:solidFill>
              </a:ln>
              <a:effectLst/>
            </c:spPr>
            <c:extLst>
              <c:ext xmlns:c16="http://schemas.microsoft.com/office/drawing/2014/chart" uri="{C3380CC4-5D6E-409C-BE32-E72D297353CC}">
                <c16:uniqueId val="{0000000B-E011-445F-B81F-A6F6FB2B3957}"/>
              </c:ext>
            </c:extLst>
          </c:dPt>
          <c:dLbls>
            <c:dLbl>
              <c:idx val="0"/>
              <c:layout>
                <c:manualLayout>
                  <c:x val="4.0549871025158002E-2"/>
                  <c:y val="-9.8830763051568141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011-445F-B81F-A6F6FB2B3957}"/>
                </c:ext>
              </c:extLst>
            </c:dLbl>
            <c:dLbl>
              <c:idx val="1"/>
              <c:layout>
                <c:manualLayout>
                  <c:x val="2.4408816367833538E-2"/>
                  <c:y val="-8.144517292685542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011-445F-B81F-A6F6FB2B3957}"/>
                </c:ext>
              </c:extLst>
            </c:dLbl>
            <c:dLbl>
              <c:idx val="2"/>
              <c:layout>
                <c:manualLayout>
                  <c:x val="0.10007002136781096"/>
                  <c:y val="-1.830923992325518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E011-445F-B81F-A6F6FB2B3957}"/>
                </c:ext>
              </c:extLst>
            </c:dLbl>
            <c:dLbl>
              <c:idx val="3"/>
              <c:layout>
                <c:manualLayout>
                  <c:x val="-0.10023030253748402"/>
                  <c:y val="-9.133317598989122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E011-445F-B81F-A6F6FB2B3957}"/>
                </c:ext>
              </c:extLst>
            </c:dLbl>
            <c:dLbl>
              <c:idx val="4"/>
              <c:layout>
                <c:manualLayout>
                  <c:x val="-1.0045129900931059E-2"/>
                  <c:y val="4.441425306362227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E011-445F-B81F-A6F6FB2B3957}"/>
                </c:ext>
              </c:extLst>
            </c:dLbl>
            <c:dLbl>
              <c:idx val="5"/>
              <c:layout>
                <c:manualLayout>
                  <c:x val="-9.9212688775348862E-2"/>
                  <c:y val="6.359834442166666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E011-445F-B81F-A6F6FB2B3957}"/>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2'!$E$56:$E$62</c:f>
              <c:strCache>
                <c:ptCount val="6"/>
                <c:pt idx="0">
                  <c:v>January</c:v>
                </c:pt>
                <c:pt idx="1">
                  <c:v>February</c:v>
                </c:pt>
                <c:pt idx="2">
                  <c:v>March</c:v>
                </c:pt>
                <c:pt idx="3">
                  <c:v>April</c:v>
                </c:pt>
                <c:pt idx="4">
                  <c:v>May</c:v>
                </c:pt>
                <c:pt idx="5">
                  <c:v>June</c:v>
                </c:pt>
              </c:strCache>
            </c:strRef>
          </c:cat>
          <c:val>
            <c:numRef>
              <c:f>'Analysis 2'!$F$56:$F$62</c:f>
              <c:numCache>
                <c:formatCode>_([$KES]\ * #,##0.00_);_([$KES]\ * \(#,##0.00\);_([$KES]\ * "-"??_);_(@_)</c:formatCode>
                <c:ptCount val="6"/>
                <c:pt idx="0">
                  <c:v>18850</c:v>
                </c:pt>
                <c:pt idx="1">
                  <c:v>15191.09</c:v>
                </c:pt>
                <c:pt idx="2">
                  <c:v>16154.26</c:v>
                </c:pt>
                <c:pt idx="3">
                  <c:v>17359.689999999999</c:v>
                </c:pt>
                <c:pt idx="4">
                  <c:v>17147.43</c:v>
                </c:pt>
                <c:pt idx="5">
                  <c:v>16988.259999999998</c:v>
                </c:pt>
              </c:numCache>
            </c:numRef>
          </c:val>
          <c:extLst>
            <c:ext xmlns:c16="http://schemas.microsoft.com/office/drawing/2014/chart" uri="{C3380CC4-5D6E-409C-BE32-E72D297353CC}">
              <c16:uniqueId val="{0000000C-E011-445F-B81F-A6F6FB2B3957}"/>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9.png"/><Relationship Id="rId18" Type="http://schemas.openxmlformats.org/officeDocument/2006/relationships/image" Target="../media/image14.png"/><Relationship Id="rId26" Type="http://schemas.openxmlformats.org/officeDocument/2006/relationships/image" Target="../media/image22.png"/><Relationship Id="rId3" Type="http://schemas.openxmlformats.org/officeDocument/2006/relationships/image" Target="../media/image3.png"/><Relationship Id="rId21" Type="http://schemas.openxmlformats.org/officeDocument/2006/relationships/image" Target="../media/image17.svg"/><Relationship Id="rId7" Type="http://schemas.openxmlformats.org/officeDocument/2006/relationships/image" Target="../media/image7.png"/><Relationship Id="rId12" Type="http://schemas.openxmlformats.org/officeDocument/2006/relationships/chart" Target="../charts/chart5.xml"/><Relationship Id="rId17" Type="http://schemas.openxmlformats.org/officeDocument/2006/relationships/image" Target="../media/image13.svg"/><Relationship Id="rId25" Type="http://schemas.openxmlformats.org/officeDocument/2006/relationships/image" Target="../media/image21.svg"/><Relationship Id="rId2" Type="http://schemas.openxmlformats.org/officeDocument/2006/relationships/image" Target="../media/image2.svg"/><Relationship Id="rId16" Type="http://schemas.openxmlformats.org/officeDocument/2006/relationships/image" Target="../media/image12.png"/><Relationship Id="rId20"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chart" Target="../charts/chart4.xml"/><Relationship Id="rId24" Type="http://schemas.openxmlformats.org/officeDocument/2006/relationships/image" Target="../media/image20.png"/><Relationship Id="rId5" Type="http://schemas.openxmlformats.org/officeDocument/2006/relationships/image" Target="../media/image5.png"/><Relationship Id="rId15" Type="http://schemas.openxmlformats.org/officeDocument/2006/relationships/image" Target="../media/image11.svg"/><Relationship Id="rId23" Type="http://schemas.openxmlformats.org/officeDocument/2006/relationships/image" Target="../media/image19.svg"/><Relationship Id="rId10" Type="http://schemas.openxmlformats.org/officeDocument/2006/relationships/chart" Target="../charts/chart3.xml"/><Relationship Id="rId19" Type="http://schemas.openxmlformats.org/officeDocument/2006/relationships/image" Target="../media/image15.svg"/><Relationship Id="rId4" Type="http://schemas.openxmlformats.org/officeDocument/2006/relationships/image" Target="../media/image4.svg"/><Relationship Id="rId9" Type="http://schemas.openxmlformats.org/officeDocument/2006/relationships/chart" Target="../charts/chart2.xml"/><Relationship Id="rId14" Type="http://schemas.openxmlformats.org/officeDocument/2006/relationships/image" Target="../media/image10.png"/><Relationship Id="rId22" Type="http://schemas.openxmlformats.org/officeDocument/2006/relationships/image" Target="../media/image18.png"/><Relationship Id="rId27" Type="http://schemas.openxmlformats.org/officeDocument/2006/relationships/image" Target="../media/image23.svg"/></Relationships>
</file>

<file path=xl/drawings/_rels/drawing3.xml.rels><?xml version="1.0" encoding="UTF-8" standalone="yes"?>
<Relationships xmlns="http://schemas.openxmlformats.org/package/2006/relationships"><Relationship Id="rId8" Type="http://schemas.openxmlformats.org/officeDocument/2006/relationships/image" Target="../media/image19.svg"/><Relationship Id="rId13" Type="http://schemas.openxmlformats.org/officeDocument/2006/relationships/image" Target="../media/image24.png"/><Relationship Id="rId18" Type="http://schemas.openxmlformats.org/officeDocument/2006/relationships/image" Target="../media/image29.svg"/><Relationship Id="rId26" Type="http://schemas.openxmlformats.org/officeDocument/2006/relationships/chart" Target="../charts/chart9.xml"/><Relationship Id="rId3" Type="http://schemas.openxmlformats.org/officeDocument/2006/relationships/image" Target="../media/image14.png"/><Relationship Id="rId21" Type="http://schemas.openxmlformats.org/officeDocument/2006/relationships/image" Target="../media/image32.png"/><Relationship Id="rId7" Type="http://schemas.openxmlformats.org/officeDocument/2006/relationships/image" Target="../media/image18.png"/><Relationship Id="rId12" Type="http://schemas.openxmlformats.org/officeDocument/2006/relationships/image" Target="../media/image23.svg"/><Relationship Id="rId17" Type="http://schemas.openxmlformats.org/officeDocument/2006/relationships/image" Target="../media/image28.png"/><Relationship Id="rId25" Type="http://schemas.openxmlformats.org/officeDocument/2006/relationships/chart" Target="../charts/chart8.xml"/><Relationship Id="rId2" Type="http://schemas.openxmlformats.org/officeDocument/2006/relationships/image" Target="../media/image13.svg"/><Relationship Id="rId16" Type="http://schemas.openxmlformats.org/officeDocument/2006/relationships/image" Target="../media/image27.svg"/><Relationship Id="rId20" Type="http://schemas.openxmlformats.org/officeDocument/2006/relationships/image" Target="../media/image31.svg"/><Relationship Id="rId1" Type="http://schemas.openxmlformats.org/officeDocument/2006/relationships/image" Target="../media/image12.png"/><Relationship Id="rId6" Type="http://schemas.openxmlformats.org/officeDocument/2006/relationships/image" Target="../media/image17.svg"/><Relationship Id="rId11" Type="http://schemas.openxmlformats.org/officeDocument/2006/relationships/image" Target="../media/image22.png"/><Relationship Id="rId24" Type="http://schemas.openxmlformats.org/officeDocument/2006/relationships/chart" Target="../charts/chart7.xml"/><Relationship Id="rId5" Type="http://schemas.openxmlformats.org/officeDocument/2006/relationships/image" Target="../media/image16.png"/><Relationship Id="rId15" Type="http://schemas.openxmlformats.org/officeDocument/2006/relationships/image" Target="../media/image26.png"/><Relationship Id="rId23" Type="http://schemas.openxmlformats.org/officeDocument/2006/relationships/chart" Target="../charts/chart6.xml"/><Relationship Id="rId10" Type="http://schemas.openxmlformats.org/officeDocument/2006/relationships/image" Target="../media/image21.svg"/><Relationship Id="rId19" Type="http://schemas.openxmlformats.org/officeDocument/2006/relationships/image" Target="../media/image30.png"/><Relationship Id="rId4" Type="http://schemas.openxmlformats.org/officeDocument/2006/relationships/image" Target="../media/image15.svg"/><Relationship Id="rId9" Type="http://schemas.openxmlformats.org/officeDocument/2006/relationships/image" Target="../media/image20.png"/><Relationship Id="rId14" Type="http://schemas.openxmlformats.org/officeDocument/2006/relationships/image" Target="../media/image25.svg"/><Relationship Id="rId22" Type="http://schemas.openxmlformats.org/officeDocument/2006/relationships/image" Target="../media/image33.svg"/><Relationship Id="rId27" Type="http://schemas.openxmlformats.org/officeDocument/2006/relationships/image" Target="../media/image34.png"/></Relationships>
</file>

<file path=xl/drawings/_rels/drawing4.xml.rels><?xml version="1.0" encoding="UTF-8" standalone="yes"?>
<Relationships xmlns="http://schemas.openxmlformats.org/package/2006/relationships"><Relationship Id="rId8" Type="http://schemas.openxmlformats.org/officeDocument/2006/relationships/image" Target="../media/image19.svg"/><Relationship Id="rId13" Type="http://schemas.openxmlformats.org/officeDocument/2006/relationships/image" Target="../media/image35.png"/><Relationship Id="rId18" Type="http://schemas.openxmlformats.org/officeDocument/2006/relationships/image" Target="../media/image38.svg"/><Relationship Id="rId26" Type="http://schemas.openxmlformats.org/officeDocument/2006/relationships/image" Target="../media/image34.png"/><Relationship Id="rId3" Type="http://schemas.openxmlformats.org/officeDocument/2006/relationships/image" Target="../media/image14.png"/><Relationship Id="rId21" Type="http://schemas.openxmlformats.org/officeDocument/2006/relationships/chart" Target="../charts/chart10.xml"/><Relationship Id="rId7" Type="http://schemas.openxmlformats.org/officeDocument/2006/relationships/image" Target="../media/image18.png"/><Relationship Id="rId12" Type="http://schemas.openxmlformats.org/officeDocument/2006/relationships/image" Target="../media/image23.svg"/><Relationship Id="rId17" Type="http://schemas.openxmlformats.org/officeDocument/2006/relationships/image" Target="../media/image37.png"/><Relationship Id="rId25" Type="http://schemas.openxmlformats.org/officeDocument/2006/relationships/chart" Target="../charts/chart14.xml"/><Relationship Id="rId2" Type="http://schemas.openxmlformats.org/officeDocument/2006/relationships/image" Target="../media/image13.svg"/><Relationship Id="rId16" Type="http://schemas.openxmlformats.org/officeDocument/2006/relationships/image" Target="../media/image27.svg"/><Relationship Id="rId20" Type="http://schemas.openxmlformats.org/officeDocument/2006/relationships/image" Target="../media/image40.svg"/><Relationship Id="rId1" Type="http://schemas.openxmlformats.org/officeDocument/2006/relationships/image" Target="../media/image12.png"/><Relationship Id="rId6" Type="http://schemas.openxmlformats.org/officeDocument/2006/relationships/image" Target="../media/image17.svg"/><Relationship Id="rId11" Type="http://schemas.openxmlformats.org/officeDocument/2006/relationships/image" Target="../media/image22.png"/><Relationship Id="rId24" Type="http://schemas.openxmlformats.org/officeDocument/2006/relationships/chart" Target="../charts/chart13.xml"/><Relationship Id="rId5" Type="http://schemas.openxmlformats.org/officeDocument/2006/relationships/image" Target="../media/image16.png"/><Relationship Id="rId15" Type="http://schemas.openxmlformats.org/officeDocument/2006/relationships/image" Target="../media/image26.png"/><Relationship Id="rId23" Type="http://schemas.openxmlformats.org/officeDocument/2006/relationships/chart" Target="../charts/chart12.xml"/><Relationship Id="rId10" Type="http://schemas.openxmlformats.org/officeDocument/2006/relationships/image" Target="../media/image21.svg"/><Relationship Id="rId19" Type="http://schemas.openxmlformats.org/officeDocument/2006/relationships/image" Target="../media/image39.png"/><Relationship Id="rId4" Type="http://schemas.openxmlformats.org/officeDocument/2006/relationships/image" Target="../media/image15.svg"/><Relationship Id="rId9" Type="http://schemas.openxmlformats.org/officeDocument/2006/relationships/image" Target="../media/image20.png"/><Relationship Id="rId14" Type="http://schemas.openxmlformats.org/officeDocument/2006/relationships/image" Target="../media/image36.svg"/><Relationship Id="rId22"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8" Type="http://schemas.openxmlformats.org/officeDocument/2006/relationships/image" Target="../media/image19.svg"/><Relationship Id="rId13" Type="http://schemas.openxmlformats.org/officeDocument/2006/relationships/image" Target="../media/image41.png"/><Relationship Id="rId18" Type="http://schemas.openxmlformats.org/officeDocument/2006/relationships/image" Target="../media/image46.png"/><Relationship Id="rId26" Type="http://schemas.openxmlformats.org/officeDocument/2006/relationships/chart" Target="../charts/chart19.xml"/><Relationship Id="rId3" Type="http://schemas.openxmlformats.org/officeDocument/2006/relationships/image" Target="../media/image14.png"/><Relationship Id="rId21" Type="http://schemas.openxmlformats.org/officeDocument/2006/relationships/image" Target="../media/image49.svg"/><Relationship Id="rId7" Type="http://schemas.openxmlformats.org/officeDocument/2006/relationships/image" Target="../media/image18.png"/><Relationship Id="rId12" Type="http://schemas.openxmlformats.org/officeDocument/2006/relationships/image" Target="../media/image23.svg"/><Relationship Id="rId17" Type="http://schemas.openxmlformats.org/officeDocument/2006/relationships/image" Target="../media/image45.svg"/><Relationship Id="rId25" Type="http://schemas.openxmlformats.org/officeDocument/2006/relationships/chart" Target="../charts/chart18.xml"/><Relationship Id="rId2" Type="http://schemas.openxmlformats.org/officeDocument/2006/relationships/image" Target="../media/image13.svg"/><Relationship Id="rId16" Type="http://schemas.openxmlformats.org/officeDocument/2006/relationships/image" Target="../media/image44.png"/><Relationship Id="rId20" Type="http://schemas.openxmlformats.org/officeDocument/2006/relationships/image" Target="../media/image48.png"/><Relationship Id="rId1" Type="http://schemas.openxmlformats.org/officeDocument/2006/relationships/image" Target="../media/image12.png"/><Relationship Id="rId6" Type="http://schemas.openxmlformats.org/officeDocument/2006/relationships/image" Target="../media/image17.svg"/><Relationship Id="rId11" Type="http://schemas.openxmlformats.org/officeDocument/2006/relationships/image" Target="../media/image22.png"/><Relationship Id="rId24" Type="http://schemas.openxmlformats.org/officeDocument/2006/relationships/chart" Target="../charts/chart17.xml"/><Relationship Id="rId5" Type="http://schemas.openxmlformats.org/officeDocument/2006/relationships/image" Target="../media/image16.png"/><Relationship Id="rId15" Type="http://schemas.openxmlformats.org/officeDocument/2006/relationships/image" Target="../media/image43.svg"/><Relationship Id="rId23" Type="http://schemas.openxmlformats.org/officeDocument/2006/relationships/chart" Target="../charts/chart16.xml"/><Relationship Id="rId10" Type="http://schemas.openxmlformats.org/officeDocument/2006/relationships/image" Target="../media/image21.svg"/><Relationship Id="rId19" Type="http://schemas.openxmlformats.org/officeDocument/2006/relationships/image" Target="../media/image47.svg"/><Relationship Id="rId4" Type="http://schemas.openxmlformats.org/officeDocument/2006/relationships/image" Target="../media/image15.svg"/><Relationship Id="rId9" Type="http://schemas.openxmlformats.org/officeDocument/2006/relationships/image" Target="../media/image20.png"/><Relationship Id="rId14" Type="http://schemas.openxmlformats.org/officeDocument/2006/relationships/image" Target="../media/image42.png"/><Relationship Id="rId22" Type="http://schemas.openxmlformats.org/officeDocument/2006/relationships/chart" Target="../charts/chart15.xml"/></Relationships>
</file>

<file path=xl/drawings/_rels/drawing6.xml.rels><?xml version="1.0" encoding="UTF-8" standalone="yes"?>
<Relationships xmlns="http://schemas.openxmlformats.org/package/2006/relationships"><Relationship Id="rId8" Type="http://schemas.openxmlformats.org/officeDocument/2006/relationships/image" Target="../media/image19.svg"/><Relationship Id="rId13" Type="http://schemas.openxmlformats.org/officeDocument/2006/relationships/image" Target="../media/image41.png"/><Relationship Id="rId18" Type="http://schemas.openxmlformats.org/officeDocument/2006/relationships/image" Target="../media/image54.png"/><Relationship Id="rId26" Type="http://schemas.openxmlformats.org/officeDocument/2006/relationships/chart" Target="../charts/chart24.xml"/><Relationship Id="rId3" Type="http://schemas.openxmlformats.org/officeDocument/2006/relationships/image" Target="../media/image14.png"/><Relationship Id="rId21" Type="http://schemas.openxmlformats.org/officeDocument/2006/relationships/image" Target="../media/image57.svg"/><Relationship Id="rId7" Type="http://schemas.openxmlformats.org/officeDocument/2006/relationships/image" Target="../media/image18.png"/><Relationship Id="rId12" Type="http://schemas.openxmlformats.org/officeDocument/2006/relationships/image" Target="../media/image23.svg"/><Relationship Id="rId17" Type="http://schemas.openxmlformats.org/officeDocument/2006/relationships/image" Target="../media/image53.svg"/><Relationship Id="rId25" Type="http://schemas.openxmlformats.org/officeDocument/2006/relationships/chart" Target="../charts/chart23.xml"/><Relationship Id="rId2" Type="http://schemas.openxmlformats.org/officeDocument/2006/relationships/image" Target="../media/image13.svg"/><Relationship Id="rId16" Type="http://schemas.openxmlformats.org/officeDocument/2006/relationships/image" Target="../media/image52.png"/><Relationship Id="rId20" Type="http://schemas.openxmlformats.org/officeDocument/2006/relationships/image" Target="../media/image56.png"/><Relationship Id="rId1" Type="http://schemas.openxmlformats.org/officeDocument/2006/relationships/image" Target="../media/image12.png"/><Relationship Id="rId6" Type="http://schemas.openxmlformats.org/officeDocument/2006/relationships/image" Target="../media/image17.svg"/><Relationship Id="rId11" Type="http://schemas.openxmlformats.org/officeDocument/2006/relationships/image" Target="../media/image22.png"/><Relationship Id="rId24" Type="http://schemas.openxmlformats.org/officeDocument/2006/relationships/chart" Target="../charts/chart22.xml"/><Relationship Id="rId5" Type="http://schemas.openxmlformats.org/officeDocument/2006/relationships/image" Target="../media/image16.png"/><Relationship Id="rId15" Type="http://schemas.openxmlformats.org/officeDocument/2006/relationships/image" Target="../media/image51.svg"/><Relationship Id="rId23" Type="http://schemas.openxmlformats.org/officeDocument/2006/relationships/chart" Target="../charts/chart21.xml"/><Relationship Id="rId10" Type="http://schemas.openxmlformats.org/officeDocument/2006/relationships/image" Target="../media/image21.svg"/><Relationship Id="rId19" Type="http://schemas.openxmlformats.org/officeDocument/2006/relationships/image" Target="../media/image55.svg"/><Relationship Id="rId4" Type="http://schemas.openxmlformats.org/officeDocument/2006/relationships/image" Target="../media/image15.svg"/><Relationship Id="rId9" Type="http://schemas.openxmlformats.org/officeDocument/2006/relationships/image" Target="../media/image20.png"/><Relationship Id="rId14" Type="http://schemas.openxmlformats.org/officeDocument/2006/relationships/image" Target="../media/image50.png"/><Relationship Id="rId22" Type="http://schemas.openxmlformats.org/officeDocument/2006/relationships/chart" Target="../charts/chart20.xml"/></Relationships>
</file>

<file path=xl/drawings/_rels/drawing7.xml.rels><?xml version="1.0" encoding="UTF-8" standalone="yes"?>
<Relationships xmlns="http://schemas.openxmlformats.org/package/2006/relationships"><Relationship Id="rId8" Type="http://schemas.openxmlformats.org/officeDocument/2006/relationships/image" Target="../media/image39.png"/><Relationship Id="rId13" Type="http://schemas.openxmlformats.org/officeDocument/2006/relationships/chart" Target="../charts/chart28.xml"/><Relationship Id="rId18" Type="http://schemas.openxmlformats.org/officeDocument/2006/relationships/image" Target="../media/image14.png"/><Relationship Id="rId26" Type="http://schemas.openxmlformats.org/officeDocument/2006/relationships/image" Target="../media/image22.png"/><Relationship Id="rId3" Type="http://schemas.openxmlformats.org/officeDocument/2006/relationships/image" Target="../media/image43.svg"/><Relationship Id="rId21" Type="http://schemas.openxmlformats.org/officeDocument/2006/relationships/image" Target="../media/image17.svg"/><Relationship Id="rId7" Type="http://schemas.openxmlformats.org/officeDocument/2006/relationships/image" Target="../media/image31.svg"/><Relationship Id="rId12" Type="http://schemas.openxmlformats.org/officeDocument/2006/relationships/chart" Target="../charts/chart27.xml"/><Relationship Id="rId17" Type="http://schemas.openxmlformats.org/officeDocument/2006/relationships/image" Target="../media/image13.svg"/><Relationship Id="rId25" Type="http://schemas.openxmlformats.org/officeDocument/2006/relationships/image" Target="../media/image21.svg"/><Relationship Id="rId2" Type="http://schemas.openxmlformats.org/officeDocument/2006/relationships/image" Target="../media/image42.png"/><Relationship Id="rId16" Type="http://schemas.openxmlformats.org/officeDocument/2006/relationships/image" Target="../media/image12.png"/><Relationship Id="rId20" Type="http://schemas.openxmlformats.org/officeDocument/2006/relationships/image" Target="../media/image16.png"/><Relationship Id="rId1" Type="http://schemas.openxmlformats.org/officeDocument/2006/relationships/image" Target="../media/image41.png"/><Relationship Id="rId6" Type="http://schemas.openxmlformats.org/officeDocument/2006/relationships/image" Target="../media/image30.png"/><Relationship Id="rId11" Type="http://schemas.openxmlformats.org/officeDocument/2006/relationships/chart" Target="../charts/chart26.xml"/><Relationship Id="rId24" Type="http://schemas.openxmlformats.org/officeDocument/2006/relationships/image" Target="../media/image20.png"/><Relationship Id="rId5" Type="http://schemas.openxmlformats.org/officeDocument/2006/relationships/image" Target="../media/image59.svg"/><Relationship Id="rId15" Type="http://schemas.openxmlformats.org/officeDocument/2006/relationships/chart" Target="../charts/chart30.xml"/><Relationship Id="rId23" Type="http://schemas.openxmlformats.org/officeDocument/2006/relationships/image" Target="../media/image19.svg"/><Relationship Id="rId10" Type="http://schemas.openxmlformats.org/officeDocument/2006/relationships/chart" Target="../charts/chart25.xml"/><Relationship Id="rId19" Type="http://schemas.openxmlformats.org/officeDocument/2006/relationships/image" Target="../media/image15.svg"/><Relationship Id="rId4" Type="http://schemas.openxmlformats.org/officeDocument/2006/relationships/image" Target="../media/image58.png"/><Relationship Id="rId9" Type="http://schemas.openxmlformats.org/officeDocument/2006/relationships/image" Target="../media/image40.svg"/><Relationship Id="rId14" Type="http://schemas.openxmlformats.org/officeDocument/2006/relationships/chart" Target="../charts/chart29.xml"/><Relationship Id="rId22" Type="http://schemas.openxmlformats.org/officeDocument/2006/relationships/image" Target="../media/image18.png"/><Relationship Id="rId27" Type="http://schemas.openxmlformats.org/officeDocument/2006/relationships/image" Target="../media/image23.svg"/></Relationships>
</file>

<file path=xl/drawings/drawing1.xml><?xml version="1.0" encoding="utf-8"?>
<xdr:wsDr xmlns:xdr="http://schemas.openxmlformats.org/drawingml/2006/spreadsheetDrawing" xmlns:a="http://schemas.openxmlformats.org/drawingml/2006/main">
  <xdr:twoCellAnchor>
    <xdr:from>
      <xdr:col>7</xdr:col>
      <xdr:colOff>28574</xdr:colOff>
      <xdr:row>45</xdr:row>
      <xdr:rowOff>42862</xdr:rowOff>
    </xdr:from>
    <xdr:to>
      <xdr:col>11</xdr:col>
      <xdr:colOff>409574</xdr:colOff>
      <xdr:row>67</xdr:row>
      <xdr:rowOff>114300</xdr:rowOff>
    </xdr:to>
    <xdr:graphicFrame macro="">
      <xdr:nvGraphicFramePr>
        <xdr:cNvPr id="13" name="Chart 12">
          <a:extLst>
            <a:ext uri="{FF2B5EF4-FFF2-40B4-BE49-F238E27FC236}">
              <a16:creationId xmlns:a16="http://schemas.microsoft.com/office/drawing/2014/main" id="{09BECEF8-EF04-56B9-8BBB-E569B5DA51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314325</xdr:colOff>
      <xdr:row>8</xdr:row>
      <xdr:rowOff>76200</xdr:rowOff>
    </xdr:from>
    <xdr:to>
      <xdr:col>9</xdr:col>
      <xdr:colOff>533399</xdr:colOff>
      <xdr:row>16</xdr:row>
      <xdr:rowOff>28575</xdr:rowOff>
    </xdr:to>
    <xdr:grpSp>
      <xdr:nvGrpSpPr>
        <xdr:cNvPr id="13" name="Group 12">
          <a:extLst>
            <a:ext uri="{FF2B5EF4-FFF2-40B4-BE49-F238E27FC236}">
              <a16:creationId xmlns:a16="http://schemas.microsoft.com/office/drawing/2014/main" id="{A5175067-3C7C-1C7D-806E-BD4743D19F04}"/>
            </a:ext>
          </a:extLst>
        </xdr:cNvPr>
        <xdr:cNvGrpSpPr/>
      </xdr:nvGrpSpPr>
      <xdr:grpSpPr>
        <a:xfrm>
          <a:off x="2763611" y="1804307"/>
          <a:ext cx="4015467" cy="1476375"/>
          <a:chOff x="2647948" y="838200"/>
          <a:chExt cx="3752851" cy="1476375"/>
        </a:xfrm>
      </xdr:grpSpPr>
      <xdr:sp macro="" textlink="">
        <xdr:nvSpPr>
          <xdr:cNvPr id="7" name="Rectangle: Rounded Corners 6">
            <a:extLst>
              <a:ext uri="{FF2B5EF4-FFF2-40B4-BE49-F238E27FC236}">
                <a16:creationId xmlns:a16="http://schemas.microsoft.com/office/drawing/2014/main" id="{F763CE29-BD2A-8DE6-3275-CA8A5C9E0229}"/>
              </a:ext>
            </a:extLst>
          </xdr:cNvPr>
          <xdr:cNvSpPr/>
        </xdr:nvSpPr>
        <xdr:spPr>
          <a:xfrm>
            <a:off x="2647948" y="838200"/>
            <a:ext cx="3752851" cy="1476375"/>
          </a:xfrm>
          <a:prstGeom prst="round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TextBox 7">
            <a:extLst>
              <a:ext uri="{FF2B5EF4-FFF2-40B4-BE49-F238E27FC236}">
                <a16:creationId xmlns:a16="http://schemas.microsoft.com/office/drawing/2014/main" id="{1777EB2D-95AE-AC57-F382-0F4C161825E9}"/>
              </a:ext>
            </a:extLst>
          </xdr:cNvPr>
          <xdr:cNvSpPr txBox="1"/>
        </xdr:nvSpPr>
        <xdr:spPr>
          <a:xfrm>
            <a:off x="3552825" y="981076"/>
            <a:ext cx="2695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chemeClr val="tx2"/>
                </a:solidFill>
              </a:rPr>
              <a:t>Total Transaction Value</a:t>
            </a:r>
          </a:p>
        </xdr:txBody>
      </xdr:sp>
      <xdr:sp macro="" textlink="Analysis!H6">
        <xdr:nvSpPr>
          <xdr:cNvPr id="9" name="TextBox 8">
            <a:extLst>
              <a:ext uri="{FF2B5EF4-FFF2-40B4-BE49-F238E27FC236}">
                <a16:creationId xmlns:a16="http://schemas.microsoft.com/office/drawing/2014/main" id="{B0CF54C4-751D-8072-30D1-9D7D84F9F9FE}"/>
              </a:ext>
            </a:extLst>
          </xdr:cNvPr>
          <xdr:cNvSpPr txBox="1"/>
        </xdr:nvSpPr>
        <xdr:spPr>
          <a:xfrm>
            <a:off x="3543300" y="1400176"/>
            <a:ext cx="2686050" cy="371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ABFB3BA-D1D2-41CC-ACEF-D7C5130E876D}" type="TxLink">
              <a:rPr lang="en-US" sz="2000" b="1" i="0" u="none" strike="noStrike">
                <a:solidFill>
                  <a:schemeClr val="tx2"/>
                </a:solidFill>
                <a:latin typeface="Calibri"/>
                <a:ea typeface="Calibri"/>
                <a:cs typeface="Calibri"/>
              </a:rPr>
              <a:pPr algn="ctr"/>
              <a:t>KES 101,690.73 M</a:t>
            </a:fld>
            <a:endParaRPr lang="en-US" sz="2000" b="1">
              <a:solidFill>
                <a:schemeClr val="tx2"/>
              </a:solidFill>
            </a:endParaRPr>
          </a:p>
        </xdr:txBody>
      </xdr:sp>
      <xdr:sp macro="" textlink="">
        <xdr:nvSpPr>
          <xdr:cNvPr id="10" name="TextBox 9">
            <a:extLst>
              <a:ext uri="{FF2B5EF4-FFF2-40B4-BE49-F238E27FC236}">
                <a16:creationId xmlns:a16="http://schemas.microsoft.com/office/drawing/2014/main" id="{F2F65DD7-66CD-8A80-6672-2598FBF918F6}"/>
              </a:ext>
            </a:extLst>
          </xdr:cNvPr>
          <xdr:cNvSpPr txBox="1"/>
        </xdr:nvSpPr>
        <xdr:spPr>
          <a:xfrm>
            <a:off x="4086225" y="1876425"/>
            <a:ext cx="215265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tx2"/>
                </a:solidFill>
              </a:rPr>
              <a:t>Amount in Millions</a:t>
            </a:r>
          </a:p>
        </xdr:txBody>
      </xdr:sp>
      <xdr:pic>
        <xdr:nvPicPr>
          <xdr:cNvPr id="12" name="Graphic 11" descr="Coins">
            <a:extLst>
              <a:ext uri="{FF2B5EF4-FFF2-40B4-BE49-F238E27FC236}">
                <a16:creationId xmlns:a16="http://schemas.microsoft.com/office/drawing/2014/main" id="{4E16F0D5-6885-73B4-C534-FAC0489D127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00350" y="1114424"/>
            <a:ext cx="923925" cy="1052573"/>
          </a:xfrm>
          <a:prstGeom prst="rect">
            <a:avLst/>
          </a:prstGeom>
        </xdr:spPr>
      </xdr:pic>
    </xdr:grpSp>
    <xdr:clientData/>
  </xdr:twoCellAnchor>
  <xdr:twoCellAnchor>
    <xdr:from>
      <xdr:col>10</xdr:col>
      <xdr:colOff>57150</xdr:colOff>
      <xdr:row>8</xdr:row>
      <xdr:rowOff>76199</xdr:rowOff>
    </xdr:from>
    <xdr:to>
      <xdr:col>16</xdr:col>
      <xdr:colOff>457200</xdr:colOff>
      <xdr:row>16</xdr:row>
      <xdr:rowOff>66674</xdr:rowOff>
    </xdr:to>
    <xdr:grpSp>
      <xdr:nvGrpSpPr>
        <xdr:cNvPr id="29" name="Group 28">
          <a:extLst>
            <a:ext uri="{FF2B5EF4-FFF2-40B4-BE49-F238E27FC236}">
              <a16:creationId xmlns:a16="http://schemas.microsoft.com/office/drawing/2014/main" id="{EFC876B2-F59F-554F-F602-458D090D9C28}"/>
            </a:ext>
          </a:extLst>
        </xdr:cNvPr>
        <xdr:cNvGrpSpPr/>
      </xdr:nvGrpSpPr>
      <xdr:grpSpPr>
        <a:xfrm>
          <a:off x="6915150" y="1804306"/>
          <a:ext cx="4073979" cy="1514475"/>
          <a:chOff x="6695709" y="1819274"/>
          <a:chExt cx="3800474" cy="1514475"/>
        </a:xfrm>
      </xdr:grpSpPr>
      <xdr:sp macro="" textlink="">
        <xdr:nvSpPr>
          <xdr:cNvPr id="14" name="Rectangle: Rounded Corners 13">
            <a:extLst>
              <a:ext uri="{FF2B5EF4-FFF2-40B4-BE49-F238E27FC236}">
                <a16:creationId xmlns:a16="http://schemas.microsoft.com/office/drawing/2014/main" id="{CAB28F44-685A-0BB5-C980-4B1BCA262805}"/>
              </a:ext>
            </a:extLst>
          </xdr:cNvPr>
          <xdr:cNvSpPr/>
        </xdr:nvSpPr>
        <xdr:spPr>
          <a:xfrm>
            <a:off x="6695709" y="1819274"/>
            <a:ext cx="3800474" cy="1514475"/>
          </a:xfrm>
          <a:prstGeom prst="roundRect">
            <a:avLst>
              <a:gd name="adj" fmla="val 8491"/>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 name="TextBox 23">
            <a:extLst>
              <a:ext uri="{FF2B5EF4-FFF2-40B4-BE49-F238E27FC236}">
                <a16:creationId xmlns:a16="http://schemas.microsoft.com/office/drawing/2014/main" id="{83763176-897E-3E7F-6888-9019D2C33E29}"/>
              </a:ext>
            </a:extLst>
          </xdr:cNvPr>
          <xdr:cNvSpPr txBox="1"/>
        </xdr:nvSpPr>
        <xdr:spPr>
          <a:xfrm>
            <a:off x="7648576" y="1990724"/>
            <a:ext cx="2676524"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tx2"/>
                </a:solidFill>
              </a:rPr>
              <a:t>Total Transaction Volume</a:t>
            </a:r>
          </a:p>
        </xdr:txBody>
      </xdr:sp>
      <xdr:sp macro="" textlink="Analysis!J6">
        <xdr:nvSpPr>
          <xdr:cNvPr id="25" name="TextBox 24">
            <a:extLst>
              <a:ext uri="{FF2B5EF4-FFF2-40B4-BE49-F238E27FC236}">
                <a16:creationId xmlns:a16="http://schemas.microsoft.com/office/drawing/2014/main" id="{73DF547A-DE73-39C4-C8D5-B6F43CEE3DF9}"/>
              </a:ext>
            </a:extLst>
          </xdr:cNvPr>
          <xdr:cNvSpPr txBox="1"/>
        </xdr:nvSpPr>
        <xdr:spPr>
          <a:xfrm>
            <a:off x="8181975" y="2371725"/>
            <a:ext cx="214312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816FA07-9C62-4F74-BB12-CB88177A2B5F}" type="TxLink">
              <a:rPr lang="en-US" sz="2400" b="1" i="0" u="none" strike="noStrike">
                <a:solidFill>
                  <a:schemeClr val="tx2"/>
                </a:solidFill>
                <a:latin typeface="Calibri"/>
                <a:ea typeface="Calibri"/>
                <a:cs typeface="Calibri"/>
              </a:rPr>
              <a:pPr/>
              <a:t>607415</a:t>
            </a:fld>
            <a:endParaRPr lang="en-US" sz="2400" b="1">
              <a:solidFill>
                <a:schemeClr val="tx2"/>
              </a:solidFill>
            </a:endParaRPr>
          </a:p>
        </xdr:txBody>
      </xdr:sp>
      <xdr:sp macro="" textlink="">
        <xdr:nvSpPr>
          <xdr:cNvPr id="26" name="TextBox 25">
            <a:extLst>
              <a:ext uri="{FF2B5EF4-FFF2-40B4-BE49-F238E27FC236}">
                <a16:creationId xmlns:a16="http://schemas.microsoft.com/office/drawing/2014/main" id="{29F0B8B2-B749-02E0-A0BE-D56E98CB0019}"/>
              </a:ext>
            </a:extLst>
          </xdr:cNvPr>
          <xdr:cNvSpPr txBox="1"/>
        </xdr:nvSpPr>
        <xdr:spPr>
          <a:xfrm>
            <a:off x="7715250" y="2895600"/>
            <a:ext cx="254317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2"/>
                </a:solidFill>
              </a:rPr>
              <a:t>Number of Transactions</a:t>
            </a:r>
          </a:p>
        </xdr:txBody>
      </xdr:sp>
      <xdr:pic>
        <xdr:nvPicPr>
          <xdr:cNvPr id="28" name="Graphic 27" descr="Upward trend">
            <a:extLst>
              <a:ext uri="{FF2B5EF4-FFF2-40B4-BE49-F238E27FC236}">
                <a16:creationId xmlns:a16="http://schemas.microsoft.com/office/drawing/2014/main" id="{B0D434DA-7945-533D-C2D4-003B2BA8C7E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858000" y="2247900"/>
            <a:ext cx="723900" cy="800100"/>
          </a:xfrm>
          <a:prstGeom prst="rect">
            <a:avLst/>
          </a:prstGeom>
        </xdr:spPr>
      </xdr:pic>
    </xdr:grpSp>
    <xdr:clientData/>
  </xdr:twoCellAnchor>
  <xdr:twoCellAnchor>
    <xdr:from>
      <xdr:col>16</xdr:col>
      <xdr:colOff>581025</xdr:colOff>
      <xdr:row>8</xdr:row>
      <xdr:rowOff>57149</xdr:rowOff>
    </xdr:from>
    <xdr:to>
      <xdr:col>23</xdr:col>
      <xdr:colOff>409575</xdr:colOff>
      <xdr:row>16</xdr:row>
      <xdr:rowOff>47624</xdr:rowOff>
    </xdr:to>
    <xdr:grpSp>
      <xdr:nvGrpSpPr>
        <xdr:cNvPr id="34" name="Group 33">
          <a:extLst>
            <a:ext uri="{FF2B5EF4-FFF2-40B4-BE49-F238E27FC236}">
              <a16:creationId xmlns:a16="http://schemas.microsoft.com/office/drawing/2014/main" id="{AC68A023-8042-F39E-5190-350385F4D4EE}"/>
            </a:ext>
          </a:extLst>
        </xdr:cNvPr>
        <xdr:cNvGrpSpPr/>
      </xdr:nvGrpSpPr>
      <xdr:grpSpPr>
        <a:xfrm>
          <a:off x="11112954" y="1785256"/>
          <a:ext cx="4114800" cy="1514475"/>
          <a:chOff x="10610850" y="1828799"/>
          <a:chExt cx="3695699" cy="1514475"/>
        </a:xfrm>
      </xdr:grpSpPr>
      <xdr:sp macro="" textlink="">
        <xdr:nvSpPr>
          <xdr:cNvPr id="16" name="Rectangle: Rounded Corners 15">
            <a:extLst>
              <a:ext uri="{FF2B5EF4-FFF2-40B4-BE49-F238E27FC236}">
                <a16:creationId xmlns:a16="http://schemas.microsoft.com/office/drawing/2014/main" id="{D57FA5D5-554A-6FAE-4F74-772C82C313ED}"/>
              </a:ext>
            </a:extLst>
          </xdr:cNvPr>
          <xdr:cNvSpPr/>
        </xdr:nvSpPr>
        <xdr:spPr>
          <a:xfrm>
            <a:off x="10610850" y="1828799"/>
            <a:ext cx="3695699" cy="1514475"/>
          </a:xfrm>
          <a:prstGeom prst="roundRect">
            <a:avLst>
              <a:gd name="adj" fmla="val 13522"/>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TextBox 29">
            <a:extLst>
              <a:ext uri="{FF2B5EF4-FFF2-40B4-BE49-F238E27FC236}">
                <a16:creationId xmlns:a16="http://schemas.microsoft.com/office/drawing/2014/main" id="{621681E7-56E3-D288-5C49-B3ADFE474BD6}"/>
              </a:ext>
            </a:extLst>
          </xdr:cNvPr>
          <xdr:cNvSpPr txBox="1"/>
        </xdr:nvSpPr>
        <xdr:spPr>
          <a:xfrm>
            <a:off x="11896725" y="1933576"/>
            <a:ext cx="2276475"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tx2"/>
                </a:solidFill>
              </a:rPr>
              <a:t>Average Value </a:t>
            </a:r>
          </a:p>
          <a:p>
            <a:r>
              <a:rPr lang="en-US" sz="1600" b="1">
                <a:solidFill>
                  <a:schemeClr val="tx2"/>
                </a:solidFill>
              </a:rPr>
              <a:t>per Transaction</a:t>
            </a:r>
          </a:p>
        </xdr:txBody>
      </xdr:sp>
      <xdr:sp macro="" textlink="Analysis!I6">
        <xdr:nvSpPr>
          <xdr:cNvPr id="31" name="TextBox 30">
            <a:extLst>
              <a:ext uri="{FF2B5EF4-FFF2-40B4-BE49-F238E27FC236}">
                <a16:creationId xmlns:a16="http://schemas.microsoft.com/office/drawing/2014/main" id="{403DAB6E-FF01-DFAA-4BA6-8C7FF4377F16}"/>
              </a:ext>
            </a:extLst>
          </xdr:cNvPr>
          <xdr:cNvSpPr txBox="1"/>
        </xdr:nvSpPr>
        <xdr:spPr>
          <a:xfrm>
            <a:off x="12001500" y="2619375"/>
            <a:ext cx="2105025"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4639C1E-3935-415B-A9E5-C1742D4394DD}" type="TxLink">
              <a:rPr lang="en-US" sz="2000" b="1" i="0" u="none" strike="noStrike">
                <a:solidFill>
                  <a:schemeClr val="tx2"/>
                </a:solidFill>
                <a:latin typeface="Calibri"/>
                <a:ea typeface="Calibri"/>
                <a:cs typeface="Calibri"/>
              </a:rPr>
              <a:pPr/>
              <a:t>KES 167.42 K</a:t>
            </a:fld>
            <a:endParaRPr lang="en-US" sz="2000" b="1">
              <a:solidFill>
                <a:schemeClr val="tx2"/>
              </a:solidFill>
            </a:endParaRPr>
          </a:p>
        </xdr:txBody>
      </xdr:sp>
      <xdr:pic>
        <xdr:nvPicPr>
          <xdr:cNvPr id="33" name="Graphic 32" descr="Money">
            <a:extLst>
              <a:ext uri="{FF2B5EF4-FFF2-40B4-BE49-F238E27FC236}">
                <a16:creationId xmlns:a16="http://schemas.microsoft.com/office/drawing/2014/main" id="{BE616852-D59A-4279-A174-33D9C937329A}"/>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763250" y="2124075"/>
            <a:ext cx="914400" cy="914400"/>
          </a:xfrm>
          <a:prstGeom prst="rect">
            <a:avLst/>
          </a:prstGeom>
        </xdr:spPr>
      </xdr:pic>
    </xdr:grpSp>
    <xdr:clientData/>
  </xdr:twoCellAnchor>
  <xdr:twoCellAnchor>
    <xdr:from>
      <xdr:col>23</xdr:col>
      <xdr:colOff>514351</xdr:colOff>
      <xdr:row>8</xdr:row>
      <xdr:rowOff>47624</xdr:rowOff>
    </xdr:from>
    <xdr:to>
      <xdr:col>30</xdr:col>
      <xdr:colOff>247650</xdr:colOff>
      <xdr:row>16</xdr:row>
      <xdr:rowOff>38099</xdr:rowOff>
    </xdr:to>
    <xdr:grpSp>
      <xdr:nvGrpSpPr>
        <xdr:cNvPr id="53" name="Group 52">
          <a:extLst>
            <a:ext uri="{FF2B5EF4-FFF2-40B4-BE49-F238E27FC236}">
              <a16:creationId xmlns:a16="http://schemas.microsoft.com/office/drawing/2014/main" id="{47826307-ECAB-A0F4-8FE3-1D8D2BBFF42C}"/>
            </a:ext>
          </a:extLst>
        </xdr:cNvPr>
        <xdr:cNvGrpSpPr/>
      </xdr:nvGrpSpPr>
      <xdr:grpSpPr>
        <a:xfrm>
          <a:off x="15332530" y="1775731"/>
          <a:ext cx="4019549" cy="1514475"/>
          <a:chOff x="14363701" y="1847849"/>
          <a:chExt cx="4000499" cy="1514475"/>
        </a:xfrm>
      </xdr:grpSpPr>
      <xdr:sp macro="" textlink="">
        <xdr:nvSpPr>
          <xdr:cNvPr id="15" name="Rectangle: Rounded Corners 14">
            <a:extLst>
              <a:ext uri="{FF2B5EF4-FFF2-40B4-BE49-F238E27FC236}">
                <a16:creationId xmlns:a16="http://schemas.microsoft.com/office/drawing/2014/main" id="{63190A32-CF53-9476-13E2-5F4B104D7806}"/>
              </a:ext>
            </a:extLst>
          </xdr:cNvPr>
          <xdr:cNvSpPr/>
        </xdr:nvSpPr>
        <xdr:spPr>
          <a:xfrm>
            <a:off x="14363701" y="1847849"/>
            <a:ext cx="4000499" cy="1514475"/>
          </a:xfrm>
          <a:prstGeom prst="round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2" name="TextBox 41">
            <a:extLst>
              <a:ext uri="{FF2B5EF4-FFF2-40B4-BE49-F238E27FC236}">
                <a16:creationId xmlns:a16="http://schemas.microsoft.com/office/drawing/2014/main" id="{7004ADBD-4E13-AA8D-A2CA-CA3C32F9511D}"/>
              </a:ext>
            </a:extLst>
          </xdr:cNvPr>
          <xdr:cNvSpPr txBox="1"/>
        </xdr:nvSpPr>
        <xdr:spPr>
          <a:xfrm>
            <a:off x="15601951" y="1971675"/>
            <a:ext cx="2686050" cy="447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tx2"/>
                </a:solidFill>
              </a:rPr>
              <a:t>Transaction</a:t>
            </a:r>
            <a:r>
              <a:rPr lang="en-US" sz="1800" b="1" baseline="0">
                <a:solidFill>
                  <a:schemeClr val="tx2"/>
                </a:solidFill>
              </a:rPr>
              <a:t> Records</a:t>
            </a:r>
            <a:endParaRPr lang="en-US" sz="1800" b="1">
              <a:solidFill>
                <a:schemeClr val="tx2"/>
              </a:solidFill>
            </a:endParaRPr>
          </a:p>
        </xdr:txBody>
      </xdr:sp>
      <xdr:sp macro="" textlink="Analysis!K6">
        <xdr:nvSpPr>
          <xdr:cNvPr id="43" name="TextBox 42">
            <a:extLst>
              <a:ext uri="{FF2B5EF4-FFF2-40B4-BE49-F238E27FC236}">
                <a16:creationId xmlns:a16="http://schemas.microsoft.com/office/drawing/2014/main" id="{DFD65EEB-E5F2-C971-2DDA-909B3131B204}"/>
              </a:ext>
            </a:extLst>
          </xdr:cNvPr>
          <xdr:cNvSpPr txBox="1"/>
        </xdr:nvSpPr>
        <xdr:spPr>
          <a:xfrm>
            <a:off x="15630525" y="2419350"/>
            <a:ext cx="24574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689462E-D6D0-4782-9E03-6277354D9B1B}" type="TxLink">
              <a:rPr lang="en-US" sz="2000" b="1" i="0" u="none" strike="noStrike">
                <a:solidFill>
                  <a:schemeClr val="tx2"/>
                </a:solidFill>
                <a:latin typeface="Calibri"/>
                <a:ea typeface="Calibri"/>
                <a:cs typeface="Calibri"/>
              </a:rPr>
              <a:pPr/>
              <a:t>707</a:t>
            </a:fld>
            <a:endParaRPr lang="en-US" sz="2000" b="1">
              <a:solidFill>
                <a:schemeClr val="tx2"/>
              </a:solidFill>
            </a:endParaRPr>
          </a:p>
        </xdr:txBody>
      </xdr:sp>
      <xdr:sp macro="" textlink="">
        <xdr:nvSpPr>
          <xdr:cNvPr id="44" name="TextBox 43">
            <a:extLst>
              <a:ext uri="{FF2B5EF4-FFF2-40B4-BE49-F238E27FC236}">
                <a16:creationId xmlns:a16="http://schemas.microsoft.com/office/drawing/2014/main" id="{CEC888EF-2638-D06D-32F1-DC707FF84C01}"/>
              </a:ext>
            </a:extLst>
          </xdr:cNvPr>
          <xdr:cNvSpPr txBox="1"/>
        </xdr:nvSpPr>
        <xdr:spPr>
          <a:xfrm>
            <a:off x="15630524" y="2943226"/>
            <a:ext cx="244792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2"/>
                </a:solidFill>
              </a:rPr>
              <a:t>Number</a:t>
            </a:r>
            <a:r>
              <a:rPr lang="en-US" sz="1200" b="1" baseline="0">
                <a:solidFill>
                  <a:schemeClr val="tx2"/>
                </a:solidFill>
              </a:rPr>
              <a:t> of Records</a:t>
            </a:r>
            <a:endParaRPr lang="en-US" sz="1200" b="1">
              <a:solidFill>
                <a:schemeClr val="tx2"/>
              </a:solidFill>
            </a:endParaRPr>
          </a:p>
        </xdr:txBody>
      </xdr:sp>
      <xdr:pic>
        <xdr:nvPicPr>
          <xdr:cNvPr id="46" name="Graphic 45" descr="Checklist">
            <a:extLst>
              <a:ext uri="{FF2B5EF4-FFF2-40B4-BE49-F238E27FC236}">
                <a16:creationId xmlns:a16="http://schemas.microsoft.com/office/drawing/2014/main" id="{5682E5B6-DD31-15A0-AB37-EE0E5C363FC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4582775" y="2124075"/>
            <a:ext cx="914400" cy="914400"/>
          </a:xfrm>
          <a:prstGeom prst="rect">
            <a:avLst/>
          </a:prstGeom>
        </xdr:spPr>
      </xdr:pic>
    </xdr:grpSp>
    <xdr:clientData/>
  </xdr:twoCellAnchor>
  <xdr:twoCellAnchor>
    <xdr:from>
      <xdr:col>4</xdr:col>
      <xdr:colOff>295274</xdr:colOff>
      <xdr:row>16</xdr:row>
      <xdr:rowOff>171449</xdr:rowOff>
    </xdr:from>
    <xdr:to>
      <xdr:col>16</xdr:col>
      <xdr:colOff>104774</xdr:colOff>
      <xdr:row>35</xdr:row>
      <xdr:rowOff>9524</xdr:rowOff>
    </xdr:to>
    <xdr:graphicFrame macro="">
      <xdr:nvGraphicFramePr>
        <xdr:cNvPr id="49" name="Chart 48">
          <a:extLst>
            <a:ext uri="{FF2B5EF4-FFF2-40B4-BE49-F238E27FC236}">
              <a16:creationId xmlns:a16="http://schemas.microsoft.com/office/drawing/2014/main" id="{A2DF17EE-FB2D-4DED-9EC5-24BF685375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276225</xdr:colOff>
      <xdr:row>16</xdr:row>
      <xdr:rowOff>180975</xdr:rowOff>
    </xdr:from>
    <xdr:to>
      <xdr:col>30</xdr:col>
      <xdr:colOff>228600</xdr:colOff>
      <xdr:row>35</xdr:row>
      <xdr:rowOff>9525</xdr:rowOff>
    </xdr:to>
    <xdr:graphicFrame macro="">
      <xdr:nvGraphicFramePr>
        <xdr:cNvPr id="50" name="Chart 49">
          <a:extLst>
            <a:ext uri="{FF2B5EF4-FFF2-40B4-BE49-F238E27FC236}">
              <a16:creationId xmlns:a16="http://schemas.microsoft.com/office/drawing/2014/main" id="{FE23D63C-2CC8-4218-840F-7063CD2248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xdr:col>
      <xdr:colOff>314325</xdr:colOff>
      <xdr:row>35</xdr:row>
      <xdr:rowOff>142875</xdr:rowOff>
    </xdr:from>
    <xdr:to>
      <xdr:col>16</xdr:col>
      <xdr:colOff>104775</xdr:colOff>
      <xdr:row>56</xdr:row>
      <xdr:rowOff>142875</xdr:rowOff>
    </xdr:to>
    <xdr:graphicFrame macro="">
      <xdr:nvGraphicFramePr>
        <xdr:cNvPr id="51" name="Chart 50">
          <a:extLst>
            <a:ext uri="{FF2B5EF4-FFF2-40B4-BE49-F238E27FC236}">
              <a16:creationId xmlns:a16="http://schemas.microsoft.com/office/drawing/2014/main" id="{89BE9096-0F80-45A4-9A43-DBF4606E1C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16</xdr:col>
      <xdr:colOff>266699</xdr:colOff>
      <xdr:row>35</xdr:row>
      <xdr:rowOff>114300</xdr:rowOff>
    </xdr:from>
    <xdr:to>
      <xdr:col>30</xdr:col>
      <xdr:colOff>219074</xdr:colOff>
      <xdr:row>56</xdr:row>
      <xdr:rowOff>161925</xdr:rowOff>
    </xdr:to>
    <xdr:graphicFrame macro="">
      <xdr:nvGraphicFramePr>
        <xdr:cNvPr id="52" name="Chart 51">
          <a:extLst>
            <a:ext uri="{FF2B5EF4-FFF2-40B4-BE49-F238E27FC236}">
              <a16:creationId xmlns:a16="http://schemas.microsoft.com/office/drawing/2014/main" id="{64A50CC4-33EC-4067-941D-BE96F54735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19048</xdr:colOff>
      <xdr:row>0</xdr:row>
      <xdr:rowOff>0</xdr:rowOff>
    </xdr:from>
    <xdr:to>
      <xdr:col>30</xdr:col>
      <xdr:colOff>419100</xdr:colOff>
      <xdr:row>7</xdr:row>
      <xdr:rowOff>104774</xdr:rowOff>
    </xdr:to>
    <xdr:grpSp>
      <xdr:nvGrpSpPr>
        <xdr:cNvPr id="71" name="Group 70">
          <a:extLst>
            <a:ext uri="{FF2B5EF4-FFF2-40B4-BE49-F238E27FC236}">
              <a16:creationId xmlns:a16="http://schemas.microsoft.com/office/drawing/2014/main" id="{AC508DAA-DCF6-A326-E099-E9090140B035}"/>
            </a:ext>
          </a:extLst>
        </xdr:cNvPr>
        <xdr:cNvGrpSpPr/>
      </xdr:nvGrpSpPr>
      <xdr:grpSpPr>
        <a:xfrm>
          <a:off x="19048" y="0"/>
          <a:ext cx="19504481" cy="1642381"/>
          <a:chOff x="19048" y="0"/>
          <a:chExt cx="19421477" cy="1647824"/>
        </a:xfrm>
      </xdr:grpSpPr>
      <xdr:sp macro="" textlink="">
        <xdr:nvSpPr>
          <xdr:cNvPr id="2" name="Rectangle 1">
            <a:extLst>
              <a:ext uri="{FF2B5EF4-FFF2-40B4-BE49-F238E27FC236}">
                <a16:creationId xmlns:a16="http://schemas.microsoft.com/office/drawing/2014/main" id="{CA59C433-B437-1153-DDE5-EAD03095F539}"/>
              </a:ext>
            </a:extLst>
          </xdr:cNvPr>
          <xdr:cNvSpPr/>
        </xdr:nvSpPr>
        <xdr:spPr>
          <a:xfrm>
            <a:off x="19048" y="0"/>
            <a:ext cx="19421477" cy="1647824"/>
          </a:xfrm>
          <a:prstGeom prst="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8" name="Picture 17">
            <a:extLst>
              <a:ext uri="{FF2B5EF4-FFF2-40B4-BE49-F238E27FC236}">
                <a16:creationId xmlns:a16="http://schemas.microsoft.com/office/drawing/2014/main" id="{0F085D1D-ACEF-B575-855E-B4A39A2F014B}"/>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42875" y="57151"/>
            <a:ext cx="5486400" cy="1504949"/>
          </a:xfrm>
          <a:prstGeom prst="rect">
            <a:avLst/>
          </a:prstGeom>
        </xdr:spPr>
      </xdr:pic>
      <mc:AlternateContent xmlns:mc="http://schemas.openxmlformats.org/markup-compatibility/2006" xmlns:a14="http://schemas.microsoft.com/office/drawing/2010/main">
        <mc:Choice Requires="a14">
          <xdr:graphicFrame macro="">
            <xdr:nvGraphicFramePr>
              <xdr:cNvPr id="22" name="ChannelName">
                <a:extLst>
                  <a:ext uri="{FF2B5EF4-FFF2-40B4-BE49-F238E27FC236}">
                    <a16:creationId xmlns:a16="http://schemas.microsoft.com/office/drawing/2014/main" id="{363B2419-1BD2-6DAA-9280-5A505D759C2A}"/>
                  </a:ext>
                </a:extLst>
              </xdr:cNvPr>
              <xdr:cNvGraphicFramePr/>
            </xdr:nvGraphicFramePr>
            <xdr:xfrm>
              <a:off x="12458700" y="180976"/>
              <a:ext cx="1828800" cy="1179576"/>
            </xdr:xfrm>
            <a:graphic>
              <a:graphicData uri="http://schemas.microsoft.com/office/drawing/2010/slicer">
                <sle:slicer xmlns:sle="http://schemas.microsoft.com/office/drawing/2010/slicer" name="ChannelName"/>
              </a:graphicData>
            </a:graphic>
          </xdr:graphicFrame>
        </mc:Choice>
        <mc:Fallback xmlns="">
          <xdr:sp macro="" textlink="">
            <xdr:nvSpPr>
              <xdr:cNvPr id="0" name=""/>
              <xdr:cNvSpPr>
                <a:spLocks noTextEdit="1"/>
              </xdr:cNvSpPr>
            </xdr:nvSpPr>
            <xdr:spPr>
              <a:xfrm>
                <a:off x="12538011" y="181209"/>
                <a:ext cx="1840460" cy="11810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3" name="TransactionType">
                <a:extLst>
                  <a:ext uri="{FF2B5EF4-FFF2-40B4-BE49-F238E27FC236}">
                    <a16:creationId xmlns:a16="http://schemas.microsoft.com/office/drawing/2014/main" id="{50184A64-328A-80D6-580A-47DAFAAD28AB}"/>
                  </a:ext>
                </a:extLst>
              </xdr:cNvPr>
              <xdr:cNvGraphicFramePr/>
            </xdr:nvGraphicFramePr>
            <xdr:xfrm>
              <a:off x="14401800" y="180975"/>
              <a:ext cx="1828800" cy="1181100"/>
            </xdr:xfrm>
            <a:graphic>
              <a:graphicData uri="http://schemas.microsoft.com/office/drawing/2010/slicer">
                <sle:slicer xmlns:sle="http://schemas.microsoft.com/office/drawing/2010/slicer" name="TransactionType"/>
              </a:graphicData>
            </a:graphic>
          </xdr:graphicFrame>
        </mc:Choice>
        <mc:Fallback xmlns="">
          <xdr:sp macro="" textlink="">
            <xdr:nvSpPr>
              <xdr:cNvPr id="0" name=""/>
              <xdr:cNvSpPr>
                <a:spLocks noTextEdit="1"/>
              </xdr:cNvSpPr>
            </xdr:nvSpPr>
            <xdr:spPr>
              <a:xfrm>
                <a:off x="14493500" y="181208"/>
                <a:ext cx="1840460" cy="11826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xnSp macro="">
        <xdr:nvCxnSpPr>
          <xdr:cNvPr id="36" name="Straight Connector 35">
            <a:extLst>
              <a:ext uri="{FF2B5EF4-FFF2-40B4-BE49-F238E27FC236}">
                <a16:creationId xmlns:a16="http://schemas.microsoft.com/office/drawing/2014/main" id="{2AF22A4B-8A31-4325-8EDC-475FCBA9F039}"/>
              </a:ext>
            </a:extLst>
          </xdr:cNvPr>
          <xdr:cNvCxnSpPr/>
        </xdr:nvCxnSpPr>
        <xdr:spPr>
          <a:xfrm>
            <a:off x="16754475" y="76200"/>
            <a:ext cx="9525" cy="1400175"/>
          </a:xfrm>
          <a:prstGeom prst="line">
            <a:avLst/>
          </a:prstGeom>
          <a:ln w="9525" cap="flat" cmpd="sng" algn="ctr">
            <a:solidFill>
              <a:schemeClr val="bg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sp macro="" textlink="">
        <xdr:nvSpPr>
          <xdr:cNvPr id="56" name="TextBox 55">
            <a:extLst>
              <a:ext uri="{FF2B5EF4-FFF2-40B4-BE49-F238E27FC236}">
                <a16:creationId xmlns:a16="http://schemas.microsoft.com/office/drawing/2014/main" id="{944ECACD-BF78-BADA-B862-14D23BE6A306}"/>
              </a:ext>
            </a:extLst>
          </xdr:cNvPr>
          <xdr:cNvSpPr txBox="1"/>
        </xdr:nvSpPr>
        <xdr:spPr>
          <a:xfrm>
            <a:off x="16878300" y="361950"/>
            <a:ext cx="160972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Date Period</a:t>
            </a:r>
          </a:p>
        </xdr:txBody>
      </xdr:sp>
      <xdr:sp macro="" textlink="">
        <xdr:nvSpPr>
          <xdr:cNvPr id="58" name="TextBox 57">
            <a:extLst>
              <a:ext uri="{FF2B5EF4-FFF2-40B4-BE49-F238E27FC236}">
                <a16:creationId xmlns:a16="http://schemas.microsoft.com/office/drawing/2014/main" id="{362A1A66-D9C3-F800-0F40-83CEAD4C9F2B}"/>
              </a:ext>
            </a:extLst>
          </xdr:cNvPr>
          <xdr:cNvSpPr txBox="1"/>
        </xdr:nvSpPr>
        <xdr:spPr>
          <a:xfrm>
            <a:off x="16897350" y="895350"/>
            <a:ext cx="204787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bg1"/>
                </a:solidFill>
              </a:rPr>
              <a:t>Jan - Jun 2025</a:t>
            </a:r>
          </a:p>
        </xdr:txBody>
      </xdr:sp>
      <xdr:pic>
        <xdr:nvPicPr>
          <xdr:cNvPr id="60" name="Graphic 59" descr="Daily calendar">
            <a:extLst>
              <a:ext uri="{FF2B5EF4-FFF2-40B4-BE49-F238E27FC236}">
                <a16:creationId xmlns:a16="http://schemas.microsoft.com/office/drawing/2014/main" id="{E05E248D-A60F-9995-D2FF-8C024C3AC0B6}"/>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8288000" y="238125"/>
            <a:ext cx="838200" cy="571500"/>
          </a:xfrm>
          <a:prstGeom prst="rect">
            <a:avLst/>
          </a:prstGeom>
        </xdr:spPr>
      </xdr:pic>
      <mc:AlternateContent xmlns:mc="http://schemas.openxmlformats.org/markup-compatibility/2006" xmlns:a14="http://schemas.microsoft.com/office/drawing/2010/main">
        <mc:Choice Requires="a14">
          <xdr:graphicFrame macro="">
            <xdr:nvGraphicFramePr>
              <xdr:cNvPr id="67" name="CountryName">
                <a:extLst>
                  <a:ext uri="{FF2B5EF4-FFF2-40B4-BE49-F238E27FC236}">
                    <a16:creationId xmlns:a16="http://schemas.microsoft.com/office/drawing/2014/main" id="{5262F7DC-DA24-32B5-5FCD-D0F513629C47}"/>
                  </a:ext>
                </a:extLst>
              </xdr:cNvPr>
              <xdr:cNvGraphicFramePr/>
            </xdr:nvGraphicFramePr>
            <xdr:xfrm>
              <a:off x="8639175" y="171451"/>
              <a:ext cx="1828800" cy="1179576"/>
            </xdr:xfrm>
            <a:graphic>
              <a:graphicData uri="http://schemas.microsoft.com/office/drawing/2010/slicer">
                <sle:slicer xmlns:sle="http://schemas.microsoft.com/office/drawing/2010/slicer" name="CountryName"/>
              </a:graphicData>
            </a:graphic>
          </xdr:graphicFrame>
        </mc:Choice>
        <mc:Fallback xmlns="">
          <xdr:sp macro="" textlink="">
            <xdr:nvSpPr>
              <xdr:cNvPr id="0" name=""/>
              <xdr:cNvSpPr>
                <a:spLocks noTextEdit="1"/>
              </xdr:cNvSpPr>
            </xdr:nvSpPr>
            <xdr:spPr>
              <a:xfrm>
                <a:off x="8694134" y="171671"/>
                <a:ext cx="1840460" cy="11810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9" name="MonthName">
                <a:extLst>
                  <a:ext uri="{FF2B5EF4-FFF2-40B4-BE49-F238E27FC236}">
                    <a16:creationId xmlns:a16="http://schemas.microsoft.com/office/drawing/2014/main" id="{1B5DF071-FB47-E65A-F9C4-C42291950DF9}"/>
                  </a:ext>
                </a:extLst>
              </xdr:cNvPr>
              <xdr:cNvGraphicFramePr/>
            </xdr:nvGraphicFramePr>
            <xdr:xfrm>
              <a:off x="10544175" y="171451"/>
              <a:ext cx="1828800" cy="1179576"/>
            </xdr:xfrm>
            <a:graphic>
              <a:graphicData uri="http://schemas.microsoft.com/office/drawing/2010/slicer">
                <sle:slicer xmlns:sle="http://schemas.microsoft.com/office/drawing/2010/slicer" name="MonthName"/>
              </a:graphicData>
            </a:graphic>
          </xdr:graphicFrame>
        </mc:Choice>
        <mc:Fallback xmlns="">
          <xdr:sp macro="" textlink="">
            <xdr:nvSpPr>
              <xdr:cNvPr id="0" name=""/>
              <xdr:cNvSpPr>
                <a:spLocks noTextEdit="1"/>
              </xdr:cNvSpPr>
            </xdr:nvSpPr>
            <xdr:spPr>
              <a:xfrm>
                <a:off x="10611280" y="171671"/>
                <a:ext cx="1840460" cy="11810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0</xdr:col>
      <xdr:colOff>0</xdr:colOff>
      <xdr:row>7</xdr:row>
      <xdr:rowOff>82853</xdr:rowOff>
    </xdr:from>
    <xdr:to>
      <xdr:col>4</xdr:col>
      <xdr:colOff>152401</xdr:colOff>
      <xdr:row>57</xdr:row>
      <xdr:rowOff>25702</xdr:rowOff>
    </xdr:to>
    <xdr:grpSp>
      <xdr:nvGrpSpPr>
        <xdr:cNvPr id="32" name="Group 31">
          <a:extLst>
            <a:ext uri="{FF2B5EF4-FFF2-40B4-BE49-F238E27FC236}">
              <a16:creationId xmlns:a16="http://schemas.microsoft.com/office/drawing/2014/main" id="{8A34528C-BB6B-2278-56E6-085A164ADE88}"/>
            </a:ext>
          </a:extLst>
        </xdr:cNvPr>
        <xdr:cNvGrpSpPr/>
      </xdr:nvGrpSpPr>
      <xdr:grpSpPr>
        <a:xfrm>
          <a:off x="0" y="1620460"/>
          <a:ext cx="2601687" cy="9467849"/>
          <a:chOff x="0" y="1620460"/>
          <a:chExt cx="2601687" cy="9467849"/>
        </a:xfrm>
      </xdr:grpSpPr>
      <xdr:sp macro="[0]!GoTime" textlink="">
        <xdr:nvSpPr>
          <xdr:cNvPr id="3" name="Rectangle 2">
            <a:extLst>
              <a:ext uri="{FF2B5EF4-FFF2-40B4-BE49-F238E27FC236}">
                <a16:creationId xmlns:a16="http://schemas.microsoft.com/office/drawing/2014/main" id="{4787BCCC-711E-1E85-0F8F-A41535B5E015}"/>
              </a:ext>
            </a:extLst>
          </xdr:cNvPr>
          <xdr:cNvSpPr>
            <a:spLocks noChangeAspect="1"/>
          </xdr:cNvSpPr>
        </xdr:nvSpPr>
        <xdr:spPr>
          <a:xfrm>
            <a:off x="0" y="1620460"/>
            <a:ext cx="2601687" cy="9467849"/>
          </a:xfrm>
          <a:prstGeom prst="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7" name="Group 16">
            <a:extLst>
              <a:ext uri="{FF2B5EF4-FFF2-40B4-BE49-F238E27FC236}">
                <a16:creationId xmlns:a16="http://schemas.microsoft.com/office/drawing/2014/main" id="{9DC6CF8A-86C3-7CF8-9C0F-444D585884BE}"/>
              </a:ext>
            </a:extLst>
          </xdr:cNvPr>
          <xdr:cNvGrpSpPr/>
        </xdr:nvGrpSpPr>
        <xdr:grpSpPr>
          <a:xfrm>
            <a:off x="159506" y="2197401"/>
            <a:ext cx="2275114" cy="828675"/>
            <a:chOff x="145899" y="2211008"/>
            <a:chExt cx="2275114" cy="828675"/>
          </a:xfrm>
        </xdr:grpSpPr>
        <xdr:sp macro="[0]!GoExecutive" textlink="">
          <xdr:nvSpPr>
            <xdr:cNvPr id="72" name="Rectangle: Rounded Corners 71">
              <a:extLst>
                <a:ext uri="{FF2B5EF4-FFF2-40B4-BE49-F238E27FC236}">
                  <a16:creationId xmlns:a16="http://schemas.microsoft.com/office/drawing/2014/main" id="{774480F7-7932-C3CF-FC37-EB9A7146FA96}"/>
                </a:ext>
              </a:extLst>
            </xdr:cNvPr>
            <xdr:cNvSpPr/>
          </xdr:nvSpPr>
          <xdr:spPr>
            <a:xfrm>
              <a:off x="145899" y="2211008"/>
              <a:ext cx="2275114" cy="828675"/>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Executive" textlink="">
          <xdr:nvSpPr>
            <xdr:cNvPr id="73" name="TextBox 72">
              <a:extLst>
                <a:ext uri="{FF2B5EF4-FFF2-40B4-BE49-F238E27FC236}">
                  <a16:creationId xmlns:a16="http://schemas.microsoft.com/office/drawing/2014/main" id="{1CA6260C-A073-86AF-EB79-C1DDB90FF7A3}"/>
                </a:ext>
              </a:extLst>
            </xdr:cNvPr>
            <xdr:cNvSpPr txBox="1"/>
          </xdr:nvSpPr>
          <xdr:spPr>
            <a:xfrm>
              <a:off x="987118" y="2411034"/>
              <a:ext cx="1395658"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bg1"/>
                  </a:solidFill>
                </a:rPr>
                <a:t>Dashboard</a:t>
              </a:r>
            </a:p>
          </xdr:txBody>
        </xdr:sp>
        <xdr:pic macro="[0]!GoExecutive">
          <xdr:nvPicPr>
            <xdr:cNvPr id="75" name="Graphic 74" descr="Court">
              <a:extLst>
                <a:ext uri="{FF2B5EF4-FFF2-40B4-BE49-F238E27FC236}">
                  <a16:creationId xmlns:a16="http://schemas.microsoft.com/office/drawing/2014/main" id="{E8A3995C-2C4C-62A0-B3E3-05E4AD782C97}"/>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22372" y="2258634"/>
              <a:ext cx="697829" cy="676275"/>
            </a:xfrm>
            <a:prstGeom prst="rect">
              <a:avLst/>
            </a:prstGeom>
          </xdr:spPr>
        </xdr:pic>
      </xdr:grpSp>
      <xdr:grpSp>
        <xdr:nvGrpSpPr>
          <xdr:cNvPr id="19" name="Group 18">
            <a:extLst>
              <a:ext uri="{FF2B5EF4-FFF2-40B4-BE49-F238E27FC236}">
                <a16:creationId xmlns:a16="http://schemas.microsoft.com/office/drawing/2014/main" id="{2081484E-DD82-B401-25CB-69CAAAE34420}"/>
              </a:ext>
            </a:extLst>
          </xdr:cNvPr>
          <xdr:cNvGrpSpPr/>
        </xdr:nvGrpSpPr>
        <xdr:grpSpPr>
          <a:xfrm>
            <a:off x="152703" y="3626151"/>
            <a:ext cx="2275114" cy="828675"/>
            <a:chOff x="98274" y="3544508"/>
            <a:chExt cx="2275114" cy="828675"/>
          </a:xfrm>
        </xdr:grpSpPr>
        <xdr:sp macro="[0]!GoCountry" textlink="">
          <xdr:nvSpPr>
            <xdr:cNvPr id="82" name="Rectangle: Rounded Corners 81">
              <a:extLst>
                <a:ext uri="{FF2B5EF4-FFF2-40B4-BE49-F238E27FC236}">
                  <a16:creationId xmlns:a16="http://schemas.microsoft.com/office/drawing/2014/main" id="{2C964C84-3C02-F0C7-83A1-7864222258DF}"/>
                </a:ext>
              </a:extLst>
            </xdr:cNvPr>
            <xdr:cNvSpPr/>
          </xdr:nvSpPr>
          <xdr:spPr>
            <a:xfrm>
              <a:off x="98274" y="3544508"/>
              <a:ext cx="2275114" cy="828675"/>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Country" textlink="">
          <xdr:nvSpPr>
            <xdr:cNvPr id="83" name="TextBox 82">
              <a:extLst>
                <a:ext uri="{FF2B5EF4-FFF2-40B4-BE49-F238E27FC236}">
                  <a16:creationId xmlns:a16="http://schemas.microsoft.com/office/drawing/2014/main" id="{FE54D41A-9DD8-F383-36C2-9C5DFD8DDCFE}"/>
                </a:ext>
              </a:extLst>
            </xdr:cNvPr>
            <xdr:cNvSpPr txBox="1"/>
          </xdr:nvSpPr>
          <xdr:spPr>
            <a:xfrm>
              <a:off x="834341" y="3611185"/>
              <a:ext cx="1491251" cy="657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Country</a:t>
              </a:r>
              <a:r>
                <a:rPr lang="en-US" sz="1400" b="1" baseline="0">
                  <a:solidFill>
                    <a:schemeClr val="bg1"/>
                  </a:solidFill>
                </a:rPr>
                <a:t> performance</a:t>
              </a:r>
              <a:endParaRPr lang="en-US" sz="1400" b="1">
                <a:solidFill>
                  <a:schemeClr val="bg1"/>
                </a:solidFill>
              </a:endParaRPr>
            </a:p>
          </xdr:txBody>
        </xdr:sp>
        <xdr:pic macro="[0]!GoCountry">
          <xdr:nvPicPr>
            <xdr:cNvPr id="86" name="Graphic 85" descr="World">
              <a:extLst>
                <a:ext uri="{FF2B5EF4-FFF2-40B4-BE49-F238E27FC236}">
                  <a16:creationId xmlns:a16="http://schemas.microsoft.com/office/drawing/2014/main" id="{EA7E6500-1B7F-1774-F0BB-678A4CC85160}"/>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84309" y="3687384"/>
              <a:ext cx="611795" cy="485775"/>
            </a:xfrm>
            <a:prstGeom prst="rect">
              <a:avLst/>
            </a:prstGeom>
          </xdr:spPr>
        </xdr:pic>
      </xdr:grpSp>
      <xdr:grpSp>
        <xdr:nvGrpSpPr>
          <xdr:cNvPr id="20" name="Group 19">
            <a:extLst>
              <a:ext uri="{FF2B5EF4-FFF2-40B4-BE49-F238E27FC236}">
                <a16:creationId xmlns:a16="http://schemas.microsoft.com/office/drawing/2014/main" id="{2A394776-1E4D-1CD7-5C74-CE928471F8C6}"/>
              </a:ext>
            </a:extLst>
          </xdr:cNvPr>
          <xdr:cNvGrpSpPr/>
        </xdr:nvGrpSpPr>
        <xdr:grpSpPr>
          <a:xfrm>
            <a:off x="130931" y="4760987"/>
            <a:ext cx="2275114" cy="1057276"/>
            <a:chOff x="130931" y="4692951"/>
            <a:chExt cx="2275114" cy="1057276"/>
          </a:xfrm>
        </xdr:grpSpPr>
        <xdr:sp macro="[0]!GoRegional" textlink="">
          <xdr:nvSpPr>
            <xdr:cNvPr id="78" name="Rectangle: Rounded Corners 77">
              <a:extLst>
                <a:ext uri="{FF2B5EF4-FFF2-40B4-BE49-F238E27FC236}">
                  <a16:creationId xmlns:a16="http://schemas.microsoft.com/office/drawing/2014/main" id="{6B3EE5D8-81C7-CDC3-B7EE-C99C8657801A}"/>
                </a:ext>
              </a:extLst>
            </xdr:cNvPr>
            <xdr:cNvSpPr/>
          </xdr:nvSpPr>
          <xdr:spPr>
            <a:xfrm>
              <a:off x="130931" y="4692951"/>
              <a:ext cx="2275114" cy="1057276"/>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Regional" textlink="">
          <xdr:nvSpPr>
            <xdr:cNvPr id="79" name="TextBox 78">
              <a:extLst>
                <a:ext uri="{FF2B5EF4-FFF2-40B4-BE49-F238E27FC236}">
                  <a16:creationId xmlns:a16="http://schemas.microsoft.com/office/drawing/2014/main" id="{7FA882A7-0084-69D9-8CE4-33A6FBDE7B20}"/>
                </a:ext>
              </a:extLst>
            </xdr:cNvPr>
            <xdr:cNvSpPr txBox="1"/>
          </xdr:nvSpPr>
          <xdr:spPr>
            <a:xfrm>
              <a:off x="958543" y="4878009"/>
              <a:ext cx="1338302" cy="733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Region</a:t>
              </a:r>
              <a:r>
                <a:rPr lang="en-US" sz="1400" b="1" baseline="0">
                  <a:solidFill>
                    <a:schemeClr val="bg1"/>
                  </a:solidFill>
                </a:rPr>
                <a:t> performance</a:t>
              </a:r>
              <a:endParaRPr lang="en-US" sz="1400" b="1">
                <a:solidFill>
                  <a:schemeClr val="bg1"/>
                </a:solidFill>
              </a:endParaRPr>
            </a:p>
          </xdr:txBody>
        </xdr:sp>
        <xdr:pic macro="[0]!GoRegional">
          <xdr:nvPicPr>
            <xdr:cNvPr id="90" name="Graphic 89" descr="Marker">
              <a:extLst>
                <a:ext uri="{FF2B5EF4-FFF2-40B4-BE49-F238E27FC236}">
                  <a16:creationId xmlns:a16="http://schemas.microsoft.com/office/drawing/2014/main" id="{04CC8BE9-6BE5-B0D1-431B-039E8E0F43D2}"/>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260714" y="4916108"/>
              <a:ext cx="659593" cy="647701"/>
            </a:xfrm>
            <a:prstGeom prst="rect">
              <a:avLst/>
            </a:prstGeom>
          </xdr:spPr>
        </xdr:pic>
      </xdr:grpSp>
      <xdr:grpSp>
        <xdr:nvGrpSpPr>
          <xdr:cNvPr id="21" name="Group 20">
            <a:extLst>
              <a:ext uri="{FF2B5EF4-FFF2-40B4-BE49-F238E27FC236}">
                <a16:creationId xmlns:a16="http://schemas.microsoft.com/office/drawing/2014/main" id="{29384426-6BBC-E253-E5CE-480D1288862A}"/>
              </a:ext>
            </a:extLst>
          </xdr:cNvPr>
          <xdr:cNvGrpSpPr/>
        </xdr:nvGrpSpPr>
        <xdr:grpSpPr>
          <a:xfrm>
            <a:off x="201688" y="6129869"/>
            <a:ext cx="2246539" cy="1095374"/>
            <a:chOff x="174473" y="6021011"/>
            <a:chExt cx="2246539" cy="1095374"/>
          </a:xfrm>
        </xdr:grpSpPr>
        <xdr:sp macro="[0]!GoChannel" textlink="">
          <xdr:nvSpPr>
            <xdr:cNvPr id="92" name="Rectangle: Rounded Corners 91">
              <a:extLst>
                <a:ext uri="{FF2B5EF4-FFF2-40B4-BE49-F238E27FC236}">
                  <a16:creationId xmlns:a16="http://schemas.microsoft.com/office/drawing/2014/main" id="{6982B158-87D4-DC79-5E48-E4B78FB3EFB9}"/>
                </a:ext>
              </a:extLst>
            </xdr:cNvPr>
            <xdr:cNvSpPr/>
          </xdr:nvSpPr>
          <xdr:spPr>
            <a:xfrm>
              <a:off x="174473" y="6021011"/>
              <a:ext cx="2246539" cy="1095374"/>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Channel" textlink="">
          <xdr:nvSpPr>
            <xdr:cNvPr id="95" name="TextBox 94">
              <a:extLst>
                <a:ext uri="{FF2B5EF4-FFF2-40B4-BE49-F238E27FC236}">
                  <a16:creationId xmlns:a16="http://schemas.microsoft.com/office/drawing/2014/main" id="{9868DF0D-D05F-213F-3D75-AEB3227C0055}"/>
                </a:ext>
              </a:extLst>
            </xdr:cNvPr>
            <xdr:cNvSpPr txBox="1"/>
          </xdr:nvSpPr>
          <xdr:spPr>
            <a:xfrm>
              <a:off x="977491" y="6240085"/>
              <a:ext cx="129056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1">
                  <a:solidFill>
                    <a:schemeClr val="bg1"/>
                  </a:solidFill>
                </a:rPr>
                <a:t>Channel</a:t>
              </a:r>
            </a:p>
            <a:p>
              <a:pPr algn="l"/>
              <a:r>
                <a:rPr lang="en-US" sz="1600" b="1">
                  <a:solidFill>
                    <a:schemeClr val="bg1"/>
                  </a:solidFill>
                </a:rPr>
                <a:t>Performance</a:t>
              </a:r>
            </a:p>
          </xdr:txBody>
        </xdr:sp>
        <xdr:pic macro="[0]!GoChannel">
          <xdr:nvPicPr>
            <xdr:cNvPr id="97" name="Graphic 96" descr="Home">
              <a:extLst>
                <a:ext uri="{FF2B5EF4-FFF2-40B4-BE49-F238E27FC236}">
                  <a16:creationId xmlns:a16="http://schemas.microsoft.com/office/drawing/2014/main" id="{C4AEA839-D731-C8C8-7A34-5AFA22375CB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22272" y="6287709"/>
              <a:ext cx="621383" cy="666750"/>
            </a:xfrm>
            <a:prstGeom prst="rect">
              <a:avLst/>
            </a:prstGeom>
          </xdr:spPr>
        </xdr:pic>
      </xdr:grpSp>
      <xdr:grpSp>
        <xdr:nvGrpSpPr>
          <xdr:cNvPr id="27" name="Group 26">
            <a:extLst>
              <a:ext uri="{FF2B5EF4-FFF2-40B4-BE49-F238E27FC236}">
                <a16:creationId xmlns:a16="http://schemas.microsoft.com/office/drawing/2014/main" id="{43504D7B-D94D-3165-4BCE-F5C61AD588A0}"/>
              </a:ext>
            </a:extLst>
          </xdr:cNvPr>
          <xdr:cNvGrpSpPr/>
        </xdr:nvGrpSpPr>
        <xdr:grpSpPr>
          <a:xfrm>
            <a:off x="211213" y="7463366"/>
            <a:ext cx="2189389" cy="1266825"/>
            <a:chOff x="183998" y="7449759"/>
            <a:chExt cx="2189389" cy="1266825"/>
          </a:xfrm>
        </xdr:grpSpPr>
        <xdr:sp macro="[0]!GoTransaction" textlink="">
          <xdr:nvSpPr>
            <xdr:cNvPr id="93" name="Rectangle: Rounded Corners 92">
              <a:extLst>
                <a:ext uri="{FF2B5EF4-FFF2-40B4-BE49-F238E27FC236}">
                  <a16:creationId xmlns:a16="http://schemas.microsoft.com/office/drawing/2014/main" id="{15F371D1-F825-4725-7E95-7AFF1F92337F}"/>
                </a:ext>
              </a:extLst>
            </xdr:cNvPr>
            <xdr:cNvSpPr/>
          </xdr:nvSpPr>
          <xdr:spPr>
            <a:xfrm>
              <a:off x="183998" y="7449759"/>
              <a:ext cx="2189389" cy="1266825"/>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Transaction" textlink="">
          <xdr:nvSpPr>
            <xdr:cNvPr id="99" name="TextBox 98">
              <a:extLst>
                <a:ext uri="{FF2B5EF4-FFF2-40B4-BE49-F238E27FC236}">
                  <a16:creationId xmlns:a16="http://schemas.microsoft.com/office/drawing/2014/main" id="{CF8776B5-0CE1-3610-F0F4-A357E74F2820}"/>
                </a:ext>
              </a:extLst>
            </xdr:cNvPr>
            <xdr:cNvSpPr txBox="1"/>
          </xdr:nvSpPr>
          <xdr:spPr>
            <a:xfrm>
              <a:off x="967972" y="7668833"/>
              <a:ext cx="1233324" cy="838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1"/>
                  </a:solidFill>
                </a:rPr>
                <a:t>Transaction Analysis	</a:t>
              </a:r>
            </a:p>
          </xdr:txBody>
        </xdr:sp>
        <xdr:pic macro="[0]!GoTransaction">
          <xdr:nvPicPr>
            <xdr:cNvPr id="101" name="Graphic 100" descr="Pie chart">
              <a:extLst>
                <a:ext uri="{FF2B5EF4-FFF2-40B4-BE49-F238E27FC236}">
                  <a16:creationId xmlns:a16="http://schemas.microsoft.com/office/drawing/2014/main" id="{B9303A19-A041-1830-F3B8-7E552D4D7FFC}"/>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9605" y="7735509"/>
              <a:ext cx="564078" cy="657226"/>
            </a:xfrm>
            <a:prstGeom prst="rect">
              <a:avLst/>
            </a:prstGeom>
          </xdr:spPr>
        </xdr:pic>
      </xdr:grpSp>
      <xdr:grpSp>
        <xdr:nvGrpSpPr>
          <xdr:cNvPr id="6" name="Group 5">
            <a:extLst>
              <a:ext uri="{FF2B5EF4-FFF2-40B4-BE49-F238E27FC236}">
                <a16:creationId xmlns:a16="http://schemas.microsoft.com/office/drawing/2014/main" id="{ED8A8587-FFC0-C5A9-4619-C202AD838E88}"/>
              </a:ext>
            </a:extLst>
          </xdr:cNvPr>
          <xdr:cNvGrpSpPr/>
        </xdr:nvGrpSpPr>
        <xdr:grpSpPr>
          <a:xfrm>
            <a:off x="216657" y="9103027"/>
            <a:ext cx="2232630" cy="1171575"/>
            <a:chOff x="203050" y="9116634"/>
            <a:chExt cx="2232630" cy="1171575"/>
          </a:xfrm>
        </xdr:grpSpPr>
        <xdr:sp macro="[0]!GoTime" textlink="">
          <xdr:nvSpPr>
            <xdr:cNvPr id="94" name="Rectangle: Rounded Corners 93">
              <a:extLst>
                <a:ext uri="{FF2B5EF4-FFF2-40B4-BE49-F238E27FC236}">
                  <a16:creationId xmlns:a16="http://schemas.microsoft.com/office/drawing/2014/main" id="{4FE5EF37-BC25-7F7D-3062-4BFA48FE23EF}"/>
                </a:ext>
              </a:extLst>
            </xdr:cNvPr>
            <xdr:cNvSpPr/>
          </xdr:nvSpPr>
          <xdr:spPr>
            <a:xfrm>
              <a:off x="203050" y="9116634"/>
              <a:ext cx="2232630" cy="1171575"/>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Time" textlink="">
          <xdr:nvSpPr>
            <xdr:cNvPr id="103" name="TextBox 102">
              <a:extLst>
                <a:ext uri="{FF2B5EF4-FFF2-40B4-BE49-F238E27FC236}">
                  <a16:creationId xmlns:a16="http://schemas.microsoft.com/office/drawing/2014/main" id="{7239D28D-8074-349B-1877-2AE164F2F687}"/>
                </a:ext>
              </a:extLst>
            </xdr:cNvPr>
            <xdr:cNvSpPr txBox="1"/>
          </xdr:nvSpPr>
          <xdr:spPr>
            <a:xfrm>
              <a:off x="1034867" y="9192835"/>
              <a:ext cx="1319169" cy="704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bg1"/>
                  </a:solidFill>
                </a:rPr>
                <a:t>Time</a:t>
              </a:r>
              <a:r>
                <a:rPr lang="en-US" sz="1800" b="1" baseline="0">
                  <a:solidFill>
                    <a:schemeClr val="bg1"/>
                  </a:solidFill>
                </a:rPr>
                <a:t> Intelligence</a:t>
              </a:r>
              <a:endParaRPr lang="en-US" sz="1800" b="1">
                <a:solidFill>
                  <a:schemeClr val="bg1"/>
                </a:solidFill>
              </a:endParaRPr>
            </a:p>
          </xdr:txBody>
        </xdr:sp>
        <xdr:pic macro="[0]!GoTime">
          <xdr:nvPicPr>
            <xdr:cNvPr id="5" name="Graphic 4" descr="Stopwatch">
              <a:extLst>
                <a:ext uri="{FF2B5EF4-FFF2-40B4-BE49-F238E27FC236}">
                  <a16:creationId xmlns:a16="http://schemas.microsoft.com/office/drawing/2014/main" id="{B0097D85-000B-A823-B727-980FA8AA3ADD}"/>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12964" y="9334500"/>
              <a:ext cx="734786" cy="778328"/>
            </a:xfrm>
            <a:prstGeom prst="rect">
              <a:avLst/>
            </a:prstGeom>
          </xdr:spPr>
        </xdr:pic>
      </xdr:grp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7</xdr:row>
      <xdr:rowOff>171450</xdr:rowOff>
    </xdr:from>
    <xdr:to>
      <xdr:col>4</xdr:col>
      <xdr:colOff>590550</xdr:colOff>
      <xdr:row>65</xdr:row>
      <xdr:rowOff>169334</xdr:rowOff>
    </xdr:to>
    <xdr:grpSp>
      <xdr:nvGrpSpPr>
        <xdr:cNvPr id="90" name="Group 89">
          <a:extLst>
            <a:ext uri="{FF2B5EF4-FFF2-40B4-BE49-F238E27FC236}">
              <a16:creationId xmlns:a16="http://schemas.microsoft.com/office/drawing/2014/main" id="{04F42712-8F72-04A4-5F4B-5CB3415457EC}"/>
            </a:ext>
          </a:extLst>
        </xdr:cNvPr>
        <xdr:cNvGrpSpPr/>
      </xdr:nvGrpSpPr>
      <xdr:grpSpPr>
        <a:xfrm>
          <a:off x="0" y="1504950"/>
          <a:ext cx="3028950" cy="11056409"/>
          <a:chOff x="0" y="1504950"/>
          <a:chExt cx="3028950" cy="11056409"/>
        </a:xfrm>
      </xdr:grpSpPr>
      <xdr:sp macro="" textlink="">
        <xdr:nvSpPr>
          <xdr:cNvPr id="3" name="Rectangle 2">
            <a:extLst>
              <a:ext uri="{FF2B5EF4-FFF2-40B4-BE49-F238E27FC236}">
                <a16:creationId xmlns:a16="http://schemas.microsoft.com/office/drawing/2014/main" id="{9BD29BCB-4F46-A641-E76E-EFB2566C420A}"/>
              </a:ext>
            </a:extLst>
          </xdr:cNvPr>
          <xdr:cNvSpPr>
            <a:spLocks noChangeAspect="1"/>
          </xdr:cNvSpPr>
        </xdr:nvSpPr>
        <xdr:spPr>
          <a:xfrm>
            <a:off x="0" y="1504950"/>
            <a:ext cx="3028950" cy="11056409"/>
          </a:xfrm>
          <a:prstGeom prst="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55" name="Group 54">
            <a:extLst>
              <a:ext uri="{FF2B5EF4-FFF2-40B4-BE49-F238E27FC236}">
                <a16:creationId xmlns:a16="http://schemas.microsoft.com/office/drawing/2014/main" id="{D181A3CB-6A22-CDF8-66C8-2FDCBFBCCD5F}"/>
              </a:ext>
            </a:extLst>
          </xdr:cNvPr>
          <xdr:cNvGrpSpPr/>
        </xdr:nvGrpSpPr>
        <xdr:grpSpPr>
          <a:xfrm>
            <a:off x="156814" y="2204110"/>
            <a:ext cx="2648745" cy="967714"/>
            <a:chOff x="128239" y="2137435"/>
            <a:chExt cx="2648745" cy="967714"/>
          </a:xfrm>
        </xdr:grpSpPr>
        <xdr:sp macro="[0]!GoExecutive" textlink="">
          <xdr:nvSpPr>
            <xdr:cNvPr id="25" name="Rectangle: Rounded Corners 24">
              <a:extLst>
                <a:ext uri="{FF2B5EF4-FFF2-40B4-BE49-F238E27FC236}">
                  <a16:creationId xmlns:a16="http://schemas.microsoft.com/office/drawing/2014/main" id="{44DBB944-1373-E58E-7067-103D8CC7655B}"/>
                </a:ext>
              </a:extLst>
            </xdr:cNvPr>
            <xdr:cNvSpPr/>
          </xdr:nvSpPr>
          <xdr:spPr>
            <a:xfrm>
              <a:off x="128239" y="2137435"/>
              <a:ext cx="2648745" cy="967714"/>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Executive" textlink="">
          <xdr:nvSpPr>
            <xdr:cNvPr id="26" name="TextBox 25">
              <a:extLst>
                <a:ext uri="{FF2B5EF4-FFF2-40B4-BE49-F238E27FC236}">
                  <a16:creationId xmlns:a16="http://schemas.microsoft.com/office/drawing/2014/main" id="{16841DB0-64B9-BD47-69B3-4667B4285B27}"/>
                </a:ext>
              </a:extLst>
            </xdr:cNvPr>
            <xdr:cNvSpPr txBox="1"/>
          </xdr:nvSpPr>
          <xdr:spPr>
            <a:xfrm>
              <a:off x="1145707" y="2380547"/>
              <a:ext cx="1624860" cy="500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bg1"/>
                  </a:solidFill>
                </a:rPr>
                <a:t>Dashboard</a:t>
              </a:r>
            </a:p>
          </xdr:txBody>
        </xdr:sp>
        <xdr:pic macro="[0]!GoExecutive">
          <xdr:nvPicPr>
            <xdr:cNvPr id="27" name="Graphic 26" descr="Court">
              <a:extLst>
                <a:ext uri="{FF2B5EF4-FFF2-40B4-BE49-F238E27FC236}">
                  <a16:creationId xmlns:a16="http://schemas.microsoft.com/office/drawing/2014/main" id="{A5586F8D-4241-572D-1327-145BA1046EA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55371" y="2202576"/>
              <a:ext cx="812430" cy="789744"/>
            </a:xfrm>
            <a:prstGeom prst="rect">
              <a:avLst/>
            </a:prstGeom>
          </xdr:spPr>
        </xdr:pic>
      </xdr:grpSp>
      <xdr:grpSp>
        <xdr:nvGrpSpPr>
          <xdr:cNvPr id="59" name="Group 58">
            <a:extLst>
              <a:ext uri="{FF2B5EF4-FFF2-40B4-BE49-F238E27FC236}">
                <a16:creationId xmlns:a16="http://schemas.microsoft.com/office/drawing/2014/main" id="{A95112E4-8C88-15B5-5998-505CB96B4591}"/>
              </a:ext>
            </a:extLst>
          </xdr:cNvPr>
          <xdr:cNvGrpSpPr/>
        </xdr:nvGrpSpPr>
        <xdr:grpSpPr>
          <a:xfrm>
            <a:off x="120417" y="3627999"/>
            <a:ext cx="2648745" cy="967714"/>
            <a:chOff x="72792" y="3723249"/>
            <a:chExt cx="2648745" cy="967714"/>
          </a:xfrm>
        </xdr:grpSpPr>
        <xdr:sp macro="[0]!GoCountry" textlink="">
          <xdr:nvSpPr>
            <xdr:cNvPr id="22" name="Rectangle: Rounded Corners 21">
              <a:extLst>
                <a:ext uri="{FF2B5EF4-FFF2-40B4-BE49-F238E27FC236}">
                  <a16:creationId xmlns:a16="http://schemas.microsoft.com/office/drawing/2014/main" id="{0142897C-C34C-4EAC-68B8-EA845A5D6345}"/>
                </a:ext>
              </a:extLst>
            </xdr:cNvPr>
            <xdr:cNvSpPr/>
          </xdr:nvSpPr>
          <xdr:spPr>
            <a:xfrm>
              <a:off x="72792" y="3723249"/>
              <a:ext cx="2648745" cy="967714"/>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Country" textlink="">
          <xdr:nvSpPr>
            <xdr:cNvPr id="23" name="TextBox 22">
              <a:extLst>
                <a:ext uri="{FF2B5EF4-FFF2-40B4-BE49-F238E27FC236}">
                  <a16:creationId xmlns:a16="http://schemas.microsoft.com/office/drawing/2014/main" id="{B8C2814C-3C82-F930-BDD7-8FA8336A9586}"/>
                </a:ext>
              </a:extLst>
            </xdr:cNvPr>
            <xdr:cNvSpPr txBox="1"/>
          </xdr:nvSpPr>
          <xdr:spPr>
            <a:xfrm>
              <a:off x="967840" y="3782063"/>
              <a:ext cx="1736152" cy="7674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Country</a:t>
              </a:r>
              <a:r>
                <a:rPr lang="en-US" sz="1400" b="1" baseline="0">
                  <a:solidFill>
                    <a:schemeClr val="bg1"/>
                  </a:solidFill>
                </a:rPr>
                <a:t> performance</a:t>
              </a:r>
              <a:endParaRPr lang="en-US" sz="1400" b="1">
                <a:solidFill>
                  <a:schemeClr val="bg1"/>
                </a:solidFill>
              </a:endParaRPr>
            </a:p>
          </xdr:txBody>
        </xdr:sp>
        <xdr:pic macro="[0]!GoCountry">
          <xdr:nvPicPr>
            <xdr:cNvPr id="24" name="Graphic 23" descr="World">
              <a:extLst>
                <a:ext uri="{FF2B5EF4-FFF2-40B4-BE49-F238E27FC236}">
                  <a16:creationId xmlns:a16="http://schemas.microsoft.com/office/drawing/2014/main" id="{B9875725-DB3C-8057-5081-403AE19512F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056" y="3871047"/>
              <a:ext cx="712268" cy="567281"/>
            </a:xfrm>
            <a:prstGeom prst="rect">
              <a:avLst/>
            </a:prstGeom>
          </xdr:spPr>
        </xdr:pic>
      </xdr:grpSp>
      <xdr:grpSp>
        <xdr:nvGrpSpPr>
          <xdr:cNvPr id="60" name="Group 59">
            <a:extLst>
              <a:ext uri="{FF2B5EF4-FFF2-40B4-BE49-F238E27FC236}">
                <a16:creationId xmlns:a16="http://schemas.microsoft.com/office/drawing/2014/main" id="{7715F102-68EA-591A-24BD-A37628724C0A}"/>
              </a:ext>
            </a:extLst>
          </xdr:cNvPr>
          <xdr:cNvGrpSpPr/>
        </xdr:nvGrpSpPr>
        <xdr:grpSpPr>
          <a:xfrm>
            <a:off x="161646" y="4946924"/>
            <a:ext cx="2648745" cy="1234671"/>
            <a:chOff x="133071" y="5042174"/>
            <a:chExt cx="2648745" cy="1234671"/>
          </a:xfrm>
        </xdr:grpSpPr>
        <xdr:sp macro="[0]!GoRegional" textlink="">
          <xdr:nvSpPr>
            <xdr:cNvPr id="19" name="Rectangle: Rounded Corners 18">
              <a:extLst>
                <a:ext uri="{FF2B5EF4-FFF2-40B4-BE49-F238E27FC236}">
                  <a16:creationId xmlns:a16="http://schemas.microsoft.com/office/drawing/2014/main" id="{1CDFBA18-5E98-7DB1-B637-E01E47DE1C1B}"/>
                </a:ext>
              </a:extLst>
            </xdr:cNvPr>
            <xdr:cNvSpPr/>
          </xdr:nvSpPr>
          <xdr:spPr>
            <a:xfrm>
              <a:off x="133071" y="5042174"/>
              <a:ext cx="2648745" cy="1234671"/>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Regional" textlink="">
          <xdr:nvSpPr>
            <xdr:cNvPr id="20" name="TextBox 19">
              <a:extLst>
                <a:ext uri="{FF2B5EF4-FFF2-40B4-BE49-F238E27FC236}">
                  <a16:creationId xmlns:a16="http://schemas.microsoft.com/office/drawing/2014/main" id="{6613AF9A-60E4-BF8D-FEE0-412E8F252939}"/>
                </a:ext>
              </a:extLst>
            </xdr:cNvPr>
            <xdr:cNvSpPr txBox="1"/>
          </xdr:nvSpPr>
          <xdr:spPr>
            <a:xfrm>
              <a:off x="1112439" y="5261442"/>
              <a:ext cx="1558085" cy="8564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Region</a:t>
              </a:r>
              <a:r>
                <a:rPr lang="en-US" sz="1400" b="1" baseline="0">
                  <a:solidFill>
                    <a:schemeClr val="bg1"/>
                  </a:solidFill>
                </a:rPr>
                <a:t> performance</a:t>
              </a:r>
              <a:endParaRPr lang="en-US" sz="1400" b="1">
                <a:solidFill>
                  <a:schemeClr val="bg1"/>
                </a:solidFill>
              </a:endParaRPr>
            </a:p>
          </xdr:txBody>
        </xdr:sp>
        <xdr:pic macro="[0]!GoRegional">
          <xdr:nvPicPr>
            <xdr:cNvPr id="21" name="Graphic 20" descr="Marker">
              <a:extLst>
                <a:ext uri="{FF2B5EF4-FFF2-40B4-BE49-F238E27FC236}">
                  <a16:creationId xmlns:a16="http://schemas.microsoft.com/office/drawing/2014/main" id="{E2DD52EC-2511-D8EF-85C8-FFFAF2ADC61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00009" y="5305933"/>
              <a:ext cx="767915" cy="756375"/>
            </a:xfrm>
            <a:prstGeom prst="rect">
              <a:avLst/>
            </a:prstGeom>
          </xdr:spPr>
        </xdr:pic>
      </xdr:grpSp>
      <xdr:grpSp>
        <xdr:nvGrpSpPr>
          <xdr:cNvPr id="61" name="Group 60">
            <a:extLst>
              <a:ext uri="{FF2B5EF4-FFF2-40B4-BE49-F238E27FC236}">
                <a16:creationId xmlns:a16="http://schemas.microsoft.com/office/drawing/2014/main" id="{F552581B-356D-6D34-54FE-6C95A6203A26}"/>
              </a:ext>
            </a:extLst>
          </xdr:cNvPr>
          <xdr:cNvGrpSpPr/>
        </xdr:nvGrpSpPr>
        <xdr:grpSpPr>
          <a:xfrm>
            <a:off x="209130" y="6662898"/>
            <a:ext cx="2615478" cy="1279161"/>
            <a:chOff x="209130" y="6567648"/>
            <a:chExt cx="2615478" cy="1279161"/>
          </a:xfrm>
        </xdr:grpSpPr>
        <xdr:sp macro="[0]!GoChannel" textlink="">
          <xdr:nvSpPr>
            <xdr:cNvPr id="16" name="Rectangle: Rounded Corners 15">
              <a:extLst>
                <a:ext uri="{FF2B5EF4-FFF2-40B4-BE49-F238E27FC236}">
                  <a16:creationId xmlns:a16="http://schemas.microsoft.com/office/drawing/2014/main" id="{687125E5-3EB1-C8DD-257C-7A4A8DD945A1}"/>
                </a:ext>
              </a:extLst>
            </xdr:cNvPr>
            <xdr:cNvSpPr/>
          </xdr:nvSpPr>
          <xdr:spPr>
            <a:xfrm>
              <a:off x="209130" y="6567648"/>
              <a:ext cx="2615478" cy="1279161"/>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Channel" textlink="">
          <xdr:nvSpPr>
            <xdr:cNvPr id="17" name="TextBox 16">
              <a:extLst>
                <a:ext uri="{FF2B5EF4-FFF2-40B4-BE49-F238E27FC236}">
                  <a16:creationId xmlns:a16="http://schemas.microsoft.com/office/drawing/2014/main" id="{A0BF3243-651A-2D2F-8649-580078E9551B}"/>
                </a:ext>
              </a:extLst>
            </xdr:cNvPr>
            <xdr:cNvSpPr txBox="1"/>
          </xdr:nvSpPr>
          <xdr:spPr>
            <a:xfrm>
              <a:off x="1134499" y="6852057"/>
              <a:ext cx="1502509" cy="978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1">
                  <a:solidFill>
                    <a:schemeClr val="bg1"/>
                  </a:solidFill>
                </a:rPr>
                <a:t>Channel</a:t>
              </a:r>
            </a:p>
            <a:p>
              <a:pPr algn="l"/>
              <a:r>
                <a:rPr lang="en-US" sz="1600" b="1">
                  <a:solidFill>
                    <a:schemeClr val="bg1"/>
                  </a:solidFill>
                </a:rPr>
                <a:t>Performance</a:t>
              </a:r>
            </a:p>
          </xdr:txBody>
        </xdr:sp>
        <xdr:pic macro="[0]!GoChannel">
          <xdr:nvPicPr>
            <xdr:cNvPr id="18" name="Graphic 17" descr="Home">
              <a:extLst>
                <a:ext uri="{FF2B5EF4-FFF2-40B4-BE49-F238E27FC236}">
                  <a16:creationId xmlns:a16="http://schemas.microsoft.com/office/drawing/2014/main" id="{864D65F0-5C7F-BE67-ED15-6535BFCF71D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55253" y="6907668"/>
              <a:ext cx="723430" cy="778620"/>
            </a:xfrm>
            <a:prstGeom prst="rect">
              <a:avLst/>
            </a:prstGeom>
          </xdr:spPr>
        </xdr:pic>
      </xdr:grpSp>
      <xdr:grpSp>
        <xdr:nvGrpSpPr>
          <xdr:cNvPr id="83" name="Group 82">
            <a:extLst>
              <a:ext uri="{FF2B5EF4-FFF2-40B4-BE49-F238E27FC236}">
                <a16:creationId xmlns:a16="http://schemas.microsoft.com/office/drawing/2014/main" id="{D46F50F5-1FEB-9850-4468-426E4758D34B}"/>
              </a:ext>
            </a:extLst>
          </xdr:cNvPr>
          <xdr:cNvGrpSpPr/>
        </xdr:nvGrpSpPr>
        <xdr:grpSpPr>
          <a:xfrm>
            <a:off x="210695" y="8264692"/>
            <a:ext cx="2548942" cy="1479379"/>
            <a:chOff x="210695" y="8264692"/>
            <a:chExt cx="2548942" cy="1479379"/>
          </a:xfrm>
        </xdr:grpSpPr>
        <xdr:sp macro="[0]!GoTransaction" textlink="">
          <xdr:nvSpPr>
            <xdr:cNvPr id="13" name="Rectangle: Rounded Corners 12">
              <a:extLst>
                <a:ext uri="{FF2B5EF4-FFF2-40B4-BE49-F238E27FC236}">
                  <a16:creationId xmlns:a16="http://schemas.microsoft.com/office/drawing/2014/main" id="{C1441074-A376-CE42-26C6-A823C4E93BED}"/>
                </a:ext>
              </a:extLst>
            </xdr:cNvPr>
            <xdr:cNvSpPr/>
          </xdr:nvSpPr>
          <xdr:spPr>
            <a:xfrm>
              <a:off x="210695" y="8264692"/>
              <a:ext cx="2548942" cy="1479379"/>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Transaction" textlink="">
          <xdr:nvSpPr>
            <xdr:cNvPr id="14" name="TextBox 13">
              <a:extLst>
                <a:ext uri="{FF2B5EF4-FFF2-40B4-BE49-F238E27FC236}">
                  <a16:creationId xmlns:a16="http://schemas.microsoft.com/office/drawing/2014/main" id="{AFDB5F7C-CB1F-3386-EB84-6788A157BBE7}"/>
                </a:ext>
              </a:extLst>
            </xdr:cNvPr>
            <xdr:cNvSpPr txBox="1"/>
          </xdr:nvSpPr>
          <xdr:spPr>
            <a:xfrm>
              <a:off x="1123418" y="8520523"/>
              <a:ext cx="1435867" cy="9788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1"/>
                  </a:solidFill>
                </a:rPr>
                <a:t>Transaction Analysis	</a:t>
              </a:r>
            </a:p>
          </xdr:txBody>
        </xdr:sp>
        <xdr:pic macro="[0]!GoTransaction">
          <xdr:nvPicPr>
            <xdr:cNvPr id="15" name="Graphic 14" descr="Pie chart">
              <a:extLst>
                <a:ext uri="{FF2B5EF4-FFF2-40B4-BE49-F238E27FC236}">
                  <a16:creationId xmlns:a16="http://schemas.microsoft.com/office/drawing/2014/main" id="{5265D43B-0796-56A8-73A3-353BB2C7CCC4}"/>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22003" y="8598387"/>
              <a:ext cx="656714" cy="767499"/>
            </a:xfrm>
            <a:prstGeom prst="rect">
              <a:avLst/>
            </a:prstGeom>
          </xdr:spPr>
        </xdr:pic>
      </xdr:grpSp>
      <xdr:grpSp>
        <xdr:nvGrpSpPr>
          <xdr:cNvPr id="85" name="Group 84">
            <a:extLst>
              <a:ext uri="{FF2B5EF4-FFF2-40B4-BE49-F238E27FC236}">
                <a16:creationId xmlns:a16="http://schemas.microsoft.com/office/drawing/2014/main" id="{C2613606-25DD-8A45-5D47-C35815A520F1}"/>
              </a:ext>
            </a:extLst>
          </xdr:cNvPr>
          <xdr:cNvGrpSpPr/>
        </xdr:nvGrpSpPr>
        <xdr:grpSpPr>
          <a:xfrm>
            <a:off x="213824" y="10265005"/>
            <a:ext cx="2515674" cy="1368147"/>
            <a:chOff x="194774" y="10122130"/>
            <a:chExt cx="2515674" cy="1368147"/>
          </a:xfrm>
        </xdr:grpSpPr>
        <xdr:sp macro="[0]!GoTime" textlink="">
          <xdr:nvSpPr>
            <xdr:cNvPr id="10" name="Rectangle: Rounded Corners 9">
              <a:extLst>
                <a:ext uri="{FF2B5EF4-FFF2-40B4-BE49-F238E27FC236}">
                  <a16:creationId xmlns:a16="http://schemas.microsoft.com/office/drawing/2014/main" id="{261C0089-C943-41C0-3556-3D3D3B4AB999}"/>
                </a:ext>
              </a:extLst>
            </xdr:cNvPr>
            <xdr:cNvSpPr/>
          </xdr:nvSpPr>
          <xdr:spPr>
            <a:xfrm>
              <a:off x="194774" y="10122130"/>
              <a:ext cx="2515674" cy="1368147"/>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Time" textlink="">
          <xdr:nvSpPr>
            <xdr:cNvPr id="11" name="TextBox 10">
              <a:extLst>
                <a:ext uri="{FF2B5EF4-FFF2-40B4-BE49-F238E27FC236}">
                  <a16:creationId xmlns:a16="http://schemas.microsoft.com/office/drawing/2014/main" id="{738E9FA4-5291-FF14-5F99-3D5DC3ED5C7C}"/>
                </a:ext>
              </a:extLst>
            </xdr:cNvPr>
            <xdr:cNvSpPr txBox="1"/>
          </xdr:nvSpPr>
          <xdr:spPr>
            <a:xfrm>
              <a:off x="1163197" y="10357379"/>
              <a:ext cx="1435938" cy="8231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bg1"/>
                  </a:solidFill>
                </a:rPr>
                <a:t>Time</a:t>
              </a:r>
              <a:r>
                <a:rPr lang="en-US" sz="1800" b="1" baseline="0">
                  <a:solidFill>
                    <a:schemeClr val="bg1"/>
                  </a:solidFill>
                </a:rPr>
                <a:t> Itelligence</a:t>
              </a:r>
              <a:endParaRPr lang="en-US" sz="1800" b="1">
                <a:solidFill>
                  <a:schemeClr val="bg1"/>
                </a:solidFill>
              </a:endParaRPr>
            </a:p>
          </xdr:txBody>
        </xdr:sp>
        <xdr:pic macro="[0]!GoTime">
          <xdr:nvPicPr>
            <xdr:cNvPr id="12" name="Graphic 11" descr="Stopwatch">
              <a:extLst>
                <a:ext uri="{FF2B5EF4-FFF2-40B4-BE49-F238E27FC236}">
                  <a16:creationId xmlns:a16="http://schemas.microsoft.com/office/drawing/2014/main" id="{0EA0F0B1-5413-78EF-CFCE-188C584A324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294956" y="10295864"/>
              <a:ext cx="912767" cy="912767"/>
            </a:xfrm>
            <a:prstGeom prst="rect">
              <a:avLst/>
            </a:prstGeom>
          </xdr:spPr>
        </xdr:pic>
      </xdr:grpSp>
    </xdr:grpSp>
    <xdr:clientData/>
  </xdr:twoCellAnchor>
  <xdr:twoCellAnchor editAs="absolute">
    <xdr:from>
      <xdr:col>5</xdr:col>
      <xdr:colOff>85725</xdr:colOff>
      <xdr:row>8</xdr:row>
      <xdr:rowOff>123825</xdr:rowOff>
    </xdr:from>
    <xdr:to>
      <xdr:col>11</xdr:col>
      <xdr:colOff>28575</xdr:colOff>
      <xdr:row>16</xdr:row>
      <xdr:rowOff>104775</xdr:rowOff>
    </xdr:to>
    <xdr:grpSp>
      <xdr:nvGrpSpPr>
        <xdr:cNvPr id="63" name="Group 62">
          <a:extLst>
            <a:ext uri="{FF2B5EF4-FFF2-40B4-BE49-F238E27FC236}">
              <a16:creationId xmlns:a16="http://schemas.microsoft.com/office/drawing/2014/main" id="{18317233-AA10-ABB2-DA2D-482AA3017A5E}"/>
            </a:ext>
          </a:extLst>
        </xdr:cNvPr>
        <xdr:cNvGrpSpPr/>
      </xdr:nvGrpSpPr>
      <xdr:grpSpPr>
        <a:xfrm>
          <a:off x="3133725" y="1647825"/>
          <a:ext cx="3600450" cy="1504950"/>
          <a:chOff x="3114676" y="1619250"/>
          <a:chExt cx="3600450" cy="1504950"/>
        </a:xfrm>
      </xdr:grpSpPr>
      <xdr:sp macro="" textlink="">
        <xdr:nvSpPr>
          <xdr:cNvPr id="32" name="Rectangle: Rounded Corners 31">
            <a:extLst>
              <a:ext uri="{FF2B5EF4-FFF2-40B4-BE49-F238E27FC236}">
                <a16:creationId xmlns:a16="http://schemas.microsoft.com/office/drawing/2014/main" id="{E70AC99B-B257-91BA-B9E7-39185B201108}"/>
              </a:ext>
            </a:extLst>
          </xdr:cNvPr>
          <xdr:cNvSpPr/>
        </xdr:nvSpPr>
        <xdr:spPr>
          <a:xfrm>
            <a:off x="3114676" y="1619250"/>
            <a:ext cx="3600450" cy="1504950"/>
          </a:xfrm>
          <a:prstGeom prst="roundRect">
            <a:avLst/>
          </a:prstGeom>
          <a:solidFill>
            <a:schemeClr val="bg1"/>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TextBox 36">
            <a:extLst>
              <a:ext uri="{FF2B5EF4-FFF2-40B4-BE49-F238E27FC236}">
                <a16:creationId xmlns:a16="http://schemas.microsoft.com/office/drawing/2014/main" id="{AEC3508A-017D-D8BC-4719-02E5A50A314C}"/>
              </a:ext>
            </a:extLst>
          </xdr:cNvPr>
          <xdr:cNvSpPr txBox="1"/>
        </xdr:nvSpPr>
        <xdr:spPr>
          <a:xfrm>
            <a:off x="4057650" y="1743076"/>
            <a:ext cx="2238375"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1">
                <a:solidFill>
                  <a:schemeClr val="tx2">
                    <a:lumMod val="75000"/>
                  </a:schemeClr>
                </a:solidFill>
              </a:rPr>
              <a:t>Country Rank</a:t>
            </a:r>
          </a:p>
        </xdr:txBody>
      </xdr:sp>
      <xdr:sp macro="" textlink="Analysis!B29">
        <xdr:nvSpPr>
          <xdr:cNvPr id="38" name="TextBox 37">
            <a:extLst>
              <a:ext uri="{FF2B5EF4-FFF2-40B4-BE49-F238E27FC236}">
                <a16:creationId xmlns:a16="http://schemas.microsoft.com/office/drawing/2014/main" id="{86102915-AE17-9247-0F75-C856B0FADEED}"/>
              </a:ext>
            </a:extLst>
          </xdr:cNvPr>
          <xdr:cNvSpPr txBox="1"/>
        </xdr:nvSpPr>
        <xdr:spPr>
          <a:xfrm>
            <a:off x="5362576" y="2238375"/>
            <a:ext cx="552450"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7EC1465-6BC6-4050-A7F6-061F9B7B6485}" type="TxLink">
              <a:rPr lang="en-US" sz="2000" b="1" i="0" u="none" strike="noStrike">
                <a:solidFill>
                  <a:schemeClr val="tx2">
                    <a:lumMod val="75000"/>
                  </a:schemeClr>
                </a:solidFill>
                <a:latin typeface="Calibri"/>
                <a:ea typeface="Calibri"/>
                <a:cs typeface="Calibri"/>
              </a:rPr>
              <a:pPr/>
              <a:t>1</a:t>
            </a:fld>
            <a:endParaRPr lang="en-US" sz="2000" b="1">
              <a:solidFill>
                <a:schemeClr val="tx2">
                  <a:lumMod val="75000"/>
                </a:schemeClr>
              </a:solidFill>
            </a:endParaRPr>
          </a:p>
        </xdr:txBody>
      </xdr:sp>
      <xdr:sp macro="" textlink="">
        <xdr:nvSpPr>
          <xdr:cNvPr id="39" name="TextBox 38">
            <a:extLst>
              <a:ext uri="{FF2B5EF4-FFF2-40B4-BE49-F238E27FC236}">
                <a16:creationId xmlns:a16="http://schemas.microsoft.com/office/drawing/2014/main" id="{A581D2DA-63CB-D756-168E-02770AFCBC96}"/>
              </a:ext>
            </a:extLst>
          </xdr:cNvPr>
          <xdr:cNvSpPr txBox="1"/>
        </xdr:nvSpPr>
        <xdr:spPr>
          <a:xfrm>
            <a:off x="4724400" y="2752725"/>
            <a:ext cx="15144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chemeClr val="tx2">
                    <a:lumMod val="75000"/>
                  </a:schemeClr>
                </a:solidFill>
              </a:rPr>
              <a:t>Country Position</a:t>
            </a:r>
          </a:p>
        </xdr:txBody>
      </xdr:sp>
      <xdr:pic>
        <xdr:nvPicPr>
          <xdr:cNvPr id="41" name="Graphic 40" descr="Podium">
            <a:extLst>
              <a:ext uri="{FF2B5EF4-FFF2-40B4-BE49-F238E27FC236}">
                <a16:creationId xmlns:a16="http://schemas.microsoft.com/office/drawing/2014/main" id="{69E03E90-1C7C-B1F2-D254-C562548A4FE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390900" y="2085975"/>
            <a:ext cx="914400" cy="914400"/>
          </a:xfrm>
          <a:prstGeom prst="rect">
            <a:avLst/>
          </a:prstGeom>
        </xdr:spPr>
      </xdr:pic>
    </xdr:grpSp>
    <xdr:clientData/>
  </xdr:twoCellAnchor>
  <xdr:twoCellAnchor editAs="absolute">
    <xdr:from>
      <xdr:col>11</xdr:col>
      <xdr:colOff>323850</xdr:colOff>
      <xdr:row>8</xdr:row>
      <xdr:rowOff>123825</xdr:rowOff>
    </xdr:from>
    <xdr:to>
      <xdr:col>18</xdr:col>
      <xdr:colOff>161925</xdr:colOff>
      <xdr:row>16</xdr:row>
      <xdr:rowOff>104775</xdr:rowOff>
    </xdr:to>
    <xdr:grpSp>
      <xdr:nvGrpSpPr>
        <xdr:cNvPr id="64" name="Group 63">
          <a:extLst>
            <a:ext uri="{FF2B5EF4-FFF2-40B4-BE49-F238E27FC236}">
              <a16:creationId xmlns:a16="http://schemas.microsoft.com/office/drawing/2014/main" id="{33A4F604-0538-2405-9F31-24E4E0C5496E}"/>
            </a:ext>
          </a:extLst>
        </xdr:cNvPr>
        <xdr:cNvGrpSpPr/>
      </xdr:nvGrpSpPr>
      <xdr:grpSpPr>
        <a:xfrm>
          <a:off x="7029450" y="1647825"/>
          <a:ext cx="4105275" cy="1504950"/>
          <a:chOff x="6905625" y="1638300"/>
          <a:chExt cx="4105275" cy="1504950"/>
        </a:xfrm>
      </xdr:grpSpPr>
      <xdr:sp macro="" textlink="">
        <xdr:nvSpPr>
          <xdr:cNvPr id="35" name="Rectangle: Rounded Corners 34">
            <a:extLst>
              <a:ext uri="{FF2B5EF4-FFF2-40B4-BE49-F238E27FC236}">
                <a16:creationId xmlns:a16="http://schemas.microsoft.com/office/drawing/2014/main" id="{BAE1372C-3ACA-06D3-647B-CF896F953535}"/>
              </a:ext>
            </a:extLst>
          </xdr:cNvPr>
          <xdr:cNvSpPr/>
        </xdr:nvSpPr>
        <xdr:spPr>
          <a:xfrm>
            <a:off x="6905625" y="1638300"/>
            <a:ext cx="4105275" cy="1504950"/>
          </a:xfrm>
          <a:prstGeom prst="roundRect">
            <a:avLst/>
          </a:prstGeom>
          <a:solidFill>
            <a:schemeClr val="bg1"/>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2" name="TextBox 41">
            <a:extLst>
              <a:ext uri="{FF2B5EF4-FFF2-40B4-BE49-F238E27FC236}">
                <a16:creationId xmlns:a16="http://schemas.microsoft.com/office/drawing/2014/main" id="{EDCED4C3-B5F7-6C1B-8BF0-70BA0F93AEFA}"/>
              </a:ext>
            </a:extLst>
          </xdr:cNvPr>
          <xdr:cNvSpPr txBox="1"/>
        </xdr:nvSpPr>
        <xdr:spPr>
          <a:xfrm>
            <a:off x="8258175" y="1752600"/>
            <a:ext cx="2562225"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1">
                <a:solidFill>
                  <a:schemeClr val="tx2">
                    <a:lumMod val="75000"/>
                  </a:schemeClr>
                </a:solidFill>
              </a:rPr>
              <a:t>Country Share</a:t>
            </a:r>
            <a:r>
              <a:rPr lang="en-US" sz="2000" b="1" i="1" baseline="0">
                <a:solidFill>
                  <a:schemeClr val="tx2">
                    <a:lumMod val="75000"/>
                  </a:schemeClr>
                </a:solidFill>
              </a:rPr>
              <a:t> %</a:t>
            </a:r>
            <a:endParaRPr lang="en-US" sz="2000" b="1" i="1">
              <a:solidFill>
                <a:schemeClr val="tx2">
                  <a:lumMod val="75000"/>
                </a:schemeClr>
              </a:solidFill>
            </a:endParaRPr>
          </a:p>
        </xdr:txBody>
      </xdr:sp>
      <xdr:sp macro="" textlink="Analysis!C29">
        <xdr:nvSpPr>
          <xdr:cNvPr id="43" name="TextBox 42">
            <a:extLst>
              <a:ext uri="{FF2B5EF4-FFF2-40B4-BE49-F238E27FC236}">
                <a16:creationId xmlns:a16="http://schemas.microsoft.com/office/drawing/2014/main" id="{DB91B82D-5063-B2CC-C9EA-D07BFE01EECF}"/>
              </a:ext>
            </a:extLst>
          </xdr:cNvPr>
          <xdr:cNvSpPr txBox="1"/>
        </xdr:nvSpPr>
        <xdr:spPr>
          <a:xfrm>
            <a:off x="9058274" y="2276476"/>
            <a:ext cx="1638301"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F855F96-63B2-4E64-A2A2-D580B6A41912}" type="TxLink">
              <a:rPr lang="en-US" sz="2400" b="1" i="0" u="none" strike="noStrike">
                <a:solidFill>
                  <a:schemeClr val="tx2">
                    <a:lumMod val="75000"/>
                  </a:schemeClr>
                </a:solidFill>
                <a:latin typeface="Calibri"/>
                <a:ea typeface="Calibri"/>
                <a:cs typeface="Calibri"/>
              </a:rPr>
              <a:pPr/>
              <a:t>100%</a:t>
            </a:fld>
            <a:endParaRPr lang="en-US" sz="2400" b="1">
              <a:solidFill>
                <a:schemeClr val="tx2">
                  <a:lumMod val="75000"/>
                </a:schemeClr>
              </a:solidFill>
            </a:endParaRPr>
          </a:p>
        </xdr:txBody>
      </xdr:sp>
      <xdr:sp macro="" textlink="">
        <xdr:nvSpPr>
          <xdr:cNvPr id="44" name="TextBox 43">
            <a:extLst>
              <a:ext uri="{FF2B5EF4-FFF2-40B4-BE49-F238E27FC236}">
                <a16:creationId xmlns:a16="http://schemas.microsoft.com/office/drawing/2014/main" id="{E7F1F479-5861-707D-5DC1-910343F8E092}"/>
              </a:ext>
            </a:extLst>
          </xdr:cNvPr>
          <xdr:cNvSpPr txBox="1"/>
        </xdr:nvSpPr>
        <xdr:spPr>
          <a:xfrm>
            <a:off x="8305800" y="2800350"/>
            <a:ext cx="222885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chemeClr val="tx2">
                    <a:lumMod val="75000"/>
                  </a:schemeClr>
                </a:solidFill>
              </a:rPr>
              <a:t>Percentage</a:t>
            </a:r>
            <a:r>
              <a:rPr lang="en-US" sz="1400" b="1" i="1" baseline="0">
                <a:solidFill>
                  <a:schemeClr val="tx2">
                    <a:lumMod val="75000"/>
                  </a:schemeClr>
                </a:solidFill>
              </a:rPr>
              <a:t> Contribution</a:t>
            </a:r>
            <a:endParaRPr lang="en-US" sz="1400" b="1" i="1">
              <a:solidFill>
                <a:schemeClr val="tx2">
                  <a:lumMod val="75000"/>
                </a:schemeClr>
              </a:solidFill>
            </a:endParaRPr>
          </a:p>
        </xdr:txBody>
      </xdr:sp>
      <xdr:pic>
        <xdr:nvPicPr>
          <xdr:cNvPr id="46" name="Graphic 45" descr="Pie chart">
            <a:extLst>
              <a:ext uri="{FF2B5EF4-FFF2-40B4-BE49-F238E27FC236}">
                <a16:creationId xmlns:a16="http://schemas.microsoft.com/office/drawing/2014/main" id="{7E4024CD-B024-6EA1-1039-A9B875B8FB7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7105650" y="1905000"/>
            <a:ext cx="1009650" cy="1019175"/>
          </a:xfrm>
          <a:prstGeom prst="rect">
            <a:avLst/>
          </a:prstGeom>
        </xdr:spPr>
      </xdr:pic>
    </xdr:grpSp>
    <xdr:clientData/>
  </xdr:twoCellAnchor>
  <xdr:twoCellAnchor editAs="absolute">
    <xdr:from>
      <xdr:col>18</xdr:col>
      <xdr:colOff>342900</xdr:colOff>
      <xdr:row>8</xdr:row>
      <xdr:rowOff>123825</xdr:rowOff>
    </xdr:from>
    <xdr:to>
      <xdr:col>25</xdr:col>
      <xdr:colOff>180975</xdr:colOff>
      <xdr:row>16</xdr:row>
      <xdr:rowOff>104775</xdr:rowOff>
    </xdr:to>
    <xdr:grpSp>
      <xdr:nvGrpSpPr>
        <xdr:cNvPr id="65" name="Group 64">
          <a:extLst>
            <a:ext uri="{FF2B5EF4-FFF2-40B4-BE49-F238E27FC236}">
              <a16:creationId xmlns:a16="http://schemas.microsoft.com/office/drawing/2014/main" id="{FC287418-5900-E2B6-F6F5-7037EA1FBB99}"/>
            </a:ext>
          </a:extLst>
        </xdr:cNvPr>
        <xdr:cNvGrpSpPr/>
      </xdr:nvGrpSpPr>
      <xdr:grpSpPr>
        <a:xfrm>
          <a:off x="11315700" y="1647825"/>
          <a:ext cx="4105275" cy="1504950"/>
          <a:chOff x="11315700" y="1657350"/>
          <a:chExt cx="4105275" cy="1504950"/>
        </a:xfrm>
      </xdr:grpSpPr>
      <xdr:sp macro="" textlink="">
        <xdr:nvSpPr>
          <xdr:cNvPr id="34" name="Rectangle: Rounded Corners 33">
            <a:extLst>
              <a:ext uri="{FF2B5EF4-FFF2-40B4-BE49-F238E27FC236}">
                <a16:creationId xmlns:a16="http://schemas.microsoft.com/office/drawing/2014/main" id="{919EB03D-0AD9-D76D-B2EC-E762846B2668}"/>
              </a:ext>
            </a:extLst>
          </xdr:cNvPr>
          <xdr:cNvSpPr/>
        </xdr:nvSpPr>
        <xdr:spPr>
          <a:xfrm>
            <a:off x="11315700" y="1657350"/>
            <a:ext cx="4105275" cy="1504950"/>
          </a:xfrm>
          <a:prstGeom prst="roundRect">
            <a:avLst/>
          </a:prstGeom>
          <a:solidFill>
            <a:schemeClr val="bg1"/>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 name="TextBox 46">
            <a:extLst>
              <a:ext uri="{FF2B5EF4-FFF2-40B4-BE49-F238E27FC236}">
                <a16:creationId xmlns:a16="http://schemas.microsoft.com/office/drawing/2014/main" id="{820C30D8-7C1F-87EE-D553-7DBAC061D0A6}"/>
              </a:ext>
            </a:extLst>
          </xdr:cNvPr>
          <xdr:cNvSpPr txBox="1"/>
        </xdr:nvSpPr>
        <xdr:spPr>
          <a:xfrm>
            <a:off x="12649201" y="1809750"/>
            <a:ext cx="2571750"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1">
                <a:solidFill>
                  <a:schemeClr val="tx2">
                    <a:lumMod val="75000"/>
                  </a:schemeClr>
                </a:solidFill>
              </a:rPr>
              <a:t>Group</a:t>
            </a:r>
            <a:r>
              <a:rPr lang="en-US" sz="2000" b="1" i="1" baseline="0">
                <a:solidFill>
                  <a:schemeClr val="tx2">
                    <a:lumMod val="75000"/>
                  </a:schemeClr>
                </a:solidFill>
              </a:rPr>
              <a:t> Average Value</a:t>
            </a:r>
            <a:endParaRPr lang="en-US" sz="2000" b="1" i="1">
              <a:solidFill>
                <a:schemeClr val="tx2">
                  <a:lumMod val="75000"/>
                </a:schemeClr>
              </a:solidFill>
            </a:endParaRPr>
          </a:p>
        </xdr:txBody>
      </xdr:sp>
      <xdr:sp macro="" textlink="Analysis!D29">
        <xdr:nvSpPr>
          <xdr:cNvPr id="48" name="TextBox 47">
            <a:extLst>
              <a:ext uri="{FF2B5EF4-FFF2-40B4-BE49-F238E27FC236}">
                <a16:creationId xmlns:a16="http://schemas.microsoft.com/office/drawing/2014/main" id="{6F6D273F-668E-3C09-4021-E811B437C834}"/>
              </a:ext>
            </a:extLst>
          </xdr:cNvPr>
          <xdr:cNvSpPr txBox="1"/>
        </xdr:nvSpPr>
        <xdr:spPr>
          <a:xfrm>
            <a:off x="13249275" y="2343151"/>
            <a:ext cx="200025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631A063-FC94-46D4-98E4-13AA8A455903}" type="TxLink">
              <a:rPr lang="en-US" sz="2000" b="1" i="0" u="none" strike="noStrike">
                <a:solidFill>
                  <a:schemeClr val="tx2">
                    <a:lumMod val="75000"/>
                  </a:schemeClr>
                </a:solidFill>
                <a:latin typeface="Calibri"/>
                <a:ea typeface="Calibri"/>
                <a:cs typeface="Calibri"/>
              </a:rPr>
              <a:pPr/>
              <a:t> KES 20,338.15 </a:t>
            </a:fld>
            <a:endParaRPr lang="en-US" sz="2000" b="1">
              <a:solidFill>
                <a:schemeClr val="tx2">
                  <a:lumMod val="75000"/>
                </a:schemeClr>
              </a:solidFill>
            </a:endParaRPr>
          </a:p>
        </xdr:txBody>
      </xdr:sp>
      <xdr:sp macro="" textlink="">
        <xdr:nvSpPr>
          <xdr:cNvPr id="49" name="TextBox 48">
            <a:extLst>
              <a:ext uri="{FF2B5EF4-FFF2-40B4-BE49-F238E27FC236}">
                <a16:creationId xmlns:a16="http://schemas.microsoft.com/office/drawing/2014/main" id="{86AC771E-A71C-35C6-DD2A-101C5A3A2B3F}"/>
              </a:ext>
            </a:extLst>
          </xdr:cNvPr>
          <xdr:cNvSpPr txBox="1"/>
        </xdr:nvSpPr>
        <xdr:spPr>
          <a:xfrm>
            <a:off x="12849225" y="2800350"/>
            <a:ext cx="23812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chemeClr val="tx2">
                    <a:lumMod val="75000"/>
                  </a:schemeClr>
                </a:solidFill>
              </a:rPr>
              <a:t>Amount in Millions</a:t>
            </a:r>
          </a:p>
        </xdr:txBody>
      </xdr:sp>
      <xdr:pic>
        <xdr:nvPicPr>
          <xdr:cNvPr id="51" name="Graphic 50" descr="Business Growth">
            <a:extLst>
              <a:ext uri="{FF2B5EF4-FFF2-40B4-BE49-F238E27FC236}">
                <a16:creationId xmlns:a16="http://schemas.microsoft.com/office/drawing/2014/main" id="{534DE6DB-EE24-E52A-85CB-9C8B12CF00A3}"/>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1534775" y="1914525"/>
            <a:ext cx="1019175" cy="971550"/>
          </a:xfrm>
          <a:prstGeom prst="rect">
            <a:avLst/>
          </a:prstGeom>
        </xdr:spPr>
      </xdr:pic>
    </xdr:grpSp>
    <xdr:clientData/>
  </xdr:twoCellAnchor>
  <xdr:twoCellAnchor editAs="absolute">
    <xdr:from>
      <xdr:col>25</xdr:col>
      <xdr:colOff>390525</xdr:colOff>
      <xdr:row>8</xdr:row>
      <xdr:rowOff>123825</xdr:rowOff>
    </xdr:from>
    <xdr:to>
      <xdr:col>32</xdr:col>
      <xdr:colOff>228600</xdr:colOff>
      <xdr:row>16</xdr:row>
      <xdr:rowOff>104775</xdr:rowOff>
    </xdr:to>
    <xdr:grpSp>
      <xdr:nvGrpSpPr>
        <xdr:cNvPr id="66" name="Group 65">
          <a:extLst>
            <a:ext uri="{FF2B5EF4-FFF2-40B4-BE49-F238E27FC236}">
              <a16:creationId xmlns:a16="http://schemas.microsoft.com/office/drawing/2014/main" id="{7813D63E-4BC2-C401-6A8D-678F27657AA0}"/>
            </a:ext>
          </a:extLst>
        </xdr:cNvPr>
        <xdr:cNvGrpSpPr/>
      </xdr:nvGrpSpPr>
      <xdr:grpSpPr>
        <a:xfrm>
          <a:off x="15630525" y="1647825"/>
          <a:ext cx="4105275" cy="1504950"/>
          <a:chOff x="15630525" y="1685925"/>
          <a:chExt cx="4105275" cy="1504950"/>
        </a:xfrm>
      </xdr:grpSpPr>
      <xdr:sp macro="" textlink="">
        <xdr:nvSpPr>
          <xdr:cNvPr id="36" name="Rectangle: Rounded Corners 35">
            <a:extLst>
              <a:ext uri="{FF2B5EF4-FFF2-40B4-BE49-F238E27FC236}">
                <a16:creationId xmlns:a16="http://schemas.microsoft.com/office/drawing/2014/main" id="{A4909430-1AF3-0881-81BD-5FDF846786DA}"/>
              </a:ext>
            </a:extLst>
          </xdr:cNvPr>
          <xdr:cNvSpPr/>
        </xdr:nvSpPr>
        <xdr:spPr>
          <a:xfrm>
            <a:off x="15630525" y="1685925"/>
            <a:ext cx="4105275" cy="1504950"/>
          </a:xfrm>
          <a:prstGeom prst="roundRect">
            <a:avLst/>
          </a:prstGeom>
          <a:solidFill>
            <a:schemeClr val="bg1"/>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2" name="TextBox 51">
            <a:extLst>
              <a:ext uri="{FF2B5EF4-FFF2-40B4-BE49-F238E27FC236}">
                <a16:creationId xmlns:a16="http://schemas.microsoft.com/office/drawing/2014/main" id="{E8DB0C52-6EEF-31E6-1070-455F5B1507CF}"/>
              </a:ext>
            </a:extLst>
          </xdr:cNvPr>
          <xdr:cNvSpPr txBox="1"/>
        </xdr:nvSpPr>
        <xdr:spPr>
          <a:xfrm>
            <a:off x="16925926" y="1866900"/>
            <a:ext cx="260985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1">
                <a:solidFill>
                  <a:schemeClr val="tx2">
                    <a:lumMod val="75000"/>
                  </a:schemeClr>
                </a:solidFill>
              </a:rPr>
              <a:t>Performance Variance</a:t>
            </a:r>
          </a:p>
        </xdr:txBody>
      </xdr:sp>
      <xdr:sp macro="" textlink="Analysis!E29">
        <xdr:nvSpPr>
          <xdr:cNvPr id="53" name="TextBox 52">
            <a:extLst>
              <a:ext uri="{FF2B5EF4-FFF2-40B4-BE49-F238E27FC236}">
                <a16:creationId xmlns:a16="http://schemas.microsoft.com/office/drawing/2014/main" id="{EFBDF6A9-E36B-930D-B0CC-857B8533FBF4}"/>
              </a:ext>
            </a:extLst>
          </xdr:cNvPr>
          <xdr:cNvSpPr txBox="1"/>
        </xdr:nvSpPr>
        <xdr:spPr>
          <a:xfrm>
            <a:off x="17240250" y="2409825"/>
            <a:ext cx="228600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F8930F4-5835-44B1-A1B4-E665E7AE1D4C}" type="TxLink">
              <a:rPr lang="en-US" sz="2000" b="1" i="0" u="none" strike="noStrike">
                <a:solidFill>
                  <a:schemeClr val="tx2">
                    <a:lumMod val="75000"/>
                  </a:schemeClr>
                </a:solidFill>
                <a:latin typeface="Calibri"/>
                <a:ea typeface="Calibri"/>
                <a:cs typeface="Calibri"/>
              </a:rPr>
              <a:pPr/>
              <a:t> KES 81,352.58 </a:t>
            </a:fld>
            <a:endParaRPr lang="en-US" sz="2000" b="1">
              <a:solidFill>
                <a:schemeClr val="tx2">
                  <a:lumMod val="75000"/>
                </a:schemeClr>
              </a:solidFill>
            </a:endParaRPr>
          </a:p>
        </xdr:txBody>
      </xdr:sp>
      <xdr:sp macro="" textlink="">
        <xdr:nvSpPr>
          <xdr:cNvPr id="54" name="TextBox 53">
            <a:extLst>
              <a:ext uri="{FF2B5EF4-FFF2-40B4-BE49-F238E27FC236}">
                <a16:creationId xmlns:a16="http://schemas.microsoft.com/office/drawing/2014/main" id="{2D06859A-A6D7-AC50-9D3D-25A441178307}"/>
              </a:ext>
            </a:extLst>
          </xdr:cNvPr>
          <xdr:cNvSpPr txBox="1"/>
        </xdr:nvSpPr>
        <xdr:spPr>
          <a:xfrm>
            <a:off x="17097375" y="2847975"/>
            <a:ext cx="219075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chemeClr val="tx2">
                    <a:lumMod val="75000"/>
                  </a:schemeClr>
                </a:solidFill>
              </a:rPr>
              <a:t>Amount in millions</a:t>
            </a:r>
          </a:p>
        </xdr:txBody>
      </xdr:sp>
      <xdr:pic>
        <xdr:nvPicPr>
          <xdr:cNvPr id="56" name="Graphic 55" descr="Bar chart">
            <a:extLst>
              <a:ext uri="{FF2B5EF4-FFF2-40B4-BE49-F238E27FC236}">
                <a16:creationId xmlns:a16="http://schemas.microsoft.com/office/drawing/2014/main" id="{5C58BA3A-5E80-6050-60A4-093AD9D92D16}"/>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5801975" y="2047875"/>
            <a:ext cx="1009650" cy="914400"/>
          </a:xfrm>
          <a:prstGeom prst="rect">
            <a:avLst/>
          </a:prstGeom>
        </xdr:spPr>
      </xdr:pic>
    </xdr:grpSp>
    <xdr:clientData/>
  </xdr:twoCellAnchor>
  <xdr:twoCellAnchor editAs="absolute">
    <xdr:from>
      <xdr:col>32</xdr:col>
      <xdr:colOff>438151</xdr:colOff>
      <xdr:row>8</xdr:row>
      <xdr:rowOff>123825</xdr:rowOff>
    </xdr:from>
    <xdr:to>
      <xdr:col>38</xdr:col>
      <xdr:colOff>104776</xdr:colOff>
      <xdr:row>16</xdr:row>
      <xdr:rowOff>104775</xdr:rowOff>
    </xdr:to>
    <xdr:grpSp>
      <xdr:nvGrpSpPr>
        <xdr:cNvPr id="67" name="Group 66">
          <a:extLst>
            <a:ext uri="{FF2B5EF4-FFF2-40B4-BE49-F238E27FC236}">
              <a16:creationId xmlns:a16="http://schemas.microsoft.com/office/drawing/2014/main" id="{E5DC5F66-A79F-5108-AC93-890B409C8D3B}"/>
            </a:ext>
          </a:extLst>
        </xdr:cNvPr>
        <xdr:cNvGrpSpPr/>
      </xdr:nvGrpSpPr>
      <xdr:grpSpPr>
        <a:xfrm>
          <a:off x="19945351" y="1647825"/>
          <a:ext cx="4752975" cy="1504950"/>
          <a:chOff x="19945350" y="1704975"/>
          <a:chExt cx="4105275" cy="1504950"/>
        </a:xfrm>
      </xdr:grpSpPr>
      <xdr:sp macro="" textlink="">
        <xdr:nvSpPr>
          <xdr:cNvPr id="33" name="Rectangle: Rounded Corners 32">
            <a:extLst>
              <a:ext uri="{FF2B5EF4-FFF2-40B4-BE49-F238E27FC236}">
                <a16:creationId xmlns:a16="http://schemas.microsoft.com/office/drawing/2014/main" id="{EF8628DD-9F27-2C8C-96A7-9C10F9D99CCD}"/>
              </a:ext>
            </a:extLst>
          </xdr:cNvPr>
          <xdr:cNvSpPr/>
        </xdr:nvSpPr>
        <xdr:spPr>
          <a:xfrm>
            <a:off x="19945350" y="1704975"/>
            <a:ext cx="4105275" cy="1504950"/>
          </a:xfrm>
          <a:prstGeom prst="roundRect">
            <a:avLst/>
          </a:prstGeom>
          <a:solidFill>
            <a:schemeClr val="bg1"/>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TextBox 56">
            <a:extLst>
              <a:ext uri="{FF2B5EF4-FFF2-40B4-BE49-F238E27FC236}">
                <a16:creationId xmlns:a16="http://schemas.microsoft.com/office/drawing/2014/main" id="{498DB9DF-D658-8CD6-7ACE-CCD6643A3C8A}"/>
              </a:ext>
            </a:extLst>
          </xdr:cNvPr>
          <xdr:cNvSpPr txBox="1"/>
        </xdr:nvSpPr>
        <xdr:spPr>
          <a:xfrm>
            <a:off x="21155025" y="1962150"/>
            <a:ext cx="26479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1">
                <a:solidFill>
                  <a:schemeClr val="tx2">
                    <a:lumMod val="75000"/>
                  </a:schemeClr>
                </a:solidFill>
              </a:rPr>
              <a:t>Performance Status</a:t>
            </a:r>
          </a:p>
        </xdr:txBody>
      </xdr:sp>
      <xdr:sp macro="" textlink="Analysis!F29">
        <xdr:nvSpPr>
          <xdr:cNvPr id="58" name="TextBox 57">
            <a:extLst>
              <a:ext uri="{FF2B5EF4-FFF2-40B4-BE49-F238E27FC236}">
                <a16:creationId xmlns:a16="http://schemas.microsoft.com/office/drawing/2014/main" id="{DA040924-0C28-2215-824E-88644AB1DA4F}"/>
              </a:ext>
            </a:extLst>
          </xdr:cNvPr>
          <xdr:cNvSpPr txBox="1"/>
        </xdr:nvSpPr>
        <xdr:spPr>
          <a:xfrm>
            <a:off x="21726525" y="2543175"/>
            <a:ext cx="2047875"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771E803-9E5A-4218-9885-4F927B14D487}" type="TxLink">
              <a:rPr lang="en-US" sz="2000" b="1" i="1" u="none" strike="noStrike">
                <a:solidFill>
                  <a:schemeClr val="tx2">
                    <a:lumMod val="75000"/>
                  </a:schemeClr>
                </a:solidFill>
                <a:latin typeface="Calibri"/>
                <a:ea typeface="Calibri"/>
                <a:cs typeface="Calibri"/>
              </a:rPr>
              <a:pPr/>
              <a:t>Above Average</a:t>
            </a:fld>
            <a:endParaRPr lang="en-US" sz="2000" b="1" i="1">
              <a:solidFill>
                <a:schemeClr val="tx2">
                  <a:lumMod val="75000"/>
                </a:schemeClr>
              </a:solidFill>
            </a:endParaRPr>
          </a:p>
        </xdr:txBody>
      </xdr:sp>
      <xdr:pic>
        <xdr:nvPicPr>
          <xdr:cNvPr id="62" name="Graphic 61" descr="Target Audience">
            <a:extLst>
              <a:ext uri="{FF2B5EF4-FFF2-40B4-BE49-F238E27FC236}">
                <a16:creationId xmlns:a16="http://schemas.microsoft.com/office/drawing/2014/main" id="{1B57B991-BF82-3077-B5EE-A7F5F39EE2E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20183474" y="2105025"/>
            <a:ext cx="990601" cy="952500"/>
          </a:xfrm>
          <a:prstGeom prst="rect">
            <a:avLst/>
          </a:prstGeom>
        </xdr:spPr>
      </xdr:pic>
    </xdr:grpSp>
    <xdr:clientData/>
  </xdr:twoCellAnchor>
  <xdr:twoCellAnchor editAs="absolute">
    <xdr:from>
      <xdr:col>5</xdr:col>
      <xdr:colOff>85725</xdr:colOff>
      <xdr:row>17</xdr:row>
      <xdr:rowOff>66675</xdr:rowOff>
    </xdr:from>
    <xdr:to>
      <xdr:col>19</xdr:col>
      <xdr:colOff>333375</xdr:colOff>
      <xdr:row>41</xdr:row>
      <xdr:rowOff>9525</xdr:rowOff>
    </xdr:to>
    <xdr:grpSp>
      <xdr:nvGrpSpPr>
        <xdr:cNvPr id="73" name="Group 72">
          <a:extLst>
            <a:ext uri="{FF2B5EF4-FFF2-40B4-BE49-F238E27FC236}">
              <a16:creationId xmlns:a16="http://schemas.microsoft.com/office/drawing/2014/main" id="{934ADBB9-B76A-5947-D704-803B9DB4DC0A}"/>
            </a:ext>
          </a:extLst>
        </xdr:cNvPr>
        <xdr:cNvGrpSpPr/>
      </xdr:nvGrpSpPr>
      <xdr:grpSpPr>
        <a:xfrm>
          <a:off x="3133725" y="3305175"/>
          <a:ext cx="8782050" cy="4514850"/>
          <a:chOff x="3133725" y="3305175"/>
          <a:chExt cx="8782050" cy="4514850"/>
        </a:xfrm>
      </xdr:grpSpPr>
      <xdr:sp macro="" textlink="">
        <xdr:nvSpPr>
          <xdr:cNvPr id="68" name="Rectangle: Rounded Corners 67">
            <a:extLst>
              <a:ext uri="{FF2B5EF4-FFF2-40B4-BE49-F238E27FC236}">
                <a16:creationId xmlns:a16="http://schemas.microsoft.com/office/drawing/2014/main" id="{B7D6857A-74FF-693B-FF22-B8B4474E22BF}"/>
              </a:ext>
            </a:extLst>
          </xdr:cNvPr>
          <xdr:cNvSpPr/>
        </xdr:nvSpPr>
        <xdr:spPr>
          <a:xfrm>
            <a:off x="3133725" y="3305175"/>
            <a:ext cx="8782050" cy="4514850"/>
          </a:xfrm>
          <a:prstGeom prst="roundRect">
            <a:avLst/>
          </a:prstGeom>
          <a:solidFill>
            <a:sysClr val="window" lastClr="FFFFFF"/>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72" name="Chart 71">
            <a:extLst>
              <a:ext uri="{FF2B5EF4-FFF2-40B4-BE49-F238E27FC236}">
                <a16:creationId xmlns:a16="http://schemas.microsoft.com/office/drawing/2014/main" id="{E0ECA14D-4FF5-462F-8138-8EDC3FA08D9F}"/>
              </a:ext>
            </a:extLst>
          </xdr:cNvPr>
          <xdr:cNvGraphicFramePr>
            <a:graphicFrameLocks/>
          </xdr:cNvGraphicFramePr>
        </xdr:nvGraphicFramePr>
        <xdr:xfrm>
          <a:off x="3552824" y="3486149"/>
          <a:ext cx="7896225" cy="4181475"/>
        </xdr:xfrm>
        <a:graphic>
          <a:graphicData uri="http://schemas.openxmlformats.org/drawingml/2006/chart">
            <c:chart xmlns:c="http://schemas.openxmlformats.org/drawingml/2006/chart" xmlns:r="http://schemas.openxmlformats.org/officeDocument/2006/relationships" r:id="rId23"/>
          </a:graphicData>
        </a:graphic>
      </xdr:graphicFrame>
    </xdr:grpSp>
    <xdr:clientData/>
  </xdr:twoCellAnchor>
  <xdr:twoCellAnchor editAs="absolute">
    <xdr:from>
      <xdr:col>19</xdr:col>
      <xdr:colOff>571500</xdr:colOff>
      <xdr:row>17</xdr:row>
      <xdr:rowOff>95250</xdr:rowOff>
    </xdr:from>
    <xdr:to>
      <xdr:col>43</xdr:col>
      <xdr:colOff>228600</xdr:colOff>
      <xdr:row>41</xdr:row>
      <xdr:rowOff>38100</xdr:rowOff>
    </xdr:to>
    <xdr:grpSp>
      <xdr:nvGrpSpPr>
        <xdr:cNvPr id="75" name="Group 74">
          <a:extLst>
            <a:ext uri="{FF2B5EF4-FFF2-40B4-BE49-F238E27FC236}">
              <a16:creationId xmlns:a16="http://schemas.microsoft.com/office/drawing/2014/main" id="{C3B7EF01-8C2E-C59C-D88C-627E5A77E93D}"/>
            </a:ext>
          </a:extLst>
        </xdr:cNvPr>
        <xdr:cNvGrpSpPr/>
      </xdr:nvGrpSpPr>
      <xdr:grpSpPr>
        <a:xfrm>
          <a:off x="12153900" y="3333750"/>
          <a:ext cx="18240375" cy="4514850"/>
          <a:chOff x="12153900" y="3333750"/>
          <a:chExt cx="13049250" cy="4514850"/>
        </a:xfrm>
      </xdr:grpSpPr>
      <xdr:sp macro="" textlink="">
        <xdr:nvSpPr>
          <xdr:cNvPr id="71" name="Rectangle: Rounded Corners 70">
            <a:extLst>
              <a:ext uri="{FF2B5EF4-FFF2-40B4-BE49-F238E27FC236}">
                <a16:creationId xmlns:a16="http://schemas.microsoft.com/office/drawing/2014/main" id="{613942AD-07BC-B566-BF53-96A0B13400C1}"/>
              </a:ext>
            </a:extLst>
          </xdr:cNvPr>
          <xdr:cNvSpPr/>
        </xdr:nvSpPr>
        <xdr:spPr>
          <a:xfrm>
            <a:off x="12153900" y="3333750"/>
            <a:ext cx="13049250" cy="4514850"/>
          </a:xfrm>
          <a:prstGeom prst="roundRect">
            <a:avLst/>
          </a:prstGeom>
          <a:solidFill>
            <a:sysClr val="window" lastClr="FFFFFF"/>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74" name="Chart 73">
            <a:extLst>
              <a:ext uri="{FF2B5EF4-FFF2-40B4-BE49-F238E27FC236}">
                <a16:creationId xmlns:a16="http://schemas.microsoft.com/office/drawing/2014/main" id="{0DA0D036-B8D6-41DD-88FC-7CE02559DF13}"/>
              </a:ext>
            </a:extLst>
          </xdr:cNvPr>
          <xdr:cNvGraphicFramePr>
            <a:graphicFrameLocks/>
          </xdr:cNvGraphicFramePr>
        </xdr:nvGraphicFramePr>
        <xdr:xfrm>
          <a:off x="12468224" y="3590924"/>
          <a:ext cx="12372975" cy="4029075"/>
        </xdr:xfrm>
        <a:graphic>
          <a:graphicData uri="http://schemas.openxmlformats.org/drawingml/2006/chart">
            <c:chart xmlns:c="http://schemas.openxmlformats.org/drawingml/2006/chart" xmlns:r="http://schemas.openxmlformats.org/officeDocument/2006/relationships" r:id="rId24"/>
          </a:graphicData>
        </a:graphic>
      </xdr:graphicFrame>
    </xdr:grpSp>
    <xdr:clientData/>
  </xdr:twoCellAnchor>
  <xdr:twoCellAnchor editAs="absolute">
    <xdr:from>
      <xdr:col>5</xdr:col>
      <xdr:colOff>85724</xdr:colOff>
      <xdr:row>43</xdr:row>
      <xdr:rowOff>0</xdr:rowOff>
    </xdr:from>
    <xdr:to>
      <xdr:col>19</xdr:col>
      <xdr:colOff>380999</xdr:colOff>
      <xdr:row>65</xdr:row>
      <xdr:rowOff>123825</xdr:rowOff>
    </xdr:to>
    <xdr:grpSp>
      <xdr:nvGrpSpPr>
        <xdr:cNvPr id="77" name="Group 76">
          <a:extLst>
            <a:ext uri="{FF2B5EF4-FFF2-40B4-BE49-F238E27FC236}">
              <a16:creationId xmlns:a16="http://schemas.microsoft.com/office/drawing/2014/main" id="{6B80DDCF-9821-B024-C551-8DCFF6A7B627}"/>
            </a:ext>
          </a:extLst>
        </xdr:cNvPr>
        <xdr:cNvGrpSpPr/>
      </xdr:nvGrpSpPr>
      <xdr:grpSpPr>
        <a:xfrm>
          <a:off x="3133724" y="8010525"/>
          <a:ext cx="8829675" cy="4505325"/>
          <a:chOff x="3133724" y="8039100"/>
          <a:chExt cx="8829675" cy="4514850"/>
        </a:xfrm>
      </xdr:grpSpPr>
      <xdr:sp macro="" textlink="">
        <xdr:nvSpPr>
          <xdr:cNvPr id="69" name="Rectangle: Rounded Corners 68">
            <a:extLst>
              <a:ext uri="{FF2B5EF4-FFF2-40B4-BE49-F238E27FC236}">
                <a16:creationId xmlns:a16="http://schemas.microsoft.com/office/drawing/2014/main" id="{828EE863-B3FF-DF0E-A497-3F3486B62DBD}"/>
              </a:ext>
            </a:extLst>
          </xdr:cNvPr>
          <xdr:cNvSpPr/>
        </xdr:nvSpPr>
        <xdr:spPr>
          <a:xfrm>
            <a:off x="3133724" y="8039100"/>
            <a:ext cx="8829675" cy="4514850"/>
          </a:xfrm>
          <a:prstGeom prst="roundRect">
            <a:avLst/>
          </a:prstGeom>
          <a:solidFill>
            <a:sysClr val="window" lastClr="FFFFFF"/>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76" name="Chart 75">
            <a:extLst>
              <a:ext uri="{FF2B5EF4-FFF2-40B4-BE49-F238E27FC236}">
                <a16:creationId xmlns:a16="http://schemas.microsoft.com/office/drawing/2014/main" id="{F6D3FF80-62E2-4688-84DD-D480A6EFDBDA}"/>
              </a:ext>
            </a:extLst>
          </xdr:cNvPr>
          <xdr:cNvGraphicFramePr>
            <a:graphicFrameLocks/>
          </xdr:cNvGraphicFramePr>
        </xdr:nvGraphicFramePr>
        <xdr:xfrm>
          <a:off x="3676651" y="8382000"/>
          <a:ext cx="7886700" cy="3743325"/>
        </xdr:xfrm>
        <a:graphic>
          <a:graphicData uri="http://schemas.openxmlformats.org/drawingml/2006/chart">
            <c:chart xmlns:c="http://schemas.openxmlformats.org/drawingml/2006/chart" xmlns:r="http://schemas.openxmlformats.org/officeDocument/2006/relationships" r:id="rId25"/>
          </a:graphicData>
        </a:graphic>
      </xdr:graphicFrame>
    </xdr:grpSp>
    <xdr:clientData/>
  </xdr:twoCellAnchor>
  <xdr:twoCellAnchor editAs="absolute">
    <xdr:from>
      <xdr:col>20</xdr:col>
      <xdr:colOff>371475</xdr:colOff>
      <xdr:row>43</xdr:row>
      <xdr:rowOff>0</xdr:rowOff>
    </xdr:from>
    <xdr:to>
      <xdr:col>35</xdr:col>
      <xdr:colOff>9525</xdr:colOff>
      <xdr:row>65</xdr:row>
      <xdr:rowOff>123825</xdr:rowOff>
    </xdr:to>
    <xdr:grpSp>
      <xdr:nvGrpSpPr>
        <xdr:cNvPr id="79" name="Group 78">
          <a:extLst>
            <a:ext uri="{FF2B5EF4-FFF2-40B4-BE49-F238E27FC236}">
              <a16:creationId xmlns:a16="http://schemas.microsoft.com/office/drawing/2014/main" id="{958B38DD-1C07-60EB-751F-5ADF6906382A}"/>
            </a:ext>
          </a:extLst>
        </xdr:cNvPr>
        <xdr:cNvGrpSpPr/>
      </xdr:nvGrpSpPr>
      <xdr:grpSpPr>
        <a:xfrm>
          <a:off x="12563475" y="8010525"/>
          <a:ext cx="8782050" cy="4505325"/>
          <a:chOff x="12563475" y="8010525"/>
          <a:chExt cx="8782050" cy="4514850"/>
        </a:xfrm>
      </xdr:grpSpPr>
      <xdr:sp macro="" textlink="">
        <xdr:nvSpPr>
          <xdr:cNvPr id="70" name="Rectangle: Rounded Corners 69">
            <a:extLst>
              <a:ext uri="{FF2B5EF4-FFF2-40B4-BE49-F238E27FC236}">
                <a16:creationId xmlns:a16="http://schemas.microsoft.com/office/drawing/2014/main" id="{A737CB03-5CE9-2A53-388B-4D3A6246CAFB}"/>
              </a:ext>
            </a:extLst>
          </xdr:cNvPr>
          <xdr:cNvSpPr/>
        </xdr:nvSpPr>
        <xdr:spPr>
          <a:xfrm>
            <a:off x="12563475" y="8010525"/>
            <a:ext cx="8782050" cy="4514850"/>
          </a:xfrm>
          <a:prstGeom prst="roundRect">
            <a:avLst/>
          </a:prstGeom>
          <a:solidFill>
            <a:sysClr val="window" lastClr="FFFFFF"/>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78" name="Chart 77">
            <a:extLst>
              <a:ext uri="{FF2B5EF4-FFF2-40B4-BE49-F238E27FC236}">
                <a16:creationId xmlns:a16="http://schemas.microsoft.com/office/drawing/2014/main" id="{2C0771B6-9C8C-4367-B9EC-B9B146AB2288}"/>
              </a:ext>
            </a:extLst>
          </xdr:cNvPr>
          <xdr:cNvGraphicFramePr>
            <a:graphicFrameLocks/>
          </xdr:cNvGraphicFramePr>
        </xdr:nvGraphicFramePr>
        <xdr:xfrm>
          <a:off x="12992100" y="8277225"/>
          <a:ext cx="7972425" cy="3971925"/>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editAs="absolute">
    <xdr:from>
      <xdr:col>38</xdr:col>
      <xdr:colOff>438150</xdr:colOff>
      <xdr:row>8</xdr:row>
      <xdr:rowOff>171450</xdr:rowOff>
    </xdr:from>
    <xdr:to>
      <xdr:col>43</xdr:col>
      <xdr:colOff>76200</xdr:colOff>
      <xdr:row>16</xdr:row>
      <xdr:rowOff>171450</xdr:rowOff>
    </xdr:to>
    <xdr:grpSp>
      <xdr:nvGrpSpPr>
        <xdr:cNvPr id="82" name="Group 81">
          <a:extLst>
            <a:ext uri="{FF2B5EF4-FFF2-40B4-BE49-F238E27FC236}">
              <a16:creationId xmlns:a16="http://schemas.microsoft.com/office/drawing/2014/main" id="{DD686A5F-DD2C-AFE4-0FFD-44A67E2FBC34}"/>
            </a:ext>
          </a:extLst>
        </xdr:cNvPr>
        <xdr:cNvGrpSpPr/>
      </xdr:nvGrpSpPr>
      <xdr:grpSpPr>
        <a:xfrm>
          <a:off x="25031700" y="1695450"/>
          <a:ext cx="5210175" cy="1524000"/>
          <a:chOff x="24888825" y="1695450"/>
          <a:chExt cx="5410200" cy="1524000"/>
        </a:xfrm>
      </xdr:grpSpPr>
      <xdr:sp macro="" textlink="">
        <xdr:nvSpPr>
          <xdr:cNvPr id="80" name="Rectangle: Rounded Corners 79">
            <a:extLst>
              <a:ext uri="{FF2B5EF4-FFF2-40B4-BE49-F238E27FC236}">
                <a16:creationId xmlns:a16="http://schemas.microsoft.com/office/drawing/2014/main" id="{66DCCE94-66FA-753C-0E67-C1634070B3D5}"/>
              </a:ext>
            </a:extLst>
          </xdr:cNvPr>
          <xdr:cNvSpPr/>
        </xdr:nvSpPr>
        <xdr:spPr>
          <a:xfrm>
            <a:off x="24888825" y="1695450"/>
            <a:ext cx="5410200" cy="1524000"/>
          </a:xfrm>
          <a:prstGeom prst="roundRect">
            <a:avLst/>
          </a:prstGeom>
          <a:solidFill>
            <a:sysClr val="window" lastClr="FFFFFF"/>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1" name="TextBox 80">
            <a:extLst>
              <a:ext uri="{FF2B5EF4-FFF2-40B4-BE49-F238E27FC236}">
                <a16:creationId xmlns:a16="http://schemas.microsoft.com/office/drawing/2014/main" id="{962433CD-5B2C-8439-4573-59BB77F99FA1}"/>
              </a:ext>
            </a:extLst>
          </xdr:cNvPr>
          <xdr:cNvSpPr txBox="1"/>
        </xdr:nvSpPr>
        <xdr:spPr>
          <a:xfrm>
            <a:off x="25203150" y="1876426"/>
            <a:ext cx="4838700" cy="1209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1">
                <a:solidFill>
                  <a:schemeClr val="tx2"/>
                </a:solidFill>
              </a:rPr>
              <a:t>Kenya shows</a:t>
            </a:r>
            <a:r>
              <a:rPr lang="en-US" sz="1200" b="1" i="1" baseline="0">
                <a:solidFill>
                  <a:schemeClr val="tx2"/>
                </a:solidFill>
              </a:rPr>
              <a:t> a strong performance compared to its counterpart when it comes to </a:t>
            </a:r>
            <a:br>
              <a:rPr lang="en-US" sz="1200" b="1" i="1" baseline="0">
                <a:solidFill>
                  <a:schemeClr val="tx2"/>
                </a:solidFill>
              </a:rPr>
            </a:br>
            <a:r>
              <a:rPr lang="en-US" sz="1200" b="1" i="1" baseline="0">
                <a:solidFill>
                  <a:schemeClr val="tx2"/>
                </a:solidFill>
              </a:rPr>
              <a:t>total value of transaction but slightly below its counterparts when it comes to average value per transaction. It also has the largest share percentage</a:t>
            </a:r>
            <a:endParaRPr lang="en-US" sz="1200" b="1" i="1">
              <a:solidFill>
                <a:schemeClr val="tx2"/>
              </a:solidFill>
            </a:endParaRPr>
          </a:p>
        </xdr:txBody>
      </xdr:sp>
    </xdr:grpSp>
    <xdr:clientData/>
  </xdr:twoCellAnchor>
  <xdr:twoCellAnchor>
    <xdr:from>
      <xdr:col>0</xdr:col>
      <xdr:colOff>0</xdr:colOff>
      <xdr:row>0</xdr:row>
      <xdr:rowOff>0</xdr:rowOff>
    </xdr:from>
    <xdr:to>
      <xdr:col>43</xdr:col>
      <xdr:colOff>171450</xdr:colOff>
      <xdr:row>7</xdr:row>
      <xdr:rowOff>161925</xdr:rowOff>
    </xdr:to>
    <xdr:grpSp>
      <xdr:nvGrpSpPr>
        <xdr:cNvPr id="89" name="Group 88">
          <a:extLst>
            <a:ext uri="{FF2B5EF4-FFF2-40B4-BE49-F238E27FC236}">
              <a16:creationId xmlns:a16="http://schemas.microsoft.com/office/drawing/2014/main" id="{47BB6964-188F-EE3B-68FD-C9E074D0990F}"/>
            </a:ext>
          </a:extLst>
        </xdr:cNvPr>
        <xdr:cNvGrpSpPr/>
      </xdr:nvGrpSpPr>
      <xdr:grpSpPr>
        <a:xfrm>
          <a:off x="0" y="0"/>
          <a:ext cx="30337125" cy="1495425"/>
          <a:chOff x="0" y="0"/>
          <a:chExt cx="30337125" cy="1495425"/>
        </a:xfrm>
      </xdr:grpSpPr>
      <xdr:sp macro="" textlink="">
        <xdr:nvSpPr>
          <xdr:cNvPr id="28" name="Rectangle 27">
            <a:extLst>
              <a:ext uri="{FF2B5EF4-FFF2-40B4-BE49-F238E27FC236}">
                <a16:creationId xmlns:a16="http://schemas.microsoft.com/office/drawing/2014/main" id="{191091D9-7600-F3C3-38E1-3330AB5AB0A5}"/>
              </a:ext>
            </a:extLst>
          </xdr:cNvPr>
          <xdr:cNvSpPr/>
        </xdr:nvSpPr>
        <xdr:spPr>
          <a:xfrm>
            <a:off x="0" y="0"/>
            <a:ext cx="30337125" cy="1495425"/>
          </a:xfrm>
          <a:prstGeom prst="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0" name="Picture 29">
            <a:extLst>
              <a:ext uri="{FF2B5EF4-FFF2-40B4-BE49-F238E27FC236}">
                <a16:creationId xmlns:a16="http://schemas.microsoft.com/office/drawing/2014/main" id="{A22C3281-9701-B031-5D00-B8244227B7B0}"/>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Lst>
          </a:blip>
          <a:stretch>
            <a:fillRect/>
          </a:stretch>
        </xdr:blipFill>
        <xdr:spPr>
          <a:xfrm>
            <a:off x="76201" y="123826"/>
            <a:ext cx="4057650" cy="1200150"/>
          </a:xfrm>
          <a:prstGeom prst="rect">
            <a:avLst/>
          </a:prstGeom>
          <a:ln>
            <a:solidFill>
              <a:schemeClr val="tx1"/>
            </a:solidFill>
          </a:ln>
          <a:effectLst>
            <a:outerShdw blurRad="50800" dist="38100" dir="2700000" algn="tl" rotWithShape="0">
              <a:prstClr val="black">
                <a:alpha val="40000"/>
              </a:prstClr>
            </a:outerShdw>
          </a:effectLst>
        </xdr:spPr>
      </xdr:pic>
      <xdr:sp macro="" textlink="">
        <xdr:nvSpPr>
          <xdr:cNvPr id="31" name="TextBox 30">
            <a:extLst>
              <a:ext uri="{FF2B5EF4-FFF2-40B4-BE49-F238E27FC236}">
                <a16:creationId xmlns:a16="http://schemas.microsoft.com/office/drawing/2014/main" id="{25A137C3-7BD3-068A-8E89-3A005E725D9B}"/>
              </a:ext>
            </a:extLst>
          </xdr:cNvPr>
          <xdr:cNvSpPr txBox="1"/>
        </xdr:nvSpPr>
        <xdr:spPr>
          <a:xfrm>
            <a:off x="4238625" y="723900"/>
            <a:ext cx="463867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solidFill>
                  <a:schemeClr val="bg1"/>
                </a:solidFill>
              </a:rPr>
              <a:t>Country Performance Dashboard</a:t>
            </a:r>
          </a:p>
        </xdr:txBody>
      </xdr:sp>
      <mc:AlternateContent xmlns:mc="http://schemas.openxmlformats.org/markup-compatibility/2006" xmlns:a14="http://schemas.microsoft.com/office/drawing/2010/main">
        <mc:Choice Requires="a14">
          <xdr:graphicFrame macro="">
            <xdr:nvGraphicFramePr>
              <xdr:cNvPr id="84" name="CountryName 2">
                <a:extLst>
                  <a:ext uri="{FF2B5EF4-FFF2-40B4-BE49-F238E27FC236}">
                    <a16:creationId xmlns:a16="http://schemas.microsoft.com/office/drawing/2014/main" id="{3FBD09A3-F1EE-A64E-072A-9F9A15E8F557}"/>
                  </a:ext>
                </a:extLst>
              </xdr:cNvPr>
              <xdr:cNvGraphicFramePr/>
            </xdr:nvGraphicFramePr>
            <xdr:xfrm>
              <a:off x="12925425" y="57151"/>
              <a:ext cx="1828800" cy="1352550"/>
            </xdr:xfrm>
            <a:graphic>
              <a:graphicData uri="http://schemas.microsoft.com/office/drawing/2010/slicer">
                <sle:slicer xmlns:sle="http://schemas.microsoft.com/office/drawing/2010/slicer" name="CountryName 2"/>
              </a:graphicData>
            </a:graphic>
          </xdr:graphicFrame>
        </mc:Choice>
        <mc:Fallback xmlns="">
          <xdr:sp macro="" textlink="">
            <xdr:nvSpPr>
              <xdr:cNvPr id="0" name=""/>
              <xdr:cNvSpPr>
                <a:spLocks noTextEdit="1"/>
              </xdr:cNvSpPr>
            </xdr:nvSpPr>
            <xdr:spPr>
              <a:xfrm>
                <a:off x="12937600" y="57151"/>
                <a:ext cx="1830523" cy="1352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6" name="MonthName 1">
                <a:extLst>
                  <a:ext uri="{FF2B5EF4-FFF2-40B4-BE49-F238E27FC236}">
                    <a16:creationId xmlns:a16="http://schemas.microsoft.com/office/drawing/2014/main" id="{34CA0D4B-D667-D068-522F-29F9B1D6F151}"/>
                  </a:ext>
                </a:extLst>
              </xdr:cNvPr>
              <xdr:cNvGraphicFramePr/>
            </xdr:nvGraphicFramePr>
            <xdr:xfrm>
              <a:off x="17535525" y="76200"/>
              <a:ext cx="1828800" cy="1323975"/>
            </xdr:xfrm>
            <a:graphic>
              <a:graphicData uri="http://schemas.microsoft.com/office/drawing/2010/slicer">
                <sle:slicer xmlns:sle="http://schemas.microsoft.com/office/drawing/2010/slicer" name="MonthName 1"/>
              </a:graphicData>
            </a:graphic>
          </xdr:graphicFrame>
        </mc:Choice>
        <mc:Fallback xmlns="">
          <xdr:sp macro="" textlink="">
            <xdr:nvSpPr>
              <xdr:cNvPr id="0" name=""/>
              <xdr:cNvSpPr>
                <a:spLocks noTextEdit="1"/>
              </xdr:cNvSpPr>
            </xdr:nvSpPr>
            <xdr:spPr>
              <a:xfrm>
                <a:off x="17552042" y="76200"/>
                <a:ext cx="1830523" cy="1323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7" name="TransactionType 1">
                <a:extLst>
                  <a:ext uri="{FF2B5EF4-FFF2-40B4-BE49-F238E27FC236}">
                    <a16:creationId xmlns:a16="http://schemas.microsoft.com/office/drawing/2014/main" id="{FE7BFE4A-6B95-0187-B690-9A90B898F5B0}"/>
                  </a:ext>
                </a:extLst>
              </xdr:cNvPr>
              <xdr:cNvGraphicFramePr/>
            </xdr:nvGraphicFramePr>
            <xdr:xfrm>
              <a:off x="19450050" y="76200"/>
              <a:ext cx="3714750" cy="1304925"/>
            </xdr:xfrm>
            <a:graphic>
              <a:graphicData uri="http://schemas.microsoft.com/office/drawing/2010/slicer">
                <sle:slicer xmlns:sle="http://schemas.microsoft.com/office/drawing/2010/slicer" name="TransactionType 1"/>
              </a:graphicData>
            </a:graphic>
          </xdr:graphicFrame>
        </mc:Choice>
        <mc:Fallback xmlns="">
          <xdr:sp macro="" textlink="">
            <xdr:nvSpPr>
              <xdr:cNvPr id="0" name=""/>
              <xdr:cNvSpPr>
                <a:spLocks noTextEdit="1"/>
              </xdr:cNvSpPr>
            </xdr:nvSpPr>
            <xdr:spPr>
              <a:xfrm>
                <a:off x="19468370" y="76200"/>
                <a:ext cx="3718249" cy="1304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8" name="ChannelName 1">
                <a:extLst>
                  <a:ext uri="{FF2B5EF4-FFF2-40B4-BE49-F238E27FC236}">
                    <a16:creationId xmlns:a16="http://schemas.microsoft.com/office/drawing/2014/main" id="{14A1421D-88C9-E97F-376E-40F8C8755889}"/>
                  </a:ext>
                </a:extLst>
              </xdr:cNvPr>
              <xdr:cNvGraphicFramePr/>
            </xdr:nvGraphicFramePr>
            <xdr:xfrm>
              <a:off x="14868524" y="76201"/>
              <a:ext cx="2581275" cy="1333500"/>
            </xdr:xfrm>
            <a:graphic>
              <a:graphicData uri="http://schemas.microsoft.com/office/drawing/2010/slicer">
                <sle:slicer xmlns:sle="http://schemas.microsoft.com/office/drawing/2010/slicer" name="ChannelName 1"/>
              </a:graphicData>
            </a:graphic>
          </xdr:graphicFrame>
        </mc:Choice>
        <mc:Fallback xmlns="">
          <xdr:sp macro="" textlink="">
            <xdr:nvSpPr>
              <xdr:cNvPr id="0" name=""/>
              <xdr:cNvSpPr>
                <a:spLocks noTextEdit="1"/>
              </xdr:cNvSpPr>
            </xdr:nvSpPr>
            <xdr:spPr>
              <a:xfrm>
                <a:off x="14882529" y="76201"/>
                <a:ext cx="2583706" cy="1333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7</xdr:row>
      <xdr:rowOff>0</xdr:rowOff>
    </xdr:from>
    <xdr:to>
      <xdr:col>4</xdr:col>
      <xdr:colOff>590550</xdr:colOff>
      <xdr:row>74</xdr:row>
      <xdr:rowOff>171450</xdr:rowOff>
    </xdr:to>
    <xdr:grpSp>
      <xdr:nvGrpSpPr>
        <xdr:cNvPr id="76" name="Group 75">
          <a:extLst>
            <a:ext uri="{FF2B5EF4-FFF2-40B4-BE49-F238E27FC236}">
              <a16:creationId xmlns:a16="http://schemas.microsoft.com/office/drawing/2014/main" id="{E4A046FB-A377-9703-663E-80D0ACF94119}"/>
            </a:ext>
          </a:extLst>
        </xdr:cNvPr>
        <xdr:cNvGrpSpPr/>
      </xdr:nvGrpSpPr>
      <xdr:grpSpPr>
        <a:xfrm>
          <a:off x="0" y="1333500"/>
          <a:ext cx="3028950" cy="12934950"/>
          <a:chOff x="0" y="1333500"/>
          <a:chExt cx="3028950" cy="12934950"/>
        </a:xfrm>
      </xdr:grpSpPr>
      <xdr:sp macro="" textlink="">
        <xdr:nvSpPr>
          <xdr:cNvPr id="3" name="Rectangle 2">
            <a:extLst>
              <a:ext uri="{FF2B5EF4-FFF2-40B4-BE49-F238E27FC236}">
                <a16:creationId xmlns:a16="http://schemas.microsoft.com/office/drawing/2014/main" id="{592FF3B6-00F8-E697-9263-38BE4D880D5B}"/>
              </a:ext>
            </a:extLst>
          </xdr:cNvPr>
          <xdr:cNvSpPr>
            <a:spLocks noChangeAspect="1"/>
          </xdr:cNvSpPr>
        </xdr:nvSpPr>
        <xdr:spPr>
          <a:xfrm>
            <a:off x="0" y="1333500"/>
            <a:ext cx="3028950" cy="12934950"/>
          </a:xfrm>
          <a:prstGeom prst="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4" name="Group 3">
            <a:extLst>
              <a:ext uri="{FF2B5EF4-FFF2-40B4-BE49-F238E27FC236}">
                <a16:creationId xmlns:a16="http://schemas.microsoft.com/office/drawing/2014/main" id="{50FE8FA5-D8BB-D464-7FFB-76DDF05FFB1B}"/>
              </a:ext>
            </a:extLst>
          </xdr:cNvPr>
          <xdr:cNvGrpSpPr/>
        </xdr:nvGrpSpPr>
        <xdr:grpSpPr>
          <a:xfrm>
            <a:off x="166339" y="2055011"/>
            <a:ext cx="2648745" cy="912797"/>
            <a:chOff x="85725" y="2409824"/>
            <a:chExt cx="2266950" cy="747113"/>
          </a:xfrm>
          <a:noFill/>
        </xdr:grpSpPr>
        <xdr:sp macro="[0]!GoExecutive" textlink="">
          <xdr:nvSpPr>
            <xdr:cNvPr id="25" name="Rectangle: Rounded Corners 24">
              <a:extLst>
                <a:ext uri="{FF2B5EF4-FFF2-40B4-BE49-F238E27FC236}">
                  <a16:creationId xmlns:a16="http://schemas.microsoft.com/office/drawing/2014/main" id="{CADCC2C9-7FEA-DE38-CF15-380501362908}"/>
                </a:ext>
              </a:extLst>
            </xdr:cNvPr>
            <xdr:cNvSpPr/>
          </xdr:nvSpPr>
          <xdr:spPr>
            <a:xfrm>
              <a:off x="85725" y="2409824"/>
              <a:ext cx="2266950" cy="747113"/>
            </a:xfrm>
            <a:prstGeom prst="roundRect">
              <a:avLst/>
            </a:prstGeom>
            <a:grp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Executive" textlink="">
          <xdr:nvSpPr>
            <xdr:cNvPr id="26" name="TextBox 25">
              <a:extLst>
                <a:ext uri="{FF2B5EF4-FFF2-40B4-BE49-F238E27FC236}">
                  <a16:creationId xmlns:a16="http://schemas.microsoft.com/office/drawing/2014/main" id="{6013056F-7D24-C3DF-0087-0361B1E1EA38}"/>
                </a:ext>
              </a:extLst>
            </xdr:cNvPr>
            <xdr:cNvSpPr txBox="1"/>
          </xdr:nvSpPr>
          <xdr:spPr>
            <a:xfrm>
              <a:off x="923925" y="2609850"/>
              <a:ext cx="1390650" cy="42862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bg1"/>
                  </a:solidFill>
                </a:rPr>
                <a:t>Dashboard</a:t>
              </a:r>
            </a:p>
          </xdr:txBody>
        </xdr:sp>
        <xdr:pic macro="[0]!GoExecutive">
          <xdr:nvPicPr>
            <xdr:cNvPr id="27" name="Graphic 26" descr="Court">
              <a:extLst>
                <a:ext uri="{FF2B5EF4-FFF2-40B4-BE49-F238E27FC236}">
                  <a16:creationId xmlns:a16="http://schemas.microsoft.com/office/drawing/2014/main" id="{3D566AAB-1A5A-6FE1-4DA7-47D8D38753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61924" y="2457450"/>
              <a:ext cx="695325" cy="676275"/>
            </a:xfrm>
            <a:prstGeom prst="rect">
              <a:avLst/>
            </a:prstGeom>
          </xdr:spPr>
        </xdr:pic>
      </xdr:grpSp>
      <xdr:grpSp>
        <xdr:nvGrpSpPr>
          <xdr:cNvPr id="5" name="Group 4">
            <a:extLst>
              <a:ext uri="{FF2B5EF4-FFF2-40B4-BE49-F238E27FC236}">
                <a16:creationId xmlns:a16="http://schemas.microsoft.com/office/drawing/2014/main" id="{942C7178-E569-753D-1A8B-FB10A9D73089}"/>
              </a:ext>
            </a:extLst>
          </xdr:cNvPr>
          <xdr:cNvGrpSpPr/>
        </xdr:nvGrpSpPr>
        <xdr:grpSpPr>
          <a:xfrm>
            <a:off x="110892" y="3684236"/>
            <a:ext cx="2648745" cy="887984"/>
            <a:chOff x="123825" y="4133849"/>
            <a:chExt cx="2266950" cy="726804"/>
          </a:xfrm>
        </xdr:grpSpPr>
        <xdr:sp macro="[0]!GoCountry" textlink="">
          <xdr:nvSpPr>
            <xdr:cNvPr id="22" name="Rectangle: Rounded Corners 21">
              <a:extLst>
                <a:ext uri="{FF2B5EF4-FFF2-40B4-BE49-F238E27FC236}">
                  <a16:creationId xmlns:a16="http://schemas.microsoft.com/office/drawing/2014/main" id="{FF869D22-09BD-5723-7FDC-42E8AB872B5E}"/>
                </a:ext>
              </a:extLst>
            </xdr:cNvPr>
            <xdr:cNvSpPr/>
          </xdr:nvSpPr>
          <xdr:spPr>
            <a:xfrm>
              <a:off x="123825" y="4133849"/>
              <a:ext cx="2266950" cy="726804"/>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Country" textlink="">
          <xdr:nvSpPr>
            <xdr:cNvPr id="23" name="TextBox 22">
              <a:extLst>
                <a:ext uri="{FF2B5EF4-FFF2-40B4-BE49-F238E27FC236}">
                  <a16:creationId xmlns:a16="http://schemas.microsoft.com/office/drawing/2014/main" id="{88C71DB6-4E08-2B0B-51DB-039D776A8D61}"/>
                </a:ext>
              </a:extLst>
            </xdr:cNvPr>
            <xdr:cNvSpPr txBox="1"/>
          </xdr:nvSpPr>
          <xdr:spPr>
            <a:xfrm>
              <a:off x="857251" y="4200526"/>
              <a:ext cx="1485900" cy="657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Country</a:t>
              </a:r>
              <a:r>
                <a:rPr lang="en-US" sz="1400" b="1" baseline="0">
                  <a:solidFill>
                    <a:schemeClr val="bg1"/>
                  </a:solidFill>
                </a:rPr>
                <a:t> performance</a:t>
              </a:r>
              <a:endParaRPr lang="en-US" sz="1400" b="1">
                <a:solidFill>
                  <a:schemeClr val="bg1"/>
                </a:solidFill>
              </a:endParaRPr>
            </a:p>
          </xdr:txBody>
        </xdr:sp>
        <xdr:pic macro="[0]!GoCountry">
          <xdr:nvPicPr>
            <xdr:cNvPr id="24" name="Graphic 23" descr="World">
              <a:extLst>
                <a:ext uri="{FF2B5EF4-FFF2-40B4-BE49-F238E27FC236}">
                  <a16:creationId xmlns:a16="http://schemas.microsoft.com/office/drawing/2014/main" id="{2DE2601F-2622-2BA5-804F-627B5EDD4DD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09551" y="4276725"/>
              <a:ext cx="609600" cy="485775"/>
            </a:xfrm>
            <a:prstGeom prst="rect">
              <a:avLst/>
            </a:prstGeom>
          </xdr:spPr>
        </xdr:pic>
      </xdr:grpSp>
      <xdr:grpSp>
        <xdr:nvGrpSpPr>
          <xdr:cNvPr id="6" name="Group 5">
            <a:extLst>
              <a:ext uri="{FF2B5EF4-FFF2-40B4-BE49-F238E27FC236}">
                <a16:creationId xmlns:a16="http://schemas.microsoft.com/office/drawing/2014/main" id="{0271D617-EA33-2BE7-4AC4-B580D9B187E8}"/>
              </a:ext>
            </a:extLst>
          </xdr:cNvPr>
          <xdr:cNvGrpSpPr/>
        </xdr:nvGrpSpPr>
        <xdr:grpSpPr>
          <a:xfrm>
            <a:off x="133071" y="5103989"/>
            <a:ext cx="2648745" cy="1132436"/>
            <a:chOff x="104775" y="5686425"/>
            <a:chExt cx="2266950" cy="926885"/>
          </a:xfrm>
        </xdr:grpSpPr>
        <xdr:sp macro="[0]!GoRegional" textlink="">
          <xdr:nvSpPr>
            <xdr:cNvPr id="19" name="Rectangle: Rounded Corners 18">
              <a:extLst>
                <a:ext uri="{FF2B5EF4-FFF2-40B4-BE49-F238E27FC236}">
                  <a16:creationId xmlns:a16="http://schemas.microsoft.com/office/drawing/2014/main" id="{E0A6E929-DCC2-8EC9-A165-EBAB3E150C36}"/>
                </a:ext>
              </a:extLst>
            </xdr:cNvPr>
            <xdr:cNvSpPr/>
          </xdr:nvSpPr>
          <xdr:spPr>
            <a:xfrm>
              <a:off x="104775" y="5686425"/>
              <a:ext cx="2266950" cy="926885"/>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Regional" textlink="">
          <xdr:nvSpPr>
            <xdr:cNvPr id="20" name="TextBox 19">
              <a:extLst>
                <a:ext uri="{FF2B5EF4-FFF2-40B4-BE49-F238E27FC236}">
                  <a16:creationId xmlns:a16="http://schemas.microsoft.com/office/drawing/2014/main" id="{FF4C01FE-5409-C77E-9326-D76163559451}"/>
                </a:ext>
              </a:extLst>
            </xdr:cNvPr>
            <xdr:cNvSpPr txBox="1"/>
          </xdr:nvSpPr>
          <xdr:spPr>
            <a:xfrm>
              <a:off x="942975" y="5857875"/>
              <a:ext cx="1333500" cy="733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Region</a:t>
              </a:r>
              <a:r>
                <a:rPr lang="en-US" sz="1400" b="1" baseline="0">
                  <a:solidFill>
                    <a:schemeClr val="bg1"/>
                  </a:solidFill>
                </a:rPr>
                <a:t> performance</a:t>
              </a:r>
              <a:endParaRPr lang="en-US" sz="1400" b="1">
                <a:solidFill>
                  <a:schemeClr val="bg1"/>
                </a:solidFill>
              </a:endParaRPr>
            </a:p>
          </xdr:txBody>
        </xdr:sp>
        <xdr:pic macro="[0]!GoRegional">
          <xdr:nvPicPr>
            <xdr:cNvPr id="21" name="Graphic 20" descr="Marker">
              <a:extLst>
                <a:ext uri="{FF2B5EF4-FFF2-40B4-BE49-F238E27FC236}">
                  <a16:creationId xmlns:a16="http://schemas.microsoft.com/office/drawing/2014/main" id="{5563298A-4456-6DC7-E8D8-29A3A157847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47650" y="5895974"/>
              <a:ext cx="657226" cy="647701"/>
            </a:xfrm>
            <a:prstGeom prst="rect">
              <a:avLst/>
            </a:prstGeom>
          </xdr:spPr>
        </xdr:pic>
      </xdr:grpSp>
      <xdr:grpSp>
        <xdr:nvGrpSpPr>
          <xdr:cNvPr id="7" name="Group 6">
            <a:extLst>
              <a:ext uri="{FF2B5EF4-FFF2-40B4-BE49-F238E27FC236}">
                <a16:creationId xmlns:a16="http://schemas.microsoft.com/office/drawing/2014/main" id="{F0077CEF-B3D0-8D4B-6A52-7324241CC43D}"/>
              </a:ext>
            </a:extLst>
          </xdr:cNvPr>
          <xdr:cNvGrpSpPr/>
        </xdr:nvGrpSpPr>
        <xdr:grpSpPr>
          <a:xfrm>
            <a:off x="199605" y="6709942"/>
            <a:ext cx="2615478" cy="1291739"/>
            <a:chOff x="171449" y="6000753"/>
            <a:chExt cx="2238375" cy="1057273"/>
          </a:xfrm>
        </xdr:grpSpPr>
        <xdr:sp macro="[0]!GoChannel" textlink="">
          <xdr:nvSpPr>
            <xdr:cNvPr id="16" name="Rectangle: Rounded Corners 15">
              <a:extLst>
                <a:ext uri="{FF2B5EF4-FFF2-40B4-BE49-F238E27FC236}">
                  <a16:creationId xmlns:a16="http://schemas.microsoft.com/office/drawing/2014/main" id="{56554987-62EF-7279-B2B0-827FA5211E93}"/>
                </a:ext>
              </a:extLst>
            </xdr:cNvPr>
            <xdr:cNvSpPr/>
          </xdr:nvSpPr>
          <xdr:spPr>
            <a:xfrm>
              <a:off x="171449" y="6000753"/>
              <a:ext cx="2238375" cy="917467"/>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Channel" textlink="">
          <xdr:nvSpPr>
            <xdr:cNvPr id="17" name="TextBox 16">
              <a:extLst>
                <a:ext uri="{FF2B5EF4-FFF2-40B4-BE49-F238E27FC236}">
                  <a16:creationId xmlns:a16="http://schemas.microsoft.com/office/drawing/2014/main" id="{5503EFCF-E960-855A-D10F-8F5500E34566}"/>
                </a:ext>
              </a:extLst>
            </xdr:cNvPr>
            <xdr:cNvSpPr txBox="1"/>
          </xdr:nvSpPr>
          <xdr:spPr>
            <a:xfrm>
              <a:off x="971549" y="6219826"/>
              <a:ext cx="128587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1">
                  <a:solidFill>
                    <a:schemeClr val="bg1"/>
                  </a:solidFill>
                </a:rPr>
                <a:t>Channel</a:t>
              </a:r>
            </a:p>
            <a:p>
              <a:pPr algn="l"/>
              <a:r>
                <a:rPr lang="en-US" sz="1600" b="1">
                  <a:solidFill>
                    <a:schemeClr val="bg1"/>
                  </a:solidFill>
                </a:rPr>
                <a:t>Performance</a:t>
              </a:r>
            </a:p>
          </xdr:txBody>
        </xdr:sp>
        <xdr:pic macro="[0]!GoChannel">
          <xdr:nvPicPr>
            <xdr:cNvPr id="18" name="Graphic 17" descr="Home">
              <a:extLst>
                <a:ext uri="{FF2B5EF4-FFF2-40B4-BE49-F238E27FC236}">
                  <a16:creationId xmlns:a16="http://schemas.microsoft.com/office/drawing/2014/main" id="{D3577CEC-8BCA-CDBE-6B62-0E8883EA368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19074" y="6267450"/>
              <a:ext cx="619125" cy="666750"/>
            </a:xfrm>
            <a:prstGeom prst="rect">
              <a:avLst/>
            </a:prstGeom>
          </xdr:spPr>
        </xdr:pic>
      </xdr:grpSp>
      <xdr:grpSp>
        <xdr:nvGrpSpPr>
          <xdr:cNvPr id="8" name="Group 7">
            <a:extLst>
              <a:ext uri="{FF2B5EF4-FFF2-40B4-BE49-F238E27FC236}">
                <a16:creationId xmlns:a16="http://schemas.microsoft.com/office/drawing/2014/main" id="{59786D8A-58A5-A01E-661A-4BFC08EEB768}"/>
              </a:ext>
            </a:extLst>
          </xdr:cNvPr>
          <xdr:cNvGrpSpPr/>
        </xdr:nvGrpSpPr>
        <xdr:grpSpPr>
          <a:xfrm>
            <a:off x="210695" y="8455537"/>
            <a:ext cx="2548942" cy="1291740"/>
            <a:chOff x="180974" y="7429501"/>
            <a:chExt cx="2181225" cy="1057274"/>
          </a:xfrm>
        </xdr:grpSpPr>
        <xdr:sp macro="[0]!GoTransaction" textlink="">
          <xdr:nvSpPr>
            <xdr:cNvPr id="13" name="Rectangle: Rounded Corners 12">
              <a:extLst>
                <a:ext uri="{FF2B5EF4-FFF2-40B4-BE49-F238E27FC236}">
                  <a16:creationId xmlns:a16="http://schemas.microsoft.com/office/drawing/2014/main" id="{234592AD-7C3E-0402-1A6F-B7BF6F6560BC}"/>
                </a:ext>
              </a:extLst>
            </xdr:cNvPr>
            <xdr:cNvSpPr/>
          </xdr:nvSpPr>
          <xdr:spPr>
            <a:xfrm>
              <a:off x="180974" y="7429501"/>
              <a:ext cx="2181225" cy="973196"/>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Transaction" textlink="">
          <xdr:nvSpPr>
            <xdr:cNvPr id="14" name="TextBox 13">
              <a:extLst>
                <a:ext uri="{FF2B5EF4-FFF2-40B4-BE49-F238E27FC236}">
                  <a16:creationId xmlns:a16="http://schemas.microsoft.com/office/drawing/2014/main" id="{58B9A291-DFB6-9AB6-3193-3D3F3484374C}"/>
                </a:ext>
              </a:extLst>
            </xdr:cNvPr>
            <xdr:cNvSpPr txBox="1"/>
          </xdr:nvSpPr>
          <xdr:spPr>
            <a:xfrm>
              <a:off x="962025" y="7648574"/>
              <a:ext cx="1228725" cy="838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1"/>
                  </a:solidFill>
                </a:rPr>
                <a:t>Transaction Analysis	</a:t>
              </a:r>
            </a:p>
          </xdr:txBody>
        </xdr:sp>
        <xdr:pic macro="[0]!GoTransaction">
          <xdr:nvPicPr>
            <xdr:cNvPr id="15" name="Graphic 14" descr="Pie chart">
              <a:extLst>
                <a:ext uri="{FF2B5EF4-FFF2-40B4-BE49-F238E27FC236}">
                  <a16:creationId xmlns:a16="http://schemas.microsoft.com/office/drawing/2014/main" id="{92AE3C8D-30CE-DC33-42C7-C3754289339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24" y="7715250"/>
              <a:ext cx="561975" cy="657226"/>
            </a:xfrm>
            <a:prstGeom prst="rect">
              <a:avLst/>
            </a:prstGeom>
          </xdr:spPr>
        </xdr:pic>
      </xdr:grpSp>
      <xdr:grpSp>
        <xdr:nvGrpSpPr>
          <xdr:cNvPr id="75" name="Group 74">
            <a:extLst>
              <a:ext uri="{FF2B5EF4-FFF2-40B4-BE49-F238E27FC236}">
                <a16:creationId xmlns:a16="http://schemas.microsoft.com/office/drawing/2014/main" id="{A752D28B-CA15-D2F1-4797-CB0E001A6EAF}"/>
              </a:ext>
            </a:extLst>
          </xdr:cNvPr>
          <xdr:cNvGrpSpPr/>
        </xdr:nvGrpSpPr>
        <xdr:grpSpPr>
          <a:xfrm>
            <a:off x="232874" y="10297421"/>
            <a:ext cx="2515674" cy="998295"/>
            <a:chOff x="232874" y="10297421"/>
            <a:chExt cx="2515674" cy="998295"/>
          </a:xfrm>
        </xdr:grpSpPr>
        <xdr:sp macro="[0]!GoTime" textlink="">
          <xdr:nvSpPr>
            <xdr:cNvPr id="10" name="Rectangle: Rounded Corners 9">
              <a:extLst>
                <a:ext uri="{FF2B5EF4-FFF2-40B4-BE49-F238E27FC236}">
                  <a16:creationId xmlns:a16="http://schemas.microsoft.com/office/drawing/2014/main" id="{5EB18E43-30F0-8933-861A-D8512511ACCD}"/>
                </a:ext>
              </a:extLst>
            </xdr:cNvPr>
            <xdr:cNvSpPr/>
          </xdr:nvSpPr>
          <xdr:spPr>
            <a:xfrm>
              <a:off x="232874" y="10297421"/>
              <a:ext cx="2515674" cy="998295"/>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Time" textlink="">
          <xdr:nvSpPr>
            <xdr:cNvPr id="11" name="TextBox 10">
              <a:extLst>
                <a:ext uri="{FF2B5EF4-FFF2-40B4-BE49-F238E27FC236}">
                  <a16:creationId xmlns:a16="http://schemas.microsoft.com/office/drawing/2014/main" id="{18704693-DC04-7EAE-9A20-08222B184BA8}"/>
                </a:ext>
              </a:extLst>
            </xdr:cNvPr>
            <xdr:cNvSpPr txBox="1"/>
          </xdr:nvSpPr>
          <xdr:spPr>
            <a:xfrm>
              <a:off x="1201297" y="10391776"/>
              <a:ext cx="1435938" cy="800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bg1"/>
                  </a:solidFill>
                </a:rPr>
                <a:t>Time</a:t>
              </a:r>
              <a:r>
                <a:rPr lang="en-US" sz="1800" b="1" baseline="0">
                  <a:solidFill>
                    <a:schemeClr val="bg1"/>
                  </a:solidFill>
                </a:rPr>
                <a:t> Intelligence</a:t>
              </a:r>
              <a:endParaRPr lang="en-US" sz="1800" b="1">
                <a:solidFill>
                  <a:schemeClr val="bg1"/>
                </a:solidFill>
              </a:endParaRPr>
            </a:p>
          </xdr:txBody>
        </xdr:sp>
        <xdr:pic macro="[0]!GoTime">
          <xdr:nvPicPr>
            <xdr:cNvPr id="12" name="Graphic 11" descr="Stopwatch">
              <a:extLst>
                <a:ext uri="{FF2B5EF4-FFF2-40B4-BE49-F238E27FC236}">
                  <a16:creationId xmlns:a16="http://schemas.microsoft.com/office/drawing/2014/main" id="{EF7EA7F4-23CF-11E6-831D-9C179C5B80B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323531" y="10315297"/>
              <a:ext cx="912767" cy="912767"/>
            </a:xfrm>
            <a:prstGeom prst="rect">
              <a:avLst/>
            </a:prstGeom>
          </xdr:spPr>
        </xdr:pic>
      </xdr:grpSp>
    </xdr:grpSp>
    <xdr:clientData/>
  </xdr:twoCellAnchor>
  <xdr:twoCellAnchor editAs="absolute">
    <xdr:from>
      <xdr:col>5</xdr:col>
      <xdr:colOff>180975</xdr:colOff>
      <xdr:row>8</xdr:row>
      <xdr:rowOff>104775</xdr:rowOff>
    </xdr:from>
    <xdr:to>
      <xdr:col>13</xdr:col>
      <xdr:colOff>28575</xdr:colOff>
      <xdr:row>17</xdr:row>
      <xdr:rowOff>9525</xdr:rowOff>
    </xdr:to>
    <xdr:grpSp>
      <xdr:nvGrpSpPr>
        <xdr:cNvPr id="51" name="Group 50">
          <a:extLst>
            <a:ext uri="{FF2B5EF4-FFF2-40B4-BE49-F238E27FC236}">
              <a16:creationId xmlns:a16="http://schemas.microsoft.com/office/drawing/2014/main" id="{455E7DF4-0434-7204-1EB8-B28BF3F84A22}"/>
            </a:ext>
          </a:extLst>
        </xdr:cNvPr>
        <xdr:cNvGrpSpPr/>
      </xdr:nvGrpSpPr>
      <xdr:grpSpPr>
        <a:xfrm>
          <a:off x="3228975" y="1628775"/>
          <a:ext cx="4724400" cy="1619250"/>
          <a:chOff x="3190875" y="1619250"/>
          <a:chExt cx="4324350" cy="1619250"/>
        </a:xfrm>
      </xdr:grpSpPr>
      <xdr:sp macro="" textlink="">
        <xdr:nvSpPr>
          <xdr:cNvPr id="36" name="Rectangle: Rounded Corners 35">
            <a:extLst>
              <a:ext uri="{FF2B5EF4-FFF2-40B4-BE49-F238E27FC236}">
                <a16:creationId xmlns:a16="http://schemas.microsoft.com/office/drawing/2014/main" id="{CB84940E-1F6A-7933-1BBE-5933DE978A19}"/>
              </a:ext>
            </a:extLst>
          </xdr:cNvPr>
          <xdr:cNvSpPr/>
        </xdr:nvSpPr>
        <xdr:spPr>
          <a:xfrm>
            <a:off x="3190875" y="1619250"/>
            <a:ext cx="4324350" cy="1619250"/>
          </a:xfrm>
          <a:prstGeom prst="roundRect">
            <a:avLst/>
          </a:prstGeom>
          <a:solidFill>
            <a:sysClr val="window" lastClr="FFFFFF"/>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1" name="TextBox 40">
            <a:extLst>
              <a:ext uri="{FF2B5EF4-FFF2-40B4-BE49-F238E27FC236}">
                <a16:creationId xmlns:a16="http://schemas.microsoft.com/office/drawing/2014/main" id="{D8CA1957-1968-BB4F-4BAC-BA28D1A10459}"/>
              </a:ext>
            </a:extLst>
          </xdr:cNvPr>
          <xdr:cNvSpPr txBox="1"/>
        </xdr:nvSpPr>
        <xdr:spPr>
          <a:xfrm>
            <a:off x="4591050" y="1781175"/>
            <a:ext cx="2790825"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1">
                <a:solidFill>
                  <a:schemeClr val="tx2"/>
                </a:solidFill>
              </a:rPr>
              <a:t>Highest Region Value</a:t>
            </a:r>
          </a:p>
        </xdr:txBody>
      </xdr:sp>
      <xdr:sp macro="" textlink="Analysis!B60">
        <xdr:nvSpPr>
          <xdr:cNvPr id="42" name="TextBox 41">
            <a:extLst>
              <a:ext uri="{FF2B5EF4-FFF2-40B4-BE49-F238E27FC236}">
                <a16:creationId xmlns:a16="http://schemas.microsoft.com/office/drawing/2014/main" id="{A287180B-B090-EB8B-7201-26B09858CDE0}"/>
              </a:ext>
            </a:extLst>
          </xdr:cNvPr>
          <xdr:cNvSpPr txBox="1"/>
        </xdr:nvSpPr>
        <xdr:spPr>
          <a:xfrm>
            <a:off x="5505450" y="2371726"/>
            <a:ext cx="18859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067FFAC-3CFA-43C2-8F28-7FD52004FF63}" type="TxLink">
              <a:rPr lang="en-US" sz="2000" b="1" i="0" u="none" strike="noStrike">
                <a:solidFill>
                  <a:schemeClr val="tx2"/>
                </a:solidFill>
                <a:latin typeface="Calibri"/>
                <a:ea typeface="Calibri"/>
                <a:cs typeface="Calibri"/>
              </a:rPr>
              <a:pPr/>
              <a:t> KES 6,293.55 </a:t>
            </a:fld>
            <a:endParaRPr lang="en-US" sz="2000" b="1">
              <a:solidFill>
                <a:schemeClr val="tx2"/>
              </a:solidFill>
            </a:endParaRPr>
          </a:p>
        </xdr:txBody>
      </xdr:sp>
      <xdr:sp macro="" textlink="">
        <xdr:nvSpPr>
          <xdr:cNvPr id="43" name="TextBox 42">
            <a:extLst>
              <a:ext uri="{FF2B5EF4-FFF2-40B4-BE49-F238E27FC236}">
                <a16:creationId xmlns:a16="http://schemas.microsoft.com/office/drawing/2014/main" id="{A6A0089B-F634-63B8-6FF1-44C1A3D0CA0D}"/>
              </a:ext>
            </a:extLst>
          </xdr:cNvPr>
          <xdr:cNvSpPr txBox="1"/>
        </xdr:nvSpPr>
        <xdr:spPr>
          <a:xfrm>
            <a:off x="4676775" y="2857500"/>
            <a:ext cx="26574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chemeClr val="tx2"/>
                </a:solidFill>
              </a:rPr>
              <a:t>Amount</a:t>
            </a:r>
            <a:r>
              <a:rPr lang="en-US" sz="1400" b="1" i="1" baseline="0">
                <a:solidFill>
                  <a:schemeClr val="tx2"/>
                </a:solidFill>
              </a:rPr>
              <a:t> in millions</a:t>
            </a:r>
            <a:endParaRPr lang="en-US" sz="1400" b="1" i="1">
              <a:solidFill>
                <a:schemeClr val="tx2"/>
              </a:solidFill>
            </a:endParaRPr>
          </a:p>
        </xdr:txBody>
      </xdr:sp>
      <xdr:pic>
        <xdr:nvPicPr>
          <xdr:cNvPr id="45" name="Graphic 44" descr="Medal">
            <a:extLst>
              <a:ext uri="{FF2B5EF4-FFF2-40B4-BE49-F238E27FC236}">
                <a16:creationId xmlns:a16="http://schemas.microsoft.com/office/drawing/2014/main" id="{0B8D2A09-75EB-5B9F-07DD-B55C90C21663}"/>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438525" y="1924050"/>
            <a:ext cx="990600" cy="990600"/>
          </a:xfrm>
          <a:prstGeom prst="rect">
            <a:avLst/>
          </a:prstGeom>
        </xdr:spPr>
      </xdr:pic>
    </xdr:grpSp>
    <xdr:clientData/>
  </xdr:twoCellAnchor>
  <xdr:twoCellAnchor editAs="absolute">
    <xdr:from>
      <xdr:col>13</xdr:col>
      <xdr:colOff>238125</xdr:colOff>
      <xdr:row>8</xdr:row>
      <xdr:rowOff>104775</xdr:rowOff>
    </xdr:from>
    <xdr:to>
      <xdr:col>21</xdr:col>
      <xdr:colOff>19050</xdr:colOff>
      <xdr:row>17</xdr:row>
      <xdr:rowOff>9525</xdr:rowOff>
    </xdr:to>
    <xdr:grpSp>
      <xdr:nvGrpSpPr>
        <xdr:cNvPr id="54" name="Group 53">
          <a:extLst>
            <a:ext uri="{FF2B5EF4-FFF2-40B4-BE49-F238E27FC236}">
              <a16:creationId xmlns:a16="http://schemas.microsoft.com/office/drawing/2014/main" id="{713F9D12-4B72-9020-F97C-0E90857DACCB}"/>
            </a:ext>
          </a:extLst>
        </xdr:cNvPr>
        <xdr:cNvGrpSpPr/>
      </xdr:nvGrpSpPr>
      <xdr:grpSpPr>
        <a:xfrm>
          <a:off x="8162925" y="1628775"/>
          <a:ext cx="4657725" cy="1619250"/>
          <a:chOff x="7715250" y="1704975"/>
          <a:chExt cx="4324350" cy="1619250"/>
        </a:xfrm>
      </xdr:grpSpPr>
      <xdr:sp macro="" textlink="">
        <xdr:nvSpPr>
          <xdr:cNvPr id="40" name="Rectangle: Rounded Corners 39">
            <a:extLst>
              <a:ext uri="{FF2B5EF4-FFF2-40B4-BE49-F238E27FC236}">
                <a16:creationId xmlns:a16="http://schemas.microsoft.com/office/drawing/2014/main" id="{0B0F2BBD-79F4-A8CD-7435-942760C06A27}"/>
              </a:ext>
            </a:extLst>
          </xdr:cNvPr>
          <xdr:cNvSpPr/>
        </xdr:nvSpPr>
        <xdr:spPr>
          <a:xfrm>
            <a:off x="7715250" y="1704975"/>
            <a:ext cx="4324350" cy="1619250"/>
          </a:xfrm>
          <a:prstGeom prst="roundRect">
            <a:avLst/>
          </a:prstGeom>
          <a:solidFill>
            <a:sysClr val="window" lastClr="FFFFFF"/>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6" name="TextBox 45">
            <a:extLst>
              <a:ext uri="{FF2B5EF4-FFF2-40B4-BE49-F238E27FC236}">
                <a16:creationId xmlns:a16="http://schemas.microsoft.com/office/drawing/2014/main" id="{69DC22DA-9DBF-291E-42A9-4EFA06277872}"/>
              </a:ext>
            </a:extLst>
          </xdr:cNvPr>
          <xdr:cNvSpPr txBox="1"/>
        </xdr:nvSpPr>
        <xdr:spPr>
          <a:xfrm>
            <a:off x="9515475" y="1876426"/>
            <a:ext cx="2428876"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1">
                <a:solidFill>
                  <a:schemeClr val="tx2"/>
                </a:solidFill>
              </a:rPr>
              <a:t>Region Share</a:t>
            </a:r>
            <a:r>
              <a:rPr lang="en-US" sz="2000" b="1" i="1" baseline="0">
                <a:solidFill>
                  <a:schemeClr val="tx2"/>
                </a:solidFill>
              </a:rPr>
              <a:t> %</a:t>
            </a:r>
            <a:endParaRPr lang="en-US" sz="2000" b="1" i="1">
              <a:solidFill>
                <a:schemeClr val="tx2"/>
              </a:solidFill>
            </a:endParaRPr>
          </a:p>
        </xdr:txBody>
      </xdr:sp>
      <xdr:sp macro="" textlink="Analysis!C60">
        <xdr:nvSpPr>
          <xdr:cNvPr id="47" name="TextBox 46">
            <a:extLst>
              <a:ext uri="{FF2B5EF4-FFF2-40B4-BE49-F238E27FC236}">
                <a16:creationId xmlns:a16="http://schemas.microsoft.com/office/drawing/2014/main" id="{54BA7F7E-4AD8-494B-F1B9-A5573CD07066}"/>
              </a:ext>
            </a:extLst>
          </xdr:cNvPr>
          <xdr:cNvSpPr txBox="1"/>
        </xdr:nvSpPr>
        <xdr:spPr>
          <a:xfrm>
            <a:off x="9858375" y="2428875"/>
            <a:ext cx="2076450"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AF68F4C-A95F-40A8-A021-1B5CFA4D2A40}" type="TxLink">
              <a:rPr lang="en-US" sz="2000" b="1" i="0" u="none" strike="noStrike">
                <a:solidFill>
                  <a:schemeClr val="tx2"/>
                </a:solidFill>
                <a:latin typeface="Calibri"/>
                <a:ea typeface="Calibri"/>
                <a:cs typeface="Calibri"/>
              </a:rPr>
              <a:pPr/>
              <a:t>23%</a:t>
            </a:fld>
            <a:endParaRPr lang="en-US" sz="2000" b="1">
              <a:solidFill>
                <a:schemeClr val="tx2"/>
              </a:solidFill>
            </a:endParaRPr>
          </a:p>
        </xdr:txBody>
      </xdr:sp>
      <xdr:sp macro="" textlink="">
        <xdr:nvSpPr>
          <xdr:cNvPr id="48" name="TextBox 47">
            <a:extLst>
              <a:ext uri="{FF2B5EF4-FFF2-40B4-BE49-F238E27FC236}">
                <a16:creationId xmlns:a16="http://schemas.microsoft.com/office/drawing/2014/main" id="{A2C4C6C9-E301-21A2-5818-FC4BF9B7BE46}"/>
              </a:ext>
            </a:extLst>
          </xdr:cNvPr>
          <xdr:cNvSpPr txBox="1"/>
        </xdr:nvSpPr>
        <xdr:spPr>
          <a:xfrm>
            <a:off x="9505950" y="2857500"/>
            <a:ext cx="242887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chemeClr val="tx2"/>
                </a:solidFill>
              </a:rPr>
              <a:t>Percentage Contribution</a:t>
            </a:r>
          </a:p>
        </xdr:txBody>
      </xdr:sp>
      <xdr:pic>
        <xdr:nvPicPr>
          <xdr:cNvPr id="50" name="Graphic 49" descr="Pie chart">
            <a:extLst>
              <a:ext uri="{FF2B5EF4-FFF2-40B4-BE49-F238E27FC236}">
                <a16:creationId xmlns:a16="http://schemas.microsoft.com/office/drawing/2014/main" id="{3863A80C-1A55-AB06-B011-F15B78BB2C72}"/>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096249" y="2038350"/>
            <a:ext cx="1133475" cy="1000125"/>
          </a:xfrm>
          <a:prstGeom prst="rect">
            <a:avLst/>
          </a:prstGeom>
        </xdr:spPr>
      </xdr:pic>
    </xdr:grpSp>
    <xdr:clientData/>
  </xdr:twoCellAnchor>
  <xdr:twoCellAnchor editAs="absolute">
    <xdr:from>
      <xdr:col>21</xdr:col>
      <xdr:colOff>161925</xdr:colOff>
      <xdr:row>8</xdr:row>
      <xdr:rowOff>104775</xdr:rowOff>
    </xdr:from>
    <xdr:to>
      <xdr:col>28</xdr:col>
      <xdr:colOff>381000</xdr:colOff>
      <xdr:row>17</xdr:row>
      <xdr:rowOff>9525</xdr:rowOff>
    </xdr:to>
    <xdr:grpSp>
      <xdr:nvGrpSpPr>
        <xdr:cNvPr id="63" name="Group 62">
          <a:extLst>
            <a:ext uri="{FF2B5EF4-FFF2-40B4-BE49-F238E27FC236}">
              <a16:creationId xmlns:a16="http://schemas.microsoft.com/office/drawing/2014/main" id="{5C8ACA21-0E03-964B-9D2D-C5B47FA0B6D9}"/>
            </a:ext>
          </a:extLst>
        </xdr:cNvPr>
        <xdr:cNvGrpSpPr/>
      </xdr:nvGrpSpPr>
      <xdr:grpSpPr>
        <a:xfrm>
          <a:off x="12963525" y="1628775"/>
          <a:ext cx="4486275" cy="1619250"/>
          <a:chOff x="12192000" y="1676400"/>
          <a:chExt cx="3971925" cy="1619250"/>
        </a:xfrm>
      </xdr:grpSpPr>
      <xdr:sp macro="" textlink="">
        <xdr:nvSpPr>
          <xdr:cNvPr id="37" name="Rectangle: Rounded Corners 36">
            <a:extLst>
              <a:ext uri="{FF2B5EF4-FFF2-40B4-BE49-F238E27FC236}">
                <a16:creationId xmlns:a16="http://schemas.microsoft.com/office/drawing/2014/main" id="{88521531-5965-70D5-9828-1A16795DB8B3}"/>
              </a:ext>
            </a:extLst>
          </xdr:cNvPr>
          <xdr:cNvSpPr/>
        </xdr:nvSpPr>
        <xdr:spPr>
          <a:xfrm>
            <a:off x="12192000" y="1676400"/>
            <a:ext cx="3971925" cy="1619250"/>
          </a:xfrm>
          <a:prstGeom prst="roundRect">
            <a:avLst/>
          </a:prstGeom>
          <a:solidFill>
            <a:sysClr val="window" lastClr="FFFFFF"/>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5" name="TextBox 54">
            <a:extLst>
              <a:ext uri="{FF2B5EF4-FFF2-40B4-BE49-F238E27FC236}">
                <a16:creationId xmlns:a16="http://schemas.microsoft.com/office/drawing/2014/main" id="{2B921ABC-3447-371E-4BD5-C6E3DBD2B4C6}"/>
              </a:ext>
            </a:extLst>
          </xdr:cNvPr>
          <xdr:cNvSpPr txBox="1"/>
        </xdr:nvSpPr>
        <xdr:spPr>
          <a:xfrm>
            <a:off x="13763624" y="1866900"/>
            <a:ext cx="183832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1">
                <a:solidFill>
                  <a:schemeClr val="tx2"/>
                </a:solidFill>
              </a:rPr>
              <a:t>Region Ranking</a:t>
            </a:r>
          </a:p>
        </xdr:txBody>
      </xdr:sp>
      <xdr:sp macro="" textlink="Analysis!D60">
        <xdr:nvSpPr>
          <xdr:cNvPr id="56" name="TextBox 55">
            <a:extLst>
              <a:ext uri="{FF2B5EF4-FFF2-40B4-BE49-F238E27FC236}">
                <a16:creationId xmlns:a16="http://schemas.microsoft.com/office/drawing/2014/main" id="{22EAB069-A2D2-201A-4423-5EDE03EFA98A}"/>
              </a:ext>
            </a:extLst>
          </xdr:cNvPr>
          <xdr:cNvSpPr txBox="1"/>
        </xdr:nvSpPr>
        <xdr:spPr>
          <a:xfrm>
            <a:off x="15068550" y="2305050"/>
            <a:ext cx="481013"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447B429-360A-4E60-BF91-1F775EB195AF}" type="TxLink">
              <a:rPr lang="en-US" sz="2000" b="1" i="0" u="none" strike="noStrike">
                <a:solidFill>
                  <a:schemeClr val="tx2"/>
                </a:solidFill>
                <a:latin typeface="Calibri"/>
                <a:ea typeface="Calibri"/>
                <a:cs typeface="Calibri"/>
              </a:rPr>
              <a:pPr/>
              <a:t>2</a:t>
            </a:fld>
            <a:endParaRPr lang="en-US" sz="2000" b="1" i="0">
              <a:solidFill>
                <a:schemeClr val="tx2"/>
              </a:solidFill>
            </a:endParaRPr>
          </a:p>
        </xdr:txBody>
      </xdr:sp>
      <xdr:sp macro="" textlink="">
        <xdr:nvSpPr>
          <xdr:cNvPr id="57" name="TextBox 56">
            <a:extLst>
              <a:ext uri="{FF2B5EF4-FFF2-40B4-BE49-F238E27FC236}">
                <a16:creationId xmlns:a16="http://schemas.microsoft.com/office/drawing/2014/main" id="{6DD30E30-98B9-1E91-64BF-B6DB1855B307}"/>
              </a:ext>
            </a:extLst>
          </xdr:cNvPr>
          <xdr:cNvSpPr txBox="1"/>
        </xdr:nvSpPr>
        <xdr:spPr>
          <a:xfrm>
            <a:off x="13830300" y="2809876"/>
            <a:ext cx="19240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chemeClr val="tx2"/>
                </a:solidFill>
              </a:rPr>
              <a:t>Regional Position</a:t>
            </a:r>
          </a:p>
        </xdr:txBody>
      </xdr:sp>
      <xdr:pic>
        <xdr:nvPicPr>
          <xdr:cNvPr id="62" name="Graphic 61" descr="Podium">
            <a:extLst>
              <a:ext uri="{FF2B5EF4-FFF2-40B4-BE49-F238E27FC236}">
                <a16:creationId xmlns:a16="http://schemas.microsoft.com/office/drawing/2014/main" id="{771D6C5D-3C8B-8427-E932-BF55C321B4E1}"/>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2372975" y="2057400"/>
            <a:ext cx="819150" cy="914400"/>
          </a:xfrm>
          <a:prstGeom prst="rect">
            <a:avLst/>
          </a:prstGeom>
        </xdr:spPr>
      </xdr:pic>
    </xdr:grpSp>
    <xdr:clientData/>
  </xdr:twoCellAnchor>
  <xdr:twoCellAnchor editAs="absolute">
    <xdr:from>
      <xdr:col>28</xdr:col>
      <xdr:colOff>533400</xdr:colOff>
      <xdr:row>8</xdr:row>
      <xdr:rowOff>104775</xdr:rowOff>
    </xdr:from>
    <xdr:to>
      <xdr:col>37</xdr:col>
      <xdr:colOff>514350</xdr:colOff>
      <xdr:row>17</xdr:row>
      <xdr:rowOff>9525</xdr:rowOff>
    </xdr:to>
    <xdr:grpSp>
      <xdr:nvGrpSpPr>
        <xdr:cNvPr id="66" name="Group 65">
          <a:extLst>
            <a:ext uri="{FF2B5EF4-FFF2-40B4-BE49-F238E27FC236}">
              <a16:creationId xmlns:a16="http://schemas.microsoft.com/office/drawing/2014/main" id="{6AB9CDEC-BDEE-694B-76B5-90D4FEC9C8D9}"/>
            </a:ext>
          </a:extLst>
        </xdr:cNvPr>
        <xdr:cNvGrpSpPr/>
      </xdr:nvGrpSpPr>
      <xdr:grpSpPr>
        <a:xfrm>
          <a:off x="17602200" y="1628775"/>
          <a:ext cx="5467350" cy="1619250"/>
          <a:chOff x="16316325" y="1695450"/>
          <a:chExt cx="4724400" cy="1619250"/>
        </a:xfrm>
      </xdr:grpSpPr>
      <xdr:sp macro="" textlink="">
        <xdr:nvSpPr>
          <xdr:cNvPr id="38" name="Rectangle: Rounded Corners 37">
            <a:extLst>
              <a:ext uri="{FF2B5EF4-FFF2-40B4-BE49-F238E27FC236}">
                <a16:creationId xmlns:a16="http://schemas.microsoft.com/office/drawing/2014/main" id="{46ABDD13-61A2-874F-01C4-528A37DFAF43}"/>
              </a:ext>
            </a:extLst>
          </xdr:cNvPr>
          <xdr:cNvSpPr/>
        </xdr:nvSpPr>
        <xdr:spPr>
          <a:xfrm>
            <a:off x="16316325" y="1695450"/>
            <a:ext cx="4724400" cy="1619250"/>
          </a:xfrm>
          <a:prstGeom prst="roundRect">
            <a:avLst/>
          </a:prstGeom>
          <a:solidFill>
            <a:sysClr val="window" lastClr="FFFFFF"/>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8" name="TextBox 57">
            <a:extLst>
              <a:ext uri="{FF2B5EF4-FFF2-40B4-BE49-F238E27FC236}">
                <a16:creationId xmlns:a16="http://schemas.microsoft.com/office/drawing/2014/main" id="{12AA9418-9709-DFBC-96B4-37F5B4FFB804}"/>
              </a:ext>
            </a:extLst>
          </xdr:cNvPr>
          <xdr:cNvSpPr txBox="1"/>
        </xdr:nvSpPr>
        <xdr:spPr>
          <a:xfrm>
            <a:off x="17392649" y="1866900"/>
            <a:ext cx="3438525"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1">
                <a:solidFill>
                  <a:schemeClr val="tx2"/>
                </a:solidFill>
              </a:rPr>
              <a:t>Average</a:t>
            </a:r>
            <a:r>
              <a:rPr lang="en-US" sz="2000" b="1" i="1" baseline="0">
                <a:solidFill>
                  <a:schemeClr val="tx2"/>
                </a:solidFill>
              </a:rPr>
              <a:t> Value per Transaction</a:t>
            </a:r>
            <a:endParaRPr lang="en-US" sz="2000" b="1" i="1">
              <a:solidFill>
                <a:schemeClr val="tx2"/>
              </a:solidFill>
            </a:endParaRPr>
          </a:p>
        </xdr:txBody>
      </xdr:sp>
      <xdr:sp macro="" textlink="Analysis!E60">
        <xdr:nvSpPr>
          <xdr:cNvPr id="59" name="TextBox 58">
            <a:extLst>
              <a:ext uri="{FF2B5EF4-FFF2-40B4-BE49-F238E27FC236}">
                <a16:creationId xmlns:a16="http://schemas.microsoft.com/office/drawing/2014/main" id="{CF001159-0A1B-02C3-690D-BED1DE35963E}"/>
              </a:ext>
            </a:extLst>
          </xdr:cNvPr>
          <xdr:cNvSpPr txBox="1"/>
        </xdr:nvSpPr>
        <xdr:spPr>
          <a:xfrm>
            <a:off x="18621374" y="2381250"/>
            <a:ext cx="220027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A5A103C-367F-4ECF-8A86-DB92D4F3DC05}" type="TxLink">
              <a:rPr lang="en-US" sz="2000" b="1" i="0" u="none" strike="noStrike">
                <a:solidFill>
                  <a:schemeClr val="tx2"/>
                </a:solidFill>
                <a:latin typeface="Calibri"/>
                <a:ea typeface="Calibri"/>
                <a:cs typeface="Calibri"/>
              </a:rPr>
              <a:pPr/>
              <a:t> KES 0.16 </a:t>
            </a:fld>
            <a:endParaRPr lang="en-US" sz="2000" b="1">
              <a:solidFill>
                <a:schemeClr val="tx2"/>
              </a:solidFill>
            </a:endParaRPr>
          </a:p>
        </xdr:txBody>
      </xdr:sp>
      <xdr:sp macro="" textlink="">
        <xdr:nvSpPr>
          <xdr:cNvPr id="60" name="TextBox 59">
            <a:extLst>
              <a:ext uri="{FF2B5EF4-FFF2-40B4-BE49-F238E27FC236}">
                <a16:creationId xmlns:a16="http://schemas.microsoft.com/office/drawing/2014/main" id="{0A0A5A24-7FCF-A612-4AEE-97F880B5093A}"/>
              </a:ext>
            </a:extLst>
          </xdr:cNvPr>
          <xdr:cNvSpPr txBox="1"/>
        </xdr:nvSpPr>
        <xdr:spPr>
          <a:xfrm>
            <a:off x="18297525" y="2809875"/>
            <a:ext cx="233362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chemeClr val="tx2"/>
                </a:solidFill>
              </a:rPr>
              <a:t>Value on Millions</a:t>
            </a:r>
          </a:p>
        </xdr:txBody>
      </xdr:sp>
      <xdr:pic>
        <xdr:nvPicPr>
          <xdr:cNvPr id="65" name="Graphic 64" descr="Upward trend">
            <a:extLst>
              <a:ext uri="{FF2B5EF4-FFF2-40B4-BE49-F238E27FC236}">
                <a16:creationId xmlns:a16="http://schemas.microsoft.com/office/drawing/2014/main" id="{8595197A-5081-8CAD-A9DB-29195B4FFAF5}"/>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6525874" y="2105025"/>
            <a:ext cx="933451" cy="857250"/>
          </a:xfrm>
          <a:prstGeom prst="rect">
            <a:avLst/>
          </a:prstGeom>
        </xdr:spPr>
      </xdr:pic>
    </xdr:grpSp>
    <xdr:clientData/>
  </xdr:twoCellAnchor>
  <xdr:twoCellAnchor editAs="absolute">
    <xdr:from>
      <xdr:col>5</xdr:col>
      <xdr:colOff>200024</xdr:colOff>
      <xdr:row>17</xdr:row>
      <xdr:rowOff>180974</xdr:rowOff>
    </xdr:from>
    <xdr:to>
      <xdr:col>27</xdr:col>
      <xdr:colOff>57149</xdr:colOff>
      <xdr:row>45</xdr:row>
      <xdr:rowOff>161925</xdr:rowOff>
    </xdr:to>
    <xdr:grpSp>
      <xdr:nvGrpSpPr>
        <xdr:cNvPr id="44" name="Group 43">
          <a:extLst>
            <a:ext uri="{FF2B5EF4-FFF2-40B4-BE49-F238E27FC236}">
              <a16:creationId xmlns:a16="http://schemas.microsoft.com/office/drawing/2014/main" id="{5A81514D-60C7-8884-588A-BAADDB20DCE7}"/>
            </a:ext>
          </a:extLst>
        </xdr:cNvPr>
        <xdr:cNvGrpSpPr/>
      </xdr:nvGrpSpPr>
      <xdr:grpSpPr>
        <a:xfrm>
          <a:off x="3248024" y="3419474"/>
          <a:ext cx="13268325" cy="5314951"/>
          <a:chOff x="3248024" y="3419474"/>
          <a:chExt cx="13268325" cy="5314951"/>
        </a:xfrm>
      </xdr:grpSpPr>
      <xdr:sp macro="" textlink="">
        <xdr:nvSpPr>
          <xdr:cNvPr id="39" name="Rectangle: Rounded Corners 38">
            <a:extLst>
              <a:ext uri="{FF2B5EF4-FFF2-40B4-BE49-F238E27FC236}">
                <a16:creationId xmlns:a16="http://schemas.microsoft.com/office/drawing/2014/main" id="{E7C3DA6D-1F8F-0C0F-1887-D6F73F1F654B}"/>
              </a:ext>
            </a:extLst>
          </xdr:cNvPr>
          <xdr:cNvSpPr/>
        </xdr:nvSpPr>
        <xdr:spPr>
          <a:xfrm>
            <a:off x="3248024" y="3419474"/>
            <a:ext cx="13268325" cy="5314951"/>
          </a:xfrm>
          <a:prstGeom prst="roundRect">
            <a:avLst/>
          </a:prstGeom>
          <a:solidFill>
            <a:sysClr val="window" lastClr="FFFFFF"/>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 name="Chart 1">
            <a:extLst>
              <a:ext uri="{FF2B5EF4-FFF2-40B4-BE49-F238E27FC236}">
                <a16:creationId xmlns:a16="http://schemas.microsoft.com/office/drawing/2014/main" id="{32C326B5-80DA-44AA-98D3-C8C201F54FA1}"/>
              </a:ext>
            </a:extLst>
          </xdr:cNvPr>
          <xdr:cNvGraphicFramePr>
            <a:graphicFrameLocks/>
          </xdr:cNvGraphicFramePr>
        </xdr:nvGraphicFramePr>
        <xdr:xfrm>
          <a:off x="3867150" y="3609974"/>
          <a:ext cx="12134850" cy="4867276"/>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editAs="absolute">
    <xdr:from>
      <xdr:col>27</xdr:col>
      <xdr:colOff>295276</xdr:colOff>
      <xdr:row>17</xdr:row>
      <xdr:rowOff>142874</xdr:rowOff>
    </xdr:from>
    <xdr:to>
      <xdr:col>38</xdr:col>
      <xdr:colOff>171450</xdr:colOff>
      <xdr:row>45</xdr:row>
      <xdr:rowOff>180975</xdr:rowOff>
    </xdr:to>
    <xdr:grpSp>
      <xdr:nvGrpSpPr>
        <xdr:cNvPr id="52" name="Group 51">
          <a:extLst>
            <a:ext uri="{FF2B5EF4-FFF2-40B4-BE49-F238E27FC236}">
              <a16:creationId xmlns:a16="http://schemas.microsoft.com/office/drawing/2014/main" id="{1DCA185C-91F3-815B-E5FC-0D989936DA9D}"/>
            </a:ext>
          </a:extLst>
        </xdr:cNvPr>
        <xdr:cNvGrpSpPr/>
      </xdr:nvGrpSpPr>
      <xdr:grpSpPr>
        <a:xfrm>
          <a:off x="16754476" y="3381374"/>
          <a:ext cx="6581774" cy="5372101"/>
          <a:chOff x="16754476" y="3381374"/>
          <a:chExt cx="6581774" cy="5372101"/>
        </a:xfrm>
      </xdr:grpSpPr>
      <xdr:sp macro="" textlink="">
        <xdr:nvSpPr>
          <xdr:cNvPr id="67" name="Rectangle: Rounded Corners 66">
            <a:extLst>
              <a:ext uri="{FF2B5EF4-FFF2-40B4-BE49-F238E27FC236}">
                <a16:creationId xmlns:a16="http://schemas.microsoft.com/office/drawing/2014/main" id="{FBE8C816-0A0A-C8A7-A366-4214133032AE}"/>
              </a:ext>
            </a:extLst>
          </xdr:cNvPr>
          <xdr:cNvSpPr/>
        </xdr:nvSpPr>
        <xdr:spPr>
          <a:xfrm>
            <a:off x="16754476" y="3381374"/>
            <a:ext cx="6581774" cy="5372101"/>
          </a:xfrm>
          <a:prstGeom prst="roundRect">
            <a:avLst/>
          </a:prstGeom>
          <a:solidFill>
            <a:sysClr val="window" lastClr="FFFFFF"/>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49" name="Chart 48">
            <a:extLst>
              <a:ext uri="{FF2B5EF4-FFF2-40B4-BE49-F238E27FC236}">
                <a16:creationId xmlns:a16="http://schemas.microsoft.com/office/drawing/2014/main" id="{EE7ADDDC-5213-42EC-A14E-4F6D0D3825E3}"/>
              </a:ext>
            </a:extLst>
          </xdr:cNvPr>
          <xdr:cNvGraphicFramePr>
            <a:graphicFrameLocks/>
          </xdr:cNvGraphicFramePr>
        </xdr:nvGraphicFramePr>
        <xdr:xfrm>
          <a:off x="17183101" y="3800474"/>
          <a:ext cx="5810250" cy="4591051"/>
        </xdr:xfrm>
        <a:graphic>
          <a:graphicData uri="http://schemas.openxmlformats.org/drawingml/2006/chart">
            <c:chart xmlns:c="http://schemas.openxmlformats.org/drawingml/2006/chart" xmlns:r="http://schemas.openxmlformats.org/officeDocument/2006/relationships" r:id="rId22"/>
          </a:graphicData>
        </a:graphic>
      </xdr:graphicFrame>
    </xdr:grpSp>
    <xdr:clientData/>
  </xdr:twoCellAnchor>
  <xdr:twoCellAnchor editAs="absolute">
    <xdr:from>
      <xdr:col>38</xdr:col>
      <xdr:colOff>457199</xdr:colOff>
      <xdr:row>8</xdr:row>
      <xdr:rowOff>161925</xdr:rowOff>
    </xdr:from>
    <xdr:to>
      <xdr:col>50</xdr:col>
      <xdr:colOff>359832</xdr:colOff>
      <xdr:row>45</xdr:row>
      <xdr:rowOff>104775</xdr:rowOff>
    </xdr:to>
    <xdr:grpSp>
      <xdr:nvGrpSpPr>
        <xdr:cNvPr id="61" name="Group 60">
          <a:extLst>
            <a:ext uri="{FF2B5EF4-FFF2-40B4-BE49-F238E27FC236}">
              <a16:creationId xmlns:a16="http://schemas.microsoft.com/office/drawing/2014/main" id="{2B583F15-C4A8-6C4A-4C43-8F4F86829DB0}"/>
            </a:ext>
          </a:extLst>
        </xdr:cNvPr>
        <xdr:cNvGrpSpPr/>
      </xdr:nvGrpSpPr>
      <xdr:grpSpPr>
        <a:xfrm>
          <a:off x="23621999" y="1685925"/>
          <a:ext cx="7217833" cy="6991350"/>
          <a:chOff x="23782866" y="1685925"/>
          <a:chExt cx="7268633" cy="12706350"/>
        </a:xfrm>
      </xdr:grpSpPr>
      <xdr:sp macro="" textlink="">
        <xdr:nvSpPr>
          <xdr:cNvPr id="71" name="Rectangle: Rounded Corners 70">
            <a:extLst>
              <a:ext uri="{FF2B5EF4-FFF2-40B4-BE49-F238E27FC236}">
                <a16:creationId xmlns:a16="http://schemas.microsoft.com/office/drawing/2014/main" id="{4CE0B59C-7154-01AF-C967-64DF3A2673C4}"/>
              </a:ext>
            </a:extLst>
          </xdr:cNvPr>
          <xdr:cNvSpPr/>
        </xdr:nvSpPr>
        <xdr:spPr>
          <a:xfrm>
            <a:off x="23782866" y="1685925"/>
            <a:ext cx="7268633" cy="12706350"/>
          </a:xfrm>
          <a:prstGeom prst="roundRect">
            <a:avLst/>
          </a:prstGeom>
          <a:solidFill>
            <a:sysClr val="window" lastClr="FFFFFF"/>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53" name="Chart 52">
            <a:extLst>
              <a:ext uri="{FF2B5EF4-FFF2-40B4-BE49-F238E27FC236}">
                <a16:creationId xmlns:a16="http://schemas.microsoft.com/office/drawing/2014/main" id="{EA5DF0BB-DD7C-4E5C-A2D6-A2CBB1F282CA}"/>
              </a:ext>
            </a:extLst>
          </xdr:cNvPr>
          <xdr:cNvGraphicFramePr>
            <a:graphicFrameLocks/>
          </xdr:cNvGraphicFramePr>
        </xdr:nvGraphicFramePr>
        <xdr:xfrm>
          <a:off x="24095074" y="2402416"/>
          <a:ext cx="6628342" cy="11101917"/>
        </xdr:xfrm>
        <a:graphic>
          <a:graphicData uri="http://schemas.openxmlformats.org/drawingml/2006/chart">
            <c:chart xmlns:c="http://schemas.openxmlformats.org/drawingml/2006/chart" xmlns:r="http://schemas.openxmlformats.org/officeDocument/2006/relationships" r:id="rId23"/>
          </a:graphicData>
        </a:graphic>
      </xdr:graphicFrame>
    </xdr:grpSp>
    <xdr:clientData/>
  </xdr:twoCellAnchor>
  <xdr:twoCellAnchor editAs="absolute">
    <xdr:from>
      <xdr:col>24</xdr:col>
      <xdr:colOff>57150</xdr:colOff>
      <xdr:row>46</xdr:row>
      <xdr:rowOff>152399</xdr:rowOff>
    </xdr:from>
    <xdr:to>
      <xdr:col>50</xdr:col>
      <xdr:colOff>247650</xdr:colOff>
      <xdr:row>75</xdr:row>
      <xdr:rowOff>0</xdr:rowOff>
    </xdr:to>
    <xdr:grpSp>
      <xdr:nvGrpSpPr>
        <xdr:cNvPr id="72" name="Group 71">
          <a:extLst>
            <a:ext uri="{FF2B5EF4-FFF2-40B4-BE49-F238E27FC236}">
              <a16:creationId xmlns:a16="http://schemas.microsoft.com/office/drawing/2014/main" id="{1126C399-F1F8-41CF-CFA4-1FB7846C94FA}"/>
            </a:ext>
          </a:extLst>
        </xdr:cNvPr>
        <xdr:cNvGrpSpPr/>
      </xdr:nvGrpSpPr>
      <xdr:grpSpPr>
        <a:xfrm>
          <a:off x="14687550" y="8915399"/>
          <a:ext cx="16040100" cy="5372101"/>
          <a:chOff x="14687550" y="8915399"/>
          <a:chExt cx="16040100" cy="5438776"/>
        </a:xfrm>
      </xdr:grpSpPr>
      <xdr:sp macro="" textlink="">
        <xdr:nvSpPr>
          <xdr:cNvPr id="69" name="Rectangle: Rounded Corners 68">
            <a:extLst>
              <a:ext uri="{FF2B5EF4-FFF2-40B4-BE49-F238E27FC236}">
                <a16:creationId xmlns:a16="http://schemas.microsoft.com/office/drawing/2014/main" id="{28F1E470-84D0-82F2-E941-1C301386FFE1}"/>
              </a:ext>
            </a:extLst>
          </xdr:cNvPr>
          <xdr:cNvSpPr/>
        </xdr:nvSpPr>
        <xdr:spPr>
          <a:xfrm>
            <a:off x="14687550" y="8915399"/>
            <a:ext cx="16040100" cy="5438776"/>
          </a:xfrm>
          <a:prstGeom prst="roundRect">
            <a:avLst/>
          </a:prstGeom>
          <a:solidFill>
            <a:sysClr val="window" lastClr="FFFFFF"/>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64" name="Chart 63">
            <a:extLst>
              <a:ext uri="{FF2B5EF4-FFF2-40B4-BE49-F238E27FC236}">
                <a16:creationId xmlns:a16="http://schemas.microsoft.com/office/drawing/2014/main" id="{4B051CB8-F3A4-479E-9F60-E800C944E49D}"/>
              </a:ext>
            </a:extLst>
          </xdr:cNvPr>
          <xdr:cNvGraphicFramePr>
            <a:graphicFrameLocks/>
          </xdr:cNvGraphicFramePr>
        </xdr:nvGraphicFramePr>
        <xdr:xfrm>
          <a:off x="15259051" y="9239249"/>
          <a:ext cx="14944724" cy="4695824"/>
        </xdr:xfrm>
        <a:graphic>
          <a:graphicData uri="http://schemas.openxmlformats.org/drawingml/2006/chart">
            <c:chart xmlns:c="http://schemas.openxmlformats.org/drawingml/2006/chart" xmlns:r="http://schemas.openxmlformats.org/officeDocument/2006/relationships" r:id="rId24"/>
          </a:graphicData>
        </a:graphic>
      </xdr:graphicFrame>
    </xdr:grpSp>
    <xdr:clientData/>
  </xdr:twoCellAnchor>
  <xdr:twoCellAnchor editAs="absolute">
    <xdr:from>
      <xdr:col>5</xdr:col>
      <xdr:colOff>180975</xdr:colOff>
      <xdr:row>46</xdr:row>
      <xdr:rowOff>123824</xdr:rowOff>
    </xdr:from>
    <xdr:to>
      <xdr:col>23</xdr:col>
      <xdr:colOff>257174</xdr:colOff>
      <xdr:row>74</xdr:row>
      <xdr:rowOff>161925</xdr:rowOff>
    </xdr:to>
    <xdr:grpSp>
      <xdr:nvGrpSpPr>
        <xdr:cNvPr id="74" name="Group 73">
          <a:extLst>
            <a:ext uri="{FF2B5EF4-FFF2-40B4-BE49-F238E27FC236}">
              <a16:creationId xmlns:a16="http://schemas.microsoft.com/office/drawing/2014/main" id="{3EE33CAF-4619-1C3E-834D-5F022A448853}"/>
            </a:ext>
          </a:extLst>
        </xdr:cNvPr>
        <xdr:cNvGrpSpPr/>
      </xdr:nvGrpSpPr>
      <xdr:grpSpPr>
        <a:xfrm>
          <a:off x="3228975" y="8886824"/>
          <a:ext cx="11048999" cy="5372101"/>
          <a:chOff x="3228975" y="8886824"/>
          <a:chExt cx="11048999" cy="5372101"/>
        </a:xfrm>
      </xdr:grpSpPr>
      <xdr:sp macro="" textlink="">
        <xdr:nvSpPr>
          <xdr:cNvPr id="70" name="Rectangle: Rounded Corners 69">
            <a:extLst>
              <a:ext uri="{FF2B5EF4-FFF2-40B4-BE49-F238E27FC236}">
                <a16:creationId xmlns:a16="http://schemas.microsoft.com/office/drawing/2014/main" id="{F7B70AD0-0FD9-382F-586C-4A1E538131E9}"/>
              </a:ext>
            </a:extLst>
          </xdr:cNvPr>
          <xdr:cNvSpPr/>
        </xdr:nvSpPr>
        <xdr:spPr>
          <a:xfrm>
            <a:off x="3228975" y="8886824"/>
            <a:ext cx="11048999" cy="5372101"/>
          </a:xfrm>
          <a:prstGeom prst="roundRect">
            <a:avLst/>
          </a:prstGeom>
          <a:solidFill>
            <a:sysClr val="window" lastClr="FFFFFF"/>
          </a:solidFill>
          <a:ln>
            <a:solidFill>
              <a:schemeClr val="bg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73" name="Chart 72">
            <a:extLst>
              <a:ext uri="{FF2B5EF4-FFF2-40B4-BE49-F238E27FC236}">
                <a16:creationId xmlns:a16="http://schemas.microsoft.com/office/drawing/2014/main" id="{2B909827-AD0B-4401-9154-D67CB549E501}"/>
              </a:ext>
            </a:extLst>
          </xdr:cNvPr>
          <xdr:cNvGraphicFramePr>
            <a:graphicFrameLocks/>
          </xdr:cNvGraphicFramePr>
        </xdr:nvGraphicFramePr>
        <xdr:xfrm>
          <a:off x="3686175" y="9239250"/>
          <a:ext cx="10182225" cy="4638675"/>
        </xdr:xfrm>
        <a:graphic>
          <a:graphicData uri="http://schemas.openxmlformats.org/drawingml/2006/chart">
            <c:chart xmlns:c="http://schemas.openxmlformats.org/drawingml/2006/chart" xmlns:r="http://schemas.openxmlformats.org/officeDocument/2006/relationships" r:id="rId25"/>
          </a:graphicData>
        </a:graphic>
      </xdr:graphicFrame>
    </xdr:grpSp>
    <xdr:clientData/>
  </xdr:twoCellAnchor>
  <xdr:twoCellAnchor editAs="absolute">
    <xdr:from>
      <xdr:col>0</xdr:col>
      <xdr:colOff>0</xdr:colOff>
      <xdr:row>0</xdr:row>
      <xdr:rowOff>9525</xdr:rowOff>
    </xdr:from>
    <xdr:to>
      <xdr:col>50</xdr:col>
      <xdr:colOff>161925</xdr:colOff>
      <xdr:row>7</xdr:row>
      <xdr:rowOff>171450</xdr:rowOff>
    </xdr:to>
    <xdr:grpSp>
      <xdr:nvGrpSpPr>
        <xdr:cNvPr id="28" name="Group 27">
          <a:extLst>
            <a:ext uri="{FF2B5EF4-FFF2-40B4-BE49-F238E27FC236}">
              <a16:creationId xmlns:a16="http://schemas.microsoft.com/office/drawing/2014/main" id="{E40EB0D2-8A63-4EB6-83D2-D644982D70A3}"/>
            </a:ext>
          </a:extLst>
        </xdr:cNvPr>
        <xdr:cNvGrpSpPr/>
      </xdr:nvGrpSpPr>
      <xdr:grpSpPr>
        <a:xfrm>
          <a:off x="0" y="9525"/>
          <a:ext cx="30641925" cy="1495425"/>
          <a:chOff x="0" y="0"/>
          <a:chExt cx="30337125" cy="1495425"/>
        </a:xfrm>
      </xdr:grpSpPr>
      <xdr:sp macro="" textlink="">
        <xdr:nvSpPr>
          <xdr:cNvPr id="29" name="Rectangle 28">
            <a:extLst>
              <a:ext uri="{FF2B5EF4-FFF2-40B4-BE49-F238E27FC236}">
                <a16:creationId xmlns:a16="http://schemas.microsoft.com/office/drawing/2014/main" id="{5213C6A0-B0B5-D712-0411-11CF055DB0DC}"/>
              </a:ext>
            </a:extLst>
          </xdr:cNvPr>
          <xdr:cNvSpPr/>
        </xdr:nvSpPr>
        <xdr:spPr>
          <a:xfrm>
            <a:off x="0" y="0"/>
            <a:ext cx="30337125" cy="1495425"/>
          </a:xfrm>
          <a:prstGeom prst="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0" name="Picture 29">
            <a:extLst>
              <a:ext uri="{FF2B5EF4-FFF2-40B4-BE49-F238E27FC236}">
                <a16:creationId xmlns:a16="http://schemas.microsoft.com/office/drawing/2014/main" id="{F329B187-0FF8-32BB-4712-DB18C5453FEC}"/>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Lst>
          </a:blip>
          <a:stretch>
            <a:fillRect/>
          </a:stretch>
        </xdr:blipFill>
        <xdr:spPr>
          <a:xfrm>
            <a:off x="76201" y="123826"/>
            <a:ext cx="4057650" cy="1200150"/>
          </a:xfrm>
          <a:prstGeom prst="rect">
            <a:avLst/>
          </a:prstGeom>
          <a:ln>
            <a:solidFill>
              <a:schemeClr val="tx1"/>
            </a:solidFill>
          </a:ln>
          <a:effectLst>
            <a:outerShdw blurRad="50800" dist="38100" dir="2700000" algn="tl" rotWithShape="0">
              <a:prstClr val="black">
                <a:alpha val="40000"/>
              </a:prstClr>
            </a:outerShdw>
          </a:effectLst>
        </xdr:spPr>
      </xdr:pic>
      <xdr:sp macro="" textlink="">
        <xdr:nvSpPr>
          <xdr:cNvPr id="31" name="TextBox 30">
            <a:extLst>
              <a:ext uri="{FF2B5EF4-FFF2-40B4-BE49-F238E27FC236}">
                <a16:creationId xmlns:a16="http://schemas.microsoft.com/office/drawing/2014/main" id="{6DAB4FF4-2899-7E36-74DB-4C933A16D152}"/>
              </a:ext>
            </a:extLst>
          </xdr:cNvPr>
          <xdr:cNvSpPr txBox="1"/>
        </xdr:nvSpPr>
        <xdr:spPr>
          <a:xfrm>
            <a:off x="4238625" y="723900"/>
            <a:ext cx="463867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solidFill>
                  <a:schemeClr val="bg1"/>
                </a:solidFill>
              </a:rPr>
              <a:t>Regional Performance Dashboard</a:t>
            </a:r>
          </a:p>
        </xdr:txBody>
      </xdr:sp>
      <mc:AlternateContent xmlns:mc="http://schemas.openxmlformats.org/markup-compatibility/2006" xmlns:a14="http://schemas.microsoft.com/office/drawing/2010/main">
        <mc:Choice Requires="a14">
          <xdr:graphicFrame macro="">
            <xdr:nvGraphicFramePr>
              <xdr:cNvPr id="32" name="CountryName 3">
                <a:extLst>
                  <a:ext uri="{FF2B5EF4-FFF2-40B4-BE49-F238E27FC236}">
                    <a16:creationId xmlns:a16="http://schemas.microsoft.com/office/drawing/2014/main" id="{5FCBE852-03F0-2CAE-2D4B-A3E0269094EC}"/>
                  </a:ext>
                </a:extLst>
              </xdr:cNvPr>
              <xdr:cNvGraphicFramePr/>
            </xdr:nvGraphicFramePr>
            <xdr:xfrm>
              <a:off x="16783243" y="69057"/>
              <a:ext cx="1828800" cy="1352550"/>
            </xdr:xfrm>
            <a:graphic>
              <a:graphicData uri="http://schemas.microsoft.com/office/drawing/2010/slicer">
                <sle:slicer xmlns:sle="http://schemas.microsoft.com/office/drawing/2010/slicer" name="CountryName 3"/>
              </a:graphicData>
            </a:graphic>
          </xdr:graphicFrame>
        </mc:Choice>
        <mc:Fallback xmlns="">
          <xdr:sp macro="" textlink="">
            <xdr:nvSpPr>
              <xdr:cNvPr id="0" name=""/>
              <xdr:cNvSpPr>
                <a:spLocks noTextEdit="1"/>
              </xdr:cNvSpPr>
            </xdr:nvSpPr>
            <xdr:spPr>
              <a:xfrm>
                <a:off x="17027144" y="78582"/>
                <a:ext cx="1855377" cy="1352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3" name="MonthName 2">
                <a:extLst>
                  <a:ext uri="{FF2B5EF4-FFF2-40B4-BE49-F238E27FC236}">
                    <a16:creationId xmlns:a16="http://schemas.microsoft.com/office/drawing/2014/main" id="{817C90D0-FEAE-31E1-498F-762CE43FAC1A}"/>
                  </a:ext>
                </a:extLst>
              </xdr:cNvPr>
              <xdr:cNvGraphicFramePr/>
            </xdr:nvGraphicFramePr>
            <xdr:xfrm>
              <a:off x="21393344" y="76200"/>
              <a:ext cx="1828800" cy="1323975"/>
            </xdr:xfrm>
            <a:graphic>
              <a:graphicData uri="http://schemas.microsoft.com/office/drawing/2010/slicer">
                <sle:slicer xmlns:sle="http://schemas.microsoft.com/office/drawing/2010/slicer" name="MonthName 2"/>
              </a:graphicData>
            </a:graphic>
          </xdr:graphicFrame>
        </mc:Choice>
        <mc:Fallback xmlns="">
          <xdr:sp macro="" textlink="">
            <xdr:nvSpPr>
              <xdr:cNvPr id="0" name=""/>
              <xdr:cNvSpPr>
                <a:spLocks noTextEdit="1"/>
              </xdr:cNvSpPr>
            </xdr:nvSpPr>
            <xdr:spPr>
              <a:xfrm>
                <a:off x="21704240" y="85725"/>
                <a:ext cx="1855377" cy="1323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4" name="TransactionType 2">
                <a:extLst>
                  <a:ext uri="{FF2B5EF4-FFF2-40B4-BE49-F238E27FC236}">
                    <a16:creationId xmlns:a16="http://schemas.microsoft.com/office/drawing/2014/main" id="{357A14DD-C76A-907B-A88C-3F677F23DD21}"/>
                  </a:ext>
                </a:extLst>
              </xdr:cNvPr>
              <xdr:cNvGraphicFramePr/>
            </xdr:nvGraphicFramePr>
            <xdr:xfrm>
              <a:off x="23367037" y="88106"/>
              <a:ext cx="3714750" cy="1304925"/>
            </xdr:xfrm>
            <a:graphic>
              <a:graphicData uri="http://schemas.microsoft.com/office/drawing/2010/slicer">
                <sle:slicer xmlns:sle="http://schemas.microsoft.com/office/drawing/2010/slicer" name="TransactionType 2"/>
              </a:graphicData>
            </a:graphic>
          </xdr:graphicFrame>
        </mc:Choice>
        <mc:Fallback xmlns="">
          <xdr:sp macro="" textlink="">
            <xdr:nvSpPr>
              <xdr:cNvPr id="0" name=""/>
              <xdr:cNvSpPr>
                <a:spLocks noTextEdit="1"/>
              </xdr:cNvSpPr>
            </xdr:nvSpPr>
            <xdr:spPr>
              <a:xfrm>
                <a:off x="23706616" y="97631"/>
                <a:ext cx="3768734" cy="1304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5" name="ChannelName 2">
                <a:extLst>
                  <a:ext uri="{FF2B5EF4-FFF2-40B4-BE49-F238E27FC236}">
                    <a16:creationId xmlns:a16="http://schemas.microsoft.com/office/drawing/2014/main" id="{B4943D0D-AD03-1B05-DFEC-F3A9BE345619}"/>
                  </a:ext>
                </a:extLst>
              </xdr:cNvPr>
              <xdr:cNvGraphicFramePr/>
            </xdr:nvGraphicFramePr>
            <xdr:xfrm>
              <a:off x="18702675" y="64295"/>
              <a:ext cx="2581275" cy="1333500"/>
            </xdr:xfrm>
            <a:graphic>
              <a:graphicData uri="http://schemas.microsoft.com/office/drawing/2010/slicer">
                <sle:slicer xmlns:sle="http://schemas.microsoft.com/office/drawing/2010/slicer" name="ChannelName 2"/>
              </a:graphicData>
            </a:graphic>
          </xdr:graphicFrame>
        </mc:Choice>
        <mc:Fallback xmlns="">
          <xdr:sp macro="" textlink="">
            <xdr:nvSpPr>
              <xdr:cNvPr id="0" name=""/>
              <xdr:cNvSpPr>
                <a:spLocks noTextEdit="1"/>
              </xdr:cNvSpPr>
            </xdr:nvSpPr>
            <xdr:spPr>
              <a:xfrm>
                <a:off x="18974470" y="73820"/>
                <a:ext cx="2618787" cy="1333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oneCell">
    <xdr:from>
      <xdr:col>24</xdr:col>
      <xdr:colOff>314325</xdr:colOff>
      <xdr:row>0</xdr:row>
      <xdr:rowOff>76200</xdr:rowOff>
    </xdr:from>
    <xdr:to>
      <xdr:col>27</xdr:col>
      <xdr:colOff>314325</xdr:colOff>
      <xdr:row>7</xdr:row>
      <xdr:rowOff>47625</xdr:rowOff>
    </xdr:to>
    <mc:AlternateContent xmlns:mc="http://schemas.openxmlformats.org/markup-compatibility/2006" xmlns:a14="http://schemas.microsoft.com/office/drawing/2010/main">
      <mc:Choice Requires="a14">
        <xdr:graphicFrame macro="">
          <xdr:nvGraphicFramePr>
            <xdr:cNvPr id="77" name="RegionName 1">
              <a:extLst>
                <a:ext uri="{FF2B5EF4-FFF2-40B4-BE49-F238E27FC236}">
                  <a16:creationId xmlns:a16="http://schemas.microsoft.com/office/drawing/2014/main" id="{F960E5C3-F7F9-4A81-89AF-ED53C173A730}"/>
                </a:ext>
              </a:extLst>
            </xdr:cNvPr>
            <xdr:cNvGraphicFramePr/>
          </xdr:nvGraphicFramePr>
          <xdr:xfrm>
            <a:off x="0" y="0"/>
            <a:ext cx="0" cy="0"/>
          </xdr:xfrm>
          <a:graphic>
            <a:graphicData uri="http://schemas.microsoft.com/office/drawing/2010/slicer">
              <sle:slicer xmlns:sle="http://schemas.microsoft.com/office/drawing/2010/slicer" name="RegionName 1"/>
            </a:graphicData>
          </a:graphic>
        </xdr:graphicFrame>
      </mc:Choice>
      <mc:Fallback xmlns="">
        <xdr:sp macro="" textlink="">
          <xdr:nvSpPr>
            <xdr:cNvPr id="0" name=""/>
            <xdr:cNvSpPr>
              <a:spLocks noTextEdit="1"/>
            </xdr:cNvSpPr>
          </xdr:nvSpPr>
          <xdr:spPr>
            <a:xfrm>
              <a:off x="14944725" y="76200"/>
              <a:ext cx="1828800" cy="1304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7</xdr:row>
      <xdr:rowOff>0</xdr:rowOff>
    </xdr:from>
    <xdr:to>
      <xdr:col>4</xdr:col>
      <xdr:colOff>601436</xdr:colOff>
      <xdr:row>74</xdr:row>
      <xdr:rowOff>171450</xdr:rowOff>
    </xdr:to>
    <xdr:grpSp>
      <xdr:nvGrpSpPr>
        <xdr:cNvPr id="2" name="Group 1">
          <a:extLst>
            <a:ext uri="{FF2B5EF4-FFF2-40B4-BE49-F238E27FC236}">
              <a16:creationId xmlns:a16="http://schemas.microsoft.com/office/drawing/2014/main" id="{7F8660D4-E397-4879-BF81-26CB182EB3CF}"/>
            </a:ext>
          </a:extLst>
        </xdr:cNvPr>
        <xdr:cNvGrpSpPr/>
      </xdr:nvGrpSpPr>
      <xdr:grpSpPr>
        <a:xfrm>
          <a:off x="0" y="1333500"/>
          <a:ext cx="3030311" cy="12934950"/>
          <a:chOff x="0" y="1333500"/>
          <a:chExt cx="3028950" cy="12363450"/>
        </a:xfrm>
      </xdr:grpSpPr>
      <xdr:sp macro="[0]!GoTransaction" textlink="">
        <xdr:nvSpPr>
          <xdr:cNvPr id="3" name="Rectangle 2">
            <a:extLst>
              <a:ext uri="{FF2B5EF4-FFF2-40B4-BE49-F238E27FC236}">
                <a16:creationId xmlns:a16="http://schemas.microsoft.com/office/drawing/2014/main" id="{A0630977-C1F7-3F22-32C6-62BA5CDBD112}"/>
              </a:ext>
            </a:extLst>
          </xdr:cNvPr>
          <xdr:cNvSpPr>
            <a:spLocks noChangeAspect="1"/>
          </xdr:cNvSpPr>
        </xdr:nvSpPr>
        <xdr:spPr>
          <a:xfrm>
            <a:off x="0" y="1333500"/>
            <a:ext cx="3028950" cy="12363450"/>
          </a:xfrm>
          <a:prstGeom prst="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4" name="Group 3">
            <a:extLst>
              <a:ext uri="{FF2B5EF4-FFF2-40B4-BE49-F238E27FC236}">
                <a16:creationId xmlns:a16="http://schemas.microsoft.com/office/drawing/2014/main" id="{7C9EDBFC-C451-796F-530E-12473447028B}"/>
              </a:ext>
            </a:extLst>
          </xdr:cNvPr>
          <xdr:cNvGrpSpPr/>
        </xdr:nvGrpSpPr>
        <xdr:grpSpPr>
          <a:xfrm>
            <a:off x="166339" y="2023133"/>
            <a:ext cx="2648745" cy="872467"/>
            <a:chOff x="85725" y="2409824"/>
            <a:chExt cx="2266950" cy="747113"/>
          </a:xfrm>
          <a:noFill/>
        </xdr:grpSpPr>
        <xdr:sp macro="[0]!GoExecutive" textlink="">
          <xdr:nvSpPr>
            <xdr:cNvPr id="25" name="Rectangle: Rounded Corners 24">
              <a:extLst>
                <a:ext uri="{FF2B5EF4-FFF2-40B4-BE49-F238E27FC236}">
                  <a16:creationId xmlns:a16="http://schemas.microsoft.com/office/drawing/2014/main" id="{70BBBE6E-BEAC-3BCC-2FF8-6D984AE83743}"/>
                </a:ext>
              </a:extLst>
            </xdr:cNvPr>
            <xdr:cNvSpPr/>
          </xdr:nvSpPr>
          <xdr:spPr>
            <a:xfrm>
              <a:off x="85725" y="2409824"/>
              <a:ext cx="2266950" cy="747113"/>
            </a:xfrm>
            <a:prstGeom prst="roundRect">
              <a:avLst/>
            </a:prstGeom>
            <a:grp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Executive" textlink="">
          <xdr:nvSpPr>
            <xdr:cNvPr id="26" name="TextBox 25">
              <a:extLst>
                <a:ext uri="{FF2B5EF4-FFF2-40B4-BE49-F238E27FC236}">
                  <a16:creationId xmlns:a16="http://schemas.microsoft.com/office/drawing/2014/main" id="{EF170C26-EE79-0F63-F727-81BA92990FE9}"/>
                </a:ext>
              </a:extLst>
            </xdr:cNvPr>
            <xdr:cNvSpPr txBox="1"/>
          </xdr:nvSpPr>
          <xdr:spPr>
            <a:xfrm>
              <a:off x="923925" y="2609850"/>
              <a:ext cx="1390650" cy="42862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bg1"/>
                  </a:solidFill>
                </a:rPr>
                <a:t>Dashboard</a:t>
              </a:r>
            </a:p>
          </xdr:txBody>
        </xdr:sp>
        <xdr:pic macro="[0]!GoExecutive">
          <xdr:nvPicPr>
            <xdr:cNvPr id="27" name="Graphic 26" descr="Court">
              <a:extLst>
                <a:ext uri="{FF2B5EF4-FFF2-40B4-BE49-F238E27FC236}">
                  <a16:creationId xmlns:a16="http://schemas.microsoft.com/office/drawing/2014/main" id="{3155B01A-131B-7E01-5F0C-54AD2CA7EA5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61924" y="2457450"/>
              <a:ext cx="695325" cy="676275"/>
            </a:xfrm>
            <a:prstGeom prst="rect">
              <a:avLst/>
            </a:prstGeom>
          </xdr:spPr>
        </xdr:pic>
      </xdr:grpSp>
      <xdr:grpSp>
        <xdr:nvGrpSpPr>
          <xdr:cNvPr id="5" name="Group 4">
            <a:extLst>
              <a:ext uri="{FF2B5EF4-FFF2-40B4-BE49-F238E27FC236}">
                <a16:creationId xmlns:a16="http://schemas.microsoft.com/office/drawing/2014/main" id="{8E0DCB8D-77D6-548E-F95B-E096D7177ED8}"/>
              </a:ext>
            </a:extLst>
          </xdr:cNvPr>
          <xdr:cNvGrpSpPr/>
        </xdr:nvGrpSpPr>
        <xdr:grpSpPr>
          <a:xfrm>
            <a:off x="110892" y="3580374"/>
            <a:ext cx="2648745" cy="848751"/>
            <a:chOff x="123825" y="4133849"/>
            <a:chExt cx="2266950" cy="726804"/>
          </a:xfrm>
        </xdr:grpSpPr>
        <xdr:sp macro="[0]!GoCountry" textlink="">
          <xdr:nvSpPr>
            <xdr:cNvPr id="22" name="Rectangle: Rounded Corners 21">
              <a:extLst>
                <a:ext uri="{FF2B5EF4-FFF2-40B4-BE49-F238E27FC236}">
                  <a16:creationId xmlns:a16="http://schemas.microsoft.com/office/drawing/2014/main" id="{1337030A-57EA-C97F-1B5B-9F96D77F2D97}"/>
                </a:ext>
              </a:extLst>
            </xdr:cNvPr>
            <xdr:cNvSpPr/>
          </xdr:nvSpPr>
          <xdr:spPr>
            <a:xfrm>
              <a:off x="123825" y="4133849"/>
              <a:ext cx="2266950" cy="726804"/>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Country" textlink="">
          <xdr:nvSpPr>
            <xdr:cNvPr id="23" name="TextBox 22">
              <a:extLst>
                <a:ext uri="{FF2B5EF4-FFF2-40B4-BE49-F238E27FC236}">
                  <a16:creationId xmlns:a16="http://schemas.microsoft.com/office/drawing/2014/main" id="{46BE178E-EDF9-9A1F-9614-84088EF4F845}"/>
                </a:ext>
              </a:extLst>
            </xdr:cNvPr>
            <xdr:cNvSpPr txBox="1"/>
          </xdr:nvSpPr>
          <xdr:spPr>
            <a:xfrm>
              <a:off x="857251" y="4200526"/>
              <a:ext cx="1485900" cy="657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Country</a:t>
              </a:r>
              <a:r>
                <a:rPr lang="en-US" sz="1400" b="1" baseline="0">
                  <a:solidFill>
                    <a:schemeClr val="bg1"/>
                  </a:solidFill>
                </a:rPr>
                <a:t> performance</a:t>
              </a:r>
              <a:endParaRPr lang="en-US" sz="1400" b="1">
                <a:solidFill>
                  <a:schemeClr val="bg1"/>
                </a:solidFill>
              </a:endParaRPr>
            </a:p>
          </xdr:txBody>
        </xdr:sp>
        <xdr:pic macro="[0]!GoCountry">
          <xdr:nvPicPr>
            <xdr:cNvPr id="24" name="Graphic 23" descr="World">
              <a:extLst>
                <a:ext uri="{FF2B5EF4-FFF2-40B4-BE49-F238E27FC236}">
                  <a16:creationId xmlns:a16="http://schemas.microsoft.com/office/drawing/2014/main" id="{BD317B31-7E1F-A29B-C366-F6B14E6FE8B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09551" y="4276725"/>
              <a:ext cx="609600" cy="485775"/>
            </a:xfrm>
            <a:prstGeom prst="rect">
              <a:avLst/>
            </a:prstGeom>
          </xdr:spPr>
        </xdr:pic>
      </xdr:grpSp>
      <xdr:grpSp>
        <xdr:nvGrpSpPr>
          <xdr:cNvPr id="6" name="Group 5">
            <a:extLst>
              <a:ext uri="{FF2B5EF4-FFF2-40B4-BE49-F238E27FC236}">
                <a16:creationId xmlns:a16="http://schemas.microsoft.com/office/drawing/2014/main" id="{5FED35AC-143B-E992-1A04-74EE808E6A1E}"/>
              </a:ext>
            </a:extLst>
          </xdr:cNvPr>
          <xdr:cNvGrpSpPr/>
        </xdr:nvGrpSpPr>
        <xdr:grpSpPr>
          <a:xfrm>
            <a:off x="133071" y="4937399"/>
            <a:ext cx="2648745" cy="1082402"/>
            <a:chOff x="104775" y="5686425"/>
            <a:chExt cx="2266950" cy="926885"/>
          </a:xfrm>
        </xdr:grpSpPr>
        <xdr:sp macro="[0]!GoRegional" textlink="">
          <xdr:nvSpPr>
            <xdr:cNvPr id="19" name="Rectangle: Rounded Corners 18">
              <a:extLst>
                <a:ext uri="{FF2B5EF4-FFF2-40B4-BE49-F238E27FC236}">
                  <a16:creationId xmlns:a16="http://schemas.microsoft.com/office/drawing/2014/main" id="{0B1C8215-BA88-811D-EF2B-FEB7C9E1376B}"/>
                </a:ext>
              </a:extLst>
            </xdr:cNvPr>
            <xdr:cNvSpPr/>
          </xdr:nvSpPr>
          <xdr:spPr>
            <a:xfrm>
              <a:off x="104775" y="5686425"/>
              <a:ext cx="2266950" cy="926885"/>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Regional" textlink="">
          <xdr:nvSpPr>
            <xdr:cNvPr id="20" name="TextBox 19">
              <a:extLst>
                <a:ext uri="{FF2B5EF4-FFF2-40B4-BE49-F238E27FC236}">
                  <a16:creationId xmlns:a16="http://schemas.microsoft.com/office/drawing/2014/main" id="{328F36C5-1E66-914B-26D6-AFE9564E46DB}"/>
                </a:ext>
              </a:extLst>
            </xdr:cNvPr>
            <xdr:cNvSpPr txBox="1"/>
          </xdr:nvSpPr>
          <xdr:spPr>
            <a:xfrm>
              <a:off x="942975" y="5857875"/>
              <a:ext cx="1333500" cy="733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Region</a:t>
              </a:r>
              <a:r>
                <a:rPr lang="en-US" sz="1400" b="1" baseline="0">
                  <a:solidFill>
                    <a:schemeClr val="bg1"/>
                  </a:solidFill>
                </a:rPr>
                <a:t> performance</a:t>
              </a:r>
              <a:endParaRPr lang="en-US" sz="1400" b="1">
                <a:solidFill>
                  <a:schemeClr val="bg1"/>
                </a:solidFill>
              </a:endParaRPr>
            </a:p>
          </xdr:txBody>
        </xdr:sp>
        <xdr:pic macro="[0]!GoRegional">
          <xdr:nvPicPr>
            <xdr:cNvPr id="21" name="Graphic 20" descr="Marker">
              <a:extLst>
                <a:ext uri="{FF2B5EF4-FFF2-40B4-BE49-F238E27FC236}">
                  <a16:creationId xmlns:a16="http://schemas.microsoft.com/office/drawing/2014/main" id="{3B7763A1-6BDB-82E0-D985-6DFB24C9661E}"/>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47650" y="5895974"/>
              <a:ext cx="657226" cy="647701"/>
            </a:xfrm>
            <a:prstGeom prst="rect">
              <a:avLst/>
            </a:prstGeom>
          </xdr:spPr>
        </xdr:pic>
      </xdr:grpSp>
      <xdr:grpSp>
        <xdr:nvGrpSpPr>
          <xdr:cNvPr id="7" name="Group 6">
            <a:extLst>
              <a:ext uri="{FF2B5EF4-FFF2-40B4-BE49-F238E27FC236}">
                <a16:creationId xmlns:a16="http://schemas.microsoft.com/office/drawing/2014/main" id="{616558C8-0AA4-0E49-8F3B-EB4144BC145C}"/>
              </a:ext>
            </a:extLst>
          </xdr:cNvPr>
          <xdr:cNvGrpSpPr/>
        </xdr:nvGrpSpPr>
        <xdr:grpSpPr>
          <a:xfrm>
            <a:off x="199605" y="6472397"/>
            <a:ext cx="2615478" cy="1234667"/>
            <a:chOff x="171449" y="6000753"/>
            <a:chExt cx="2238375" cy="1057273"/>
          </a:xfrm>
        </xdr:grpSpPr>
        <xdr:sp macro="[0]!GoChannel" textlink="">
          <xdr:nvSpPr>
            <xdr:cNvPr id="16" name="Rectangle: Rounded Corners 15">
              <a:extLst>
                <a:ext uri="{FF2B5EF4-FFF2-40B4-BE49-F238E27FC236}">
                  <a16:creationId xmlns:a16="http://schemas.microsoft.com/office/drawing/2014/main" id="{EE32ABF8-D954-7B9D-0381-B81DAC8D3240}"/>
                </a:ext>
              </a:extLst>
            </xdr:cNvPr>
            <xdr:cNvSpPr/>
          </xdr:nvSpPr>
          <xdr:spPr>
            <a:xfrm>
              <a:off x="171449" y="6000753"/>
              <a:ext cx="2238375" cy="917467"/>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Channel" textlink="">
          <xdr:nvSpPr>
            <xdr:cNvPr id="17" name="TextBox 16">
              <a:extLst>
                <a:ext uri="{FF2B5EF4-FFF2-40B4-BE49-F238E27FC236}">
                  <a16:creationId xmlns:a16="http://schemas.microsoft.com/office/drawing/2014/main" id="{E050019D-14F3-DFCA-9EE3-CF4118C10B8B}"/>
                </a:ext>
              </a:extLst>
            </xdr:cNvPr>
            <xdr:cNvSpPr txBox="1"/>
          </xdr:nvSpPr>
          <xdr:spPr>
            <a:xfrm>
              <a:off x="971549" y="6219826"/>
              <a:ext cx="128587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1">
                  <a:solidFill>
                    <a:schemeClr val="bg1"/>
                  </a:solidFill>
                </a:rPr>
                <a:t>Channel</a:t>
              </a:r>
            </a:p>
            <a:p>
              <a:pPr algn="l"/>
              <a:r>
                <a:rPr lang="en-US" sz="1600" b="1">
                  <a:solidFill>
                    <a:schemeClr val="bg1"/>
                  </a:solidFill>
                </a:rPr>
                <a:t>Performance</a:t>
              </a:r>
            </a:p>
          </xdr:txBody>
        </xdr:sp>
        <xdr:pic macro="[0]!GoChannel">
          <xdr:nvPicPr>
            <xdr:cNvPr id="18" name="Graphic 17" descr="Home">
              <a:extLst>
                <a:ext uri="{FF2B5EF4-FFF2-40B4-BE49-F238E27FC236}">
                  <a16:creationId xmlns:a16="http://schemas.microsoft.com/office/drawing/2014/main" id="{E0E243F1-C4BE-06E1-6DE1-EAF4D7F7CB4C}"/>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19074" y="6267450"/>
              <a:ext cx="619125" cy="666750"/>
            </a:xfrm>
            <a:prstGeom prst="rect">
              <a:avLst/>
            </a:prstGeom>
          </xdr:spPr>
        </xdr:pic>
      </xdr:grpSp>
      <xdr:grpSp>
        <xdr:nvGrpSpPr>
          <xdr:cNvPr id="8" name="Group 7">
            <a:extLst>
              <a:ext uri="{FF2B5EF4-FFF2-40B4-BE49-F238E27FC236}">
                <a16:creationId xmlns:a16="http://schemas.microsoft.com/office/drawing/2014/main" id="{59A4DD4C-2C22-7DEA-FFFF-5B9DC6DC526B}"/>
              </a:ext>
            </a:extLst>
          </xdr:cNvPr>
          <xdr:cNvGrpSpPr/>
        </xdr:nvGrpSpPr>
        <xdr:grpSpPr>
          <a:xfrm>
            <a:off x="210695" y="8140867"/>
            <a:ext cx="2548942" cy="1234668"/>
            <a:chOff x="180974" y="7429501"/>
            <a:chExt cx="2181225" cy="1057274"/>
          </a:xfrm>
        </xdr:grpSpPr>
        <xdr:sp macro="[0]!GoTransaction" textlink="">
          <xdr:nvSpPr>
            <xdr:cNvPr id="13" name="Rectangle: Rounded Corners 12">
              <a:extLst>
                <a:ext uri="{FF2B5EF4-FFF2-40B4-BE49-F238E27FC236}">
                  <a16:creationId xmlns:a16="http://schemas.microsoft.com/office/drawing/2014/main" id="{2179256E-D7E0-F2DD-BDDC-EA7F72577D3A}"/>
                </a:ext>
              </a:extLst>
            </xdr:cNvPr>
            <xdr:cNvSpPr/>
          </xdr:nvSpPr>
          <xdr:spPr>
            <a:xfrm>
              <a:off x="180974" y="7429501"/>
              <a:ext cx="2181225" cy="973196"/>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Transaction" textlink="">
          <xdr:nvSpPr>
            <xdr:cNvPr id="14" name="TextBox 13">
              <a:extLst>
                <a:ext uri="{FF2B5EF4-FFF2-40B4-BE49-F238E27FC236}">
                  <a16:creationId xmlns:a16="http://schemas.microsoft.com/office/drawing/2014/main" id="{3F744F05-3BBE-A2BE-E0F1-ECD3F424150E}"/>
                </a:ext>
              </a:extLst>
            </xdr:cNvPr>
            <xdr:cNvSpPr txBox="1"/>
          </xdr:nvSpPr>
          <xdr:spPr>
            <a:xfrm>
              <a:off x="962025" y="7648574"/>
              <a:ext cx="1228725" cy="838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1"/>
                  </a:solidFill>
                </a:rPr>
                <a:t>Transaction Analysis	</a:t>
              </a:r>
            </a:p>
          </xdr:txBody>
        </xdr:sp>
        <xdr:pic macro="[0]!GoTransaction">
          <xdr:nvPicPr>
            <xdr:cNvPr id="15" name="Graphic 14" descr="Pie chart">
              <a:extLst>
                <a:ext uri="{FF2B5EF4-FFF2-40B4-BE49-F238E27FC236}">
                  <a16:creationId xmlns:a16="http://schemas.microsoft.com/office/drawing/2014/main" id="{9DBB192A-244C-EB0A-DBA7-248E52033584}"/>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24" y="7715250"/>
              <a:ext cx="561975" cy="657226"/>
            </a:xfrm>
            <a:prstGeom prst="rect">
              <a:avLst/>
            </a:prstGeom>
          </xdr:spPr>
        </xdr:pic>
      </xdr:grpSp>
      <xdr:grpSp>
        <xdr:nvGrpSpPr>
          <xdr:cNvPr id="9" name="Group 8">
            <a:extLst>
              <a:ext uri="{FF2B5EF4-FFF2-40B4-BE49-F238E27FC236}">
                <a16:creationId xmlns:a16="http://schemas.microsoft.com/office/drawing/2014/main" id="{5DEA1194-125E-4AD7-1B03-473415E9935D}"/>
              </a:ext>
            </a:extLst>
          </xdr:cNvPr>
          <xdr:cNvGrpSpPr/>
        </xdr:nvGrpSpPr>
        <xdr:grpSpPr>
          <a:xfrm>
            <a:off x="232874" y="9864954"/>
            <a:ext cx="2515674" cy="1003071"/>
            <a:chOff x="200025" y="8905875"/>
            <a:chExt cx="2152650" cy="971551"/>
          </a:xfrm>
        </xdr:grpSpPr>
        <xdr:sp macro="[0]!GoTime" textlink="">
          <xdr:nvSpPr>
            <xdr:cNvPr id="10" name="Rectangle: Rounded Corners 9">
              <a:extLst>
                <a:ext uri="{FF2B5EF4-FFF2-40B4-BE49-F238E27FC236}">
                  <a16:creationId xmlns:a16="http://schemas.microsoft.com/office/drawing/2014/main" id="{2753B3CB-0B12-F9C7-4D2C-A75B8D4036F7}"/>
                </a:ext>
              </a:extLst>
            </xdr:cNvPr>
            <xdr:cNvSpPr/>
          </xdr:nvSpPr>
          <xdr:spPr>
            <a:xfrm>
              <a:off x="200025" y="8905875"/>
              <a:ext cx="2152650" cy="924204"/>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Time" textlink="">
          <xdr:nvSpPr>
            <xdr:cNvPr id="11" name="TextBox 10">
              <a:extLst>
                <a:ext uri="{FF2B5EF4-FFF2-40B4-BE49-F238E27FC236}">
                  <a16:creationId xmlns:a16="http://schemas.microsoft.com/office/drawing/2014/main" id="{2894FDB2-B653-62B8-A702-04BD32696077}"/>
                </a:ext>
              </a:extLst>
            </xdr:cNvPr>
            <xdr:cNvSpPr txBox="1"/>
          </xdr:nvSpPr>
          <xdr:spPr>
            <a:xfrm>
              <a:off x="1028700" y="9172576"/>
              <a:ext cx="1228725" cy="704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bg1"/>
                  </a:solidFill>
                </a:rPr>
                <a:t>Time</a:t>
              </a:r>
              <a:r>
                <a:rPr lang="en-US" sz="1800" b="1" baseline="0">
                  <a:solidFill>
                    <a:schemeClr val="bg1"/>
                  </a:solidFill>
                </a:rPr>
                <a:t> Intelligence</a:t>
              </a:r>
              <a:endParaRPr lang="en-US" sz="1800" b="1">
                <a:solidFill>
                  <a:schemeClr val="bg1"/>
                </a:solidFill>
              </a:endParaRPr>
            </a:p>
          </xdr:txBody>
        </xdr:sp>
        <xdr:pic macro="[0]!GoTime">
          <xdr:nvPicPr>
            <xdr:cNvPr id="12" name="Graphic 11" descr="Stopwatch">
              <a:extLst>
                <a:ext uri="{FF2B5EF4-FFF2-40B4-BE49-F238E27FC236}">
                  <a16:creationId xmlns:a16="http://schemas.microsoft.com/office/drawing/2014/main" id="{A843034D-627F-97C7-52CC-38C25B7E312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277600" y="8957507"/>
              <a:ext cx="781050" cy="845403"/>
            </a:xfrm>
            <a:prstGeom prst="rect">
              <a:avLst/>
            </a:prstGeom>
          </xdr:spPr>
        </xdr:pic>
      </xdr:grpSp>
    </xdr:grpSp>
    <xdr:clientData/>
  </xdr:twoCellAnchor>
  <xdr:twoCellAnchor editAs="absolute">
    <xdr:from>
      <xdr:col>0</xdr:col>
      <xdr:colOff>0</xdr:colOff>
      <xdr:row>0</xdr:row>
      <xdr:rowOff>0</xdr:rowOff>
    </xdr:from>
    <xdr:to>
      <xdr:col>47</xdr:col>
      <xdr:colOff>38100</xdr:colOff>
      <xdr:row>7</xdr:row>
      <xdr:rowOff>161925</xdr:rowOff>
    </xdr:to>
    <xdr:grpSp>
      <xdr:nvGrpSpPr>
        <xdr:cNvPr id="28" name="Group 27">
          <a:extLst>
            <a:ext uri="{FF2B5EF4-FFF2-40B4-BE49-F238E27FC236}">
              <a16:creationId xmlns:a16="http://schemas.microsoft.com/office/drawing/2014/main" id="{3FDF8062-8A42-4FA5-921F-718F27C9C580}"/>
            </a:ext>
          </a:extLst>
        </xdr:cNvPr>
        <xdr:cNvGrpSpPr/>
      </xdr:nvGrpSpPr>
      <xdr:grpSpPr>
        <a:xfrm>
          <a:off x="0" y="0"/>
          <a:ext cx="28577381" cy="1495425"/>
          <a:chOff x="0" y="0"/>
          <a:chExt cx="30337125" cy="1495425"/>
        </a:xfrm>
      </xdr:grpSpPr>
      <xdr:sp macro="" textlink="">
        <xdr:nvSpPr>
          <xdr:cNvPr id="29" name="Rectangle 28">
            <a:extLst>
              <a:ext uri="{FF2B5EF4-FFF2-40B4-BE49-F238E27FC236}">
                <a16:creationId xmlns:a16="http://schemas.microsoft.com/office/drawing/2014/main" id="{3E3FCCB6-43E7-B121-54D2-321522385084}"/>
              </a:ext>
            </a:extLst>
          </xdr:cNvPr>
          <xdr:cNvSpPr/>
        </xdr:nvSpPr>
        <xdr:spPr>
          <a:xfrm>
            <a:off x="0" y="0"/>
            <a:ext cx="30337125" cy="1495425"/>
          </a:xfrm>
          <a:prstGeom prst="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0" name="Picture 29">
            <a:extLst>
              <a:ext uri="{FF2B5EF4-FFF2-40B4-BE49-F238E27FC236}">
                <a16:creationId xmlns:a16="http://schemas.microsoft.com/office/drawing/2014/main" id="{56337147-D3AB-369B-5915-99D8E3F06294}"/>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76201" y="123826"/>
            <a:ext cx="4057650" cy="1200150"/>
          </a:xfrm>
          <a:prstGeom prst="rect">
            <a:avLst/>
          </a:prstGeom>
          <a:ln>
            <a:solidFill>
              <a:schemeClr val="tx1"/>
            </a:solidFill>
          </a:ln>
          <a:effectLst>
            <a:outerShdw blurRad="50800" dist="38100" dir="2700000" algn="tl" rotWithShape="0">
              <a:prstClr val="black">
                <a:alpha val="40000"/>
              </a:prstClr>
            </a:outerShdw>
          </a:effectLst>
        </xdr:spPr>
      </xdr:pic>
      <xdr:sp macro="" textlink="">
        <xdr:nvSpPr>
          <xdr:cNvPr id="31" name="TextBox 30">
            <a:extLst>
              <a:ext uri="{FF2B5EF4-FFF2-40B4-BE49-F238E27FC236}">
                <a16:creationId xmlns:a16="http://schemas.microsoft.com/office/drawing/2014/main" id="{7AAD19F3-EE95-2CA1-BE70-E22662A96ECE}"/>
              </a:ext>
            </a:extLst>
          </xdr:cNvPr>
          <xdr:cNvSpPr txBox="1"/>
        </xdr:nvSpPr>
        <xdr:spPr>
          <a:xfrm>
            <a:off x="4238625" y="723900"/>
            <a:ext cx="463867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solidFill>
                  <a:schemeClr val="bg1"/>
                </a:solidFill>
              </a:rPr>
              <a:t>Channel</a:t>
            </a:r>
            <a:r>
              <a:rPr lang="en-US" sz="2400" b="1" baseline="0">
                <a:solidFill>
                  <a:schemeClr val="bg1"/>
                </a:solidFill>
              </a:rPr>
              <a:t> Performance Dashboard</a:t>
            </a:r>
            <a:endParaRPr lang="en-US" sz="2400" b="1">
              <a:solidFill>
                <a:schemeClr val="bg1"/>
              </a:solidFill>
            </a:endParaRPr>
          </a:p>
        </xdr:txBody>
      </xdr:sp>
      <mc:AlternateContent xmlns:mc="http://schemas.openxmlformats.org/markup-compatibility/2006" xmlns:a14="http://schemas.microsoft.com/office/drawing/2010/main">
        <mc:Choice Requires="a14">
          <xdr:graphicFrame macro="">
            <xdr:nvGraphicFramePr>
              <xdr:cNvPr id="32" name="CountryName 4">
                <a:extLst>
                  <a:ext uri="{FF2B5EF4-FFF2-40B4-BE49-F238E27FC236}">
                    <a16:creationId xmlns:a16="http://schemas.microsoft.com/office/drawing/2014/main" id="{45F8B5E2-6D01-BBE7-5329-3601B077E7CA}"/>
                  </a:ext>
                </a:extLst>
              </xdr:cNvPr>
              <xdr:cNvGraphicFramePr/>
            </xdr:nvGraphicFramePr>
            <xdr:xfrm>
              <a:off x="16783243" y="69057"/>
              <a:ext cx="1828800" cy="1352550"/>
            </xdr:xfrm>
            <a:graphic>
              <a:graphicData uri="http://schemas.microsoft.com/office/drawing/2010/slicer">
                <sle:slicer xmlns:sle="http://schemas.microsoft.com/office/drawing/2010/slicer" name="CountryName 4"/>
              </a:graphicData>
            </a:graphic>
          </xdr:graphicFrame>
        </mc:Choice>
        <mc:Fallback xmlns="">
          <xdr:sp macro="" textlink="">
            <xdr:nvSpPr>
              <xdr:cNvPr id="0" name=""/>
              <xdr:cNvSpPr>
                <a:spLocks noTextEdit="1"/>
              </xdr:cNvSpPr>
            </xdr:nvSpPr>
            <xdr:spPr>
              <a:xfrm>
                <a:off x="15809709" y="69057"/>
                <a:ext cx="1722718" cy="1352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3" name="MonthName 3">
                <a:extLst>
                  <a:ext uri="{FF2B5EF4-FFF2-40B4-BE49-F238E27FC236}">
                    <a16:creationId xmlns:a16="http://schemas.microsoft.com/office/drawing/2014/main" id="{240B99FA-893B-3CE5-4D24-DB08DA793EF6}"/>
                  </a:ext>
                </a:extLst>
              </xdr:cNvPr>
              <xdr:cNvGraphicFramePr/>
            </xdr:nvGraphicFramePr>
            <xdr:xfrm>
              <a:off x="21393344" y="76200"/>
              <a:ext cx="1828800" cy="1323975"/>
            </xdr:xfrm>
            <a:graphic>
              <a:graphicData uri="http://schemas.microsoft.com/office/drawing/2010/slicer">
                <sle:slicer xmlns:sle="http://schemas.microsoft.com/office/drawing/2010/slicer" name="MonthName 3"/>
              </a:graphicData>
            </a:graphic>
          </xdr:graphicFrame>
        </mc:Choice>
        <mc:Fallback xmlns="">
          <xdr:sp macro="" textlink="">
            <xdr:nvSpPr>
              <xdr:cNvPr id="0" name=""/>
              <xdr:cNvSpPr>
                <a:spLocks noTextEdit="1"/>
              </xdr:cNvSpPr>
            </xdr:nvSpPr>
            <xdr:spPr>
              <a:xfrm>
                <a:off x="20152396" y="76200"/>
                <a:ext cx="1722718" cy="1323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4" name="TransactionType 3">
                <a:extLst>
                  <a:ext uri="{FF2B5EF4-FFF2-40B4-BE49-F238E27FC236}">
                    <a16:creationId xmlns:a16="http://schemas.microsoft.com/office/drawing/2014/main" id="{52691BEA-0069-7E5E-7125-0933A46CDDF3}"/>
                  </a:ext>
                </a:extLst>
              </xdr:cNvPr>
              <xdr:cNvGraphicFramePr/>
            </xdr:nvGraphicFramePr>
            <xdr:xfrm>
              <a:off x="23367037" y="88106"/>
              <a:ext cx="3714750" cy="1304925"/>
            </xdr:xfrm>
            <a:graphic>
              <a:graphicData uri="http://schemas.microsoft.com/office/drawing/2010/slicer">
                <sle:slicer xmlns:sle="http://schemas.microsoft.com/office/drawing/2010/slicer" name="TransactionType 3"/>
              </a:graphicData>
            </a:graphic>
          </xdr:graphicFrame>
        </mc:Choice>
        <mc:Fallback xmlns="">
          <xdr:sp macro="" textlink="">
            <xdr:nvSpPr>
              <xdr:cNvPr id="0" name=""/>
              <xdr:cNvSpPr>
                <a:spLocks noTextEdit="1"/>
              </xdr:cNvSpPr>
            </xdr:nvSpPr>
            <xdr:spPr>
              <a:xfrm>
                <a:off x="22011602" y="88106"/>
                <a:ext cx="3499271" cy="1304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5" name="ChannelName 3">
                <a:extLst>
                  <a:ext uri="{FF2B5EF4-FFF2-40B4-BE49-F238E27FC236}">
                    <a16:creationId xmlns:a16="http://schemas.microsoft.com/office/drawing/2014/main" id="{D4C3F471-CF78-6F85-C440-985082A24AD9}"/>
                  </a:ext>
                </a:extLst>
              </xdr:cNvPr>
              <xdr:cNvGraphicFramePr/>
            </xdr:nvGraphicFramePr>
            <xdr:xfrm>
              <a:off x="18702675" y="64295"/>
              <a:ext cx="2581275" cy="1333500"/>
            </xdr:xfrm>
            <a:graphic>
              <a:graphicData uri="http://schemas.microsoft.com/office/drawing/2010/slicer">
                <sle:slicer xmlns:sle="http://schemas.microsoft.com/office/drawing/2010/slicer" name="ChannelName 3"/>
              </a:graphicData>
            </a:graphic>
          </xdr:graphicFrame>
        </mc:Choice>
        <mc:Fallback xmlns="">
          <xdr:sp macro="" textlink="">
            <xdr:nvSpPr>
              <xdr:cNvPr id="0" name=""/>
              <xdr:cNvSpPr>
                <a:spLocks noTextEdit="1"/>
              </xdr:cNvSpPr>
            </xdr:nvSpPr>
            <xdr:spPr>
              <a:xfrm>
                <a:off x="17617802" y="64295"/>
                <a:ext cx="2431545" cy="1333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absolute">
    <xdr:from>
      <xdr:col>5</xdr:col>
      <xdr:colOff>114300</xdr:colOff>
      <xdr:row>8</xdr:row>
      <xdr:rowOff>133349</xdr:rowOff>
    </xdr:from>
    <xdr:to>
      <xdr:col>10</xdr:col>
      <xdr:colOff>419100</xdr:colOff>
      <xdr:row>17</xdr:row>
      <xdr:rowOff>180974</xdr:rowOff>
    </xdr:to>
    <xdr:grpSp>
      <xdr:nvGrpSpPr>
        <xdr:cNvPr id="46" name="Group 45">
          <a:extLst>
            <a:ext uri="{FF2B5EF4-FFF2-40B4-BE49-F238E27FC236}">
              <a16:creationId xmlns:a16="http://schemas.microsoft.com/office/drawing/2014/main" id="{23CF3854-1DB4-A0EA-9D63-96962104DFF5}"/>
            </a:ext>
          </a:extLst>
        </xdr:cNvPr>
        <xdr:cNvGrpSpPr/>
      </xdr:nvGrpSpPr>
      <xdr:grpSpPr>
        <a:xfrm>
          <a:off x="3150394" y="1657349"/>
          <a:ext cx="3340894" cy="1762125"/>
          <a:chOff x="3114675" y="1571624"/>
          <a:chExt cx="3352800" cy="1762125"/>
        </a:xfrm>
      </xdr:grpSpPr>
      <xdr:sp macro="" textlink="">
        <xdr:nvSpPr>
          <xdr:cNvPr id="36" name="Rectangle: Rounded Corners 35">
            <a:extLst>
              <a:ext uri="{FF2B5EF4-FFF2-40B4-BE49-F238E27FC236}">
                <a16:creationId xmlns:a16="http://schemas.microsoft.com/office/drawing/2014/main" id="{D3D960CF-14A2-1EBE-B323-7FD995501AE8}"/>
              </a:ext>
            </a:extLst>
          </xdr:cNvPr>
          <xdr:cNvSpPr/>
        </xdr:nvSpPr>
        <xdr:spPr>
          <a:xfrm>
            <a:off x="3114675" y="1571624"/>
            <a:ext cx="3352800" cy="1762125"/>
          </a:xfrm>
          <a:prstGeom prst="roundRect">
            <a:avLst>
              <a:gd name="adj" fmla="val 12343"/>
            </a:avLst>
          </a:prstGeom>
          <a:solidFill>
            <a:schemeClr val="bg1"/>
          </a:solidFill>
          <a:ln>
            <a:solidFill>
              <a:schemeClr val="bg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1" name="TextBox 40">
            <a:extLst>
              <a:ext uri="{FF2B5EF4-FFF2-40B4-BE49-F238E27FC236}">
                <a16:creationId xmlns:a16="http://schemas.microsoft.com/office/drawing/2014/main" id="{B9C306B2-F39D-ABAD-E52B-8E900C7803D4}"/>
              </a:ext>
            </a:extLst>
          </xdr:cNvPr>
          <xdr:cNvSpPr txBox="1"/>
        </xdr:nvSpPr>
        <xdr:spPr>
          <a:xfrm>
            <a:off x="4352925" y="1790700"/>
            <a:ext cx="1895475"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1">
                <a:solidFill>
                  <a:schemeClr val="tx2"/>
                </a:solidFill>
              </a:rPr>
              <a:t>Top Channel</a:t>
            </a:r>
          </a:p>
        </xdr:txBody>
      </xdr:sp>
      <xdr:sp macro="" textlink="'Analysis 2'!B6">
        <xdr:nvSpPr>
          <xdr:cNvPr id="42" name="TextBox 41">
            <a:extLst>
              <a:ext uri="{FF2B5EF4-FFF2-40B4-BE49-F238E27FC236}">
                <a16:creationId xmlns:a16="http://schemas.microsoft.com/office/drawing/2014/main" id="{411622DF-7189-DB38-1F15-75EA730C8455}"/>
              </a:ext>
            </a:extLst>
          </xdr:cNvPr>
          <xdr:cNvSpPr txBox="1"/>
        </xdr:nvSpPr>
        <xdr:spPr>
          <a:xfrm>
            <a:off x="4362450" y="2343151"/>
            <a:ext cx="19050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D245CFC-8C7B-46CA-BB6D-3D39E6B41828}" type="TxLink">
              <a:rPr lang="en-US" sz="1800" b="1" i="0" u="none" strike="noStrike">
                <a:solidFill>
                  <a:schemeClr val="tx2"/>
                </a:solidFill>
                <a:latin typeface="Calibri"/>
                <a:ea typeface="Calibri"/>
                <a:cs typeface="Calibri"/>
              </a:rPr>
              <a:pPr/>
              <a:t>Internet Banking</a:t>
            </a:fld>
            <a:endParaRPr lang="en-US" sz="1800" b="1">
              <a:solidFill>
                <a:schemeClr val="tx2"/>
              </a:solidFill>
            </a:endParaRPr>
          </a:p>
        </xdr:txBody>
      </xdr:sp>
      <xdr:sp macro="" textlink="">
        <xdr:nvSpPr>
          <xdr:cNvPr id="43" name="TextBox 42">
            <a:extLst>
              <a:ext uri="{FF2B5EF4-FFF2-40B4-BE49-F238E27FC236}">
                <a16:creationId xmlns:a16="http://schemas.microsoft.com/office/drawing/2014/main" id="{2814168E-5803-C2B0-1974-6FE2992FAE94}"/>
              </a:ext>
            </a:extLst>
          </xdr:cNvPr>
          <xdr:cNvSpPr txBox="1"/>
        </xdr:nvSpPr>
        <xdr:spPr>
          <a:xfrm>
            <a:off x="4162425" y="2962275"/>
            <a:ext cx="194310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chemeClr val="tx2"/>
                </a:solidFill>
              </a:rPr>
              <a:t>Leading Channel</a:t>
            </a:r>
          </a:p>
        </xdr:txBody>
      </xdr:sp>
      <xdr:pic>
        <xdr:nvPicPr>
          <xdr:cNvPr id="45" name="Graphic 44" descr="Trophy">
            <a:extLst>
              <a:ext uri="{FF2B5EF4-FFF2-40B4-BE49-F238E27FC236}">
                <a16:creationId xmlns:a16="http://schemas.microsoft.com/office/drawing/2014/main" id="{330868B7-04F4-E33D-0EA7-50718F3278A5}"/>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3324225" y="1933575"/>
            <a:ext cx="914400" cy="914400"/>
          </a:xfrm>
          <a:prstGeom prst="rect">
            <a:avLst/>
          </a:prstGeom>
        </xdr:spPr>
      </xdr:pic>
    </xdr:grpSp>
    <xdr:clientData/>
  </xdr:twoCellAnchor>
  <xdr:twoCellAnchor editAs="absolute">
    <xdr:from>
      <xdr:col>10</xdr:col>
      <xdr:colOff>581024</xdr:colOff>
      <xdr:row>8</xdr:row>
      <xdr:rowOff>133349</xdr:rowOff>
    </xdr:from>
    <xdr:to>
      <xdr:col>17</xdr:col>
      <xdr:colOff>209549</xdr:colOff>
      <xdr:row>17</xdr:row>
      <xdr:rowOff>180974</xdr:rowOff>
    </xdr:to>
    <xdr:grpSp>
      <xdr:nvGrpSpPr>
        <xdr:cNvPr id="52" name="Group 51">
          <a:extLst>
            <a:ext uri="{FF2B5EF4-FFF2-40B4-BE49-F238E27FC236}">
              <a16:creationId xmlns:a16="http://schemas.microsoft.com/office/drawing/2014/main" id="{8B29285E-9589-0EE7-E16A-EF6B5BFDC893}"/>
            </a:ext>
          </a:extLst>
        </xdr:cNvPr>
        <xdr:cNvGrpSpPr/>
      </xdr:nvGrpSpPr>
      <xdr:grpSpPr>
        <a:xfrm>
          <a:off x="6653212" y="1657349"/>
          <a:ext cx="3879056" cy="1762125"/>
          <a:chOff x="6677024" y="1609724"/>
          <a:chExt cx="3895725" cy="1762125"/>
        </a:xfrm>
      </xdr:grpSpPr>
      <xdr:sp macro="" textlink="">
        <xdr:nvSpPr>
          <xdr:cNvPr id="40" name="Rectangle: Rounded Corners 39">
            <a:extLst>
              <a:ext uri="{FF2B5EF4-FFF2-40B4-BE49-F238E27FC236}">
                <a16:creationId xmlns:a16="http://schemas.microsoft.com/office/drawing/2014/main" id="{F6CFDAB4-2D98-C5B1-9778-8DB7AD11C1A8}"/>
              </a:ext>
            </a:extLst>
          </xdr:cNvPr>
          <xdr:cNvSpPr/>
        </xdr:nvSpPr>
        <xdr:spPr>
          <a:xfrm>
            <a:off x="6677024" y="1609724"/>
            <a:ext cx="3895725" cy="1762125"/>
          </a:xfrm>
          <a:prstGeom prst="roundRect">
            <a:avLst>
              <a:gd name="adj" fmla="val 12343"/>
            </a:avLst>
          </a:prstGeom>
          <a:solidFill>
            <a:schemeClr val="bg1"/>
          </a:solidFill>
          <a:ln>
            <a:solidFill>
              <a:schemeClr val="bg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 name="TextBox 46">
            <a:extLst>
              <a:ext uri="{FF2B5EF4-FFF2-40B4-BE49-F238E27FC236}">
                <a16:creationId xmlns:a16="http://schemas.microsoft.com/office/drawing/2014/main" id="{CC1388AF-2D3C-5746-E738-E5A23DAA3DBD}"/>
              </a:ext>
            </a:extLst>
          </xdr:cNvPr>
          <xdr:cNvSpPr txBox="1"/>
        </xdr:nvSpPr>
        <xdr:spPr>
          <a:xfrm>
            <a:off x="7658100" y="1838325"/>
            <a:ext cx="266700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1">
                <a:solidFill>
                  <a:schemeClr val="tx2"/>
                </a:solidFill>
              </a:rPr>
              <a:t>Top Channel Value</a:t>
            </a:r>
          </a:p>
        </xdr:txBody>
      </xdr:sp>
      <xdr:sp macro="" textlink="'Analysis 2'!C6">
        <xdr:nvSpPr>
          <xdr:cNvPr id="48" name="TextBox 47">
            <a:extLst>
              <a:ext uri="{FF2B5EF4-FFF2-40B4-BE49-F238E27FC236}">
                <a16:creationId xmlns:a16="http://schemas.microsoft.com/office/drawing/2014/main" id="{B2FD9FB7-5CBE-D907-7AB3-1CCE775C8402}"/>
              </a:ext>
            </a:extLst>
          </xdr:cNvPr>
          <xdr:cNvSpPr txBox="1"/>
        </xdr:nvSpPr>
        <xdr:spPr>
          <a:xfrm>
            <a:off x="7962900" y="2428875"/>
            <a:ext cx="236220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BEA909E-31EB-4DE4-B9BD-3B9692D6853F}" type="TxLink">
              <a:rPr lang="en-US" sz="1800" b="1" i="0" u="none" strike="noStrike">
                <a:solidFill>
                  <a:schemeClr val="tx2"/>
                </a:solidFill>
                <a:latin typeface="Calibri"/>
                <a:ea typeface="Calibri"/>
                <a:cs typeface="Calibri"/>
              </a:rPr>
              <a:pPr/>
              <a:t> KES 24,773.90 </a:t>
            </a:fld>
            <a:endParaRPr lang="en-US" sz="1800" b="1">
              <a:solidFill>
                <a:schemeClr val="tx2"/>
              </a:solidFill>
            </a:endParaRPr>
          </a:p>
        </xdr:txBody>
      </xdr:sp>
      <xdr:sp macro="" textlink="">
        <xdr:nvSpPr>
          <xdr:cNvPr id="49" name="TextBox 48">
            <a:extLst>
              <a:ext uri="{FF2B5EF4-FFF2-40B4-BE49-F238E27FC236}">
                <a16:creationId xmlns:a16="http://schemas.microsoft.com/office/drawing/2014/main" id="{8E102AB6-CC83-F58C-916B-96ED2453AD4B}"/>
              </a:ext>
            </a:extLst>
          </xdr:cNvPr>
          <xdr:cNvSpPr txBox="1"/>
        </xdr:nvSpPr>
        <xdr:spPr>
          <a:xfrm>
            <a:off x="7219951" y="2971801"/>
            <a:ext cx="28956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chemeClr val="tx2"/>
                </a:solidFill>
              </a:rPr>
              <a:t>Value of leading channel in millions</a:t>
            </a:r>
          </a:p>
        </xdr:txBody>
      </xdr:sp>
      <xdr:pic>
        <xdr:nvPicPr>
          <xdr:cNvPr id="51" name="Graphic 50" descr="Money">
            <a:extLst>
              <a:ext uri="{FF2B5EF4-FFF2-40B4-BE49-F238E27FC236}">
                <a16:creationId xmlns:a16="http://schemas.microsoft.com/office/drawing/2014/main" id="{35B4FA24-EE23-795A-105E-FCAB6CEAFE40}"/>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6810375" y="2066925"/>
            <a:ext cx="914400" cy="914400"/>
          </a:xfrm>
          <a:prstGeom prst="rect">
            <a:avLst/>
          </a:prstGeom>
        </xdr:spPr>
      </xdr:pic>
    </xdr:grpSp>
    <xdr:clientData/>
  </xdr:twoCellAnchor>
  <xdr:twoCellAnchor editAs="absolute">
    <xdr:from>
      <xdr:col>17</xdr:col>
      <xdr:colOff>409574</xdr:colOff>
      <xdr:row>8</xdr:row>
      <xdr:rowOff>133349</xdr:rowOff>
    </xdr:from>
    <xdr:to>
      <xdr:col>24</xdr:col>
      <xdr:colOff>200025</xdr:colOff>
      <xdr:row>17</xdr:row>
      <xdr:rowOff>180974</xdr:rowOff>
    </xdr:to>
    <xdr:grpSp>
      <xdr:nvGrpSpPr>
        <xdr:cNvPr id="65" name="Group 64">
          <a:extLst>
            <a:ext uri="{FF2B5EF4-FFF2-40B4-BE49-F238E27FC236}">
              <a16:creationId xmlns:a16="http://schemas.microsoft.com/office/drawing/2014/main" id="{47FF9B94-A68F-4DF9-80FC-76F5AB7C8591}"/>
            </a:ext>
          </a:extLst>
        </xdr:cNvPr>
        <xdr:cNvGrpSpPr/>
      </xdr:nvGrpSpPr>
      <xdr:grpSpPr>
        <a:xfrm>
          <a:off x="10732293" y="1657349"/>
          <a:ext cx="4040982" cy="1762125"/>
          <a:chOff x="14601824" y="1685924"/>
          <a:chExt cx="4057651" cy="1762125"/>
        </a:xfrm>
      </xdr:grpSpPr>
      <xdr:sp macro="" textlink="">
        <xdr:nvSpPr>
          <xdr:cNvPr id="38" name="Rectangle: Rounded Corners 37">
            <a:extLst>
              <a:ext uri="{FF2B5EF4-FFF2-40B4-BE49-F238E27FC236}">
                <a16:creationId xmlns:a16="http://schemas.microsoft.com/office/drawing/2014/main" id="{63F9B6FF-9133-D9BC-9FC0-A09C2E843EEA}"/>
              </a:ext>
            </a:extLst>
          </xdr:cNvPr>
          <xdr:cNvSpPr/>
        </xdr:nvSpPr>
        <xdr:spPr>
          <a:xfrm>
            <a:off x="14601824" y="1685924"/>
            <a:ext cx="4057651" cy="1762125"/>
          </a:xfrm>
          <a:prstGeom prst="roundRect">
            <a:avLst>
              <a:gd name="adj" fmla="val 12343"/>
            </a:avLst>
          </a:prstGeom>
          <a:solidFill>
            <a:schemeClr val="bg1"/>
          </a:solidFill>
          <a:ln>
            <a:solidFill>
              <a:schemeClr val="bg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0" name="TextBox 59">
            <a:extLst>
              <a:ext uri="{FF2B5EF4-FFF2-40B4-BE49-F238E27FC236}">
                <a16:creationId xmlns:a16="http://schemas.microsoft.com/office/drawing/2014/main" id="{AE089309-DAC5-A6A7-070F-71C1698294C6}"/>
              </a:ext>
            </a:extLst>
          </xdr:cNvPr>
          <xdr:cNvSpPr txBox="1"/>
        </xdr:nvSpPr>
        <xdr:spPr>
          <a:xfrm>
            <a:off x="15935325" y="1981200"/>
            <a:ext cx="2390775"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1">
                <a:solidFill>
                  <a:schemeClr val="tx2"/>
                </a:solidFill>
              </a:rPr>
              <a:t>Most active channel</a:t>
            </a:r>
          </a:p>
        </xdr:txBody>
      </xdr:sp>
      <xdr:sp macro="" textlink="'Analysis 2'!E6">
        <xdr:nvSpPr>
          <xdr:cNvPr id="61" name="TextBox 60">
            <a:extLst>
              <a:ext uri="{FF2B5EF4-FFF2-40B4-BE49-F238E27FC236}">
                <a16:creationId xmlns:a16="http://schemas.microsoft.com/office/drawing/2014/main" id="{C7B4CEA8-56CA-0A52-FAAE-240F280E4FAD}"/>
              </a:ext>
            </a:extLst>
          </xdr:cNvPr>
          <xdr:cNvSpPr txBox="1"/>
        </xdr:nvSpPr>
        <xdr:spPr>
          <a:xfrm>
            <a:off x="15935325" y="2476500"/>
            <a:ext cx="239077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34DA608-E06E-4F9A-9F29-DE8614E4FBF7}" type="TxLink">
              <a:rPr lang="en-US" sz="2000" b="1" i="0" u="none" strike="noStrike">
                <a:solidFill>
                  <a:schemeClr val="tx2"/>
                </a:solidFill>
                <a:latin typeface="Calibri"/>
                <a:ea typeface="Calibri"/>
                <a:cs typeface="Calibri"/>
              </a:rPr>
              <a:pPr/>
              <a:t>Internet Banking</a:t>
            </a:fld>
            <a:endParaRPr lang="en-US" sz="2000" b="1">
              <a:solidFill>
                <a:schemeClr val="tx2"/>
              </a:solidFill>
            </a:endParaRPr>
          </a:p>
        </xdr:txBody>
      </xdr:sp>
      <xdr:sp macro="" textlink="">
        <xdr:nvSpPr>
          <xdr:cNvPr id="62" name="TextBox 61">
            <a:extLst>
              <a:ext uri="{FF2B5EF4-FFF2-40B4-BE49-F238E27FC236}">
                <a16:creationId xmlns:a16="http://schemas.microsoft.com/office/drawing/2014/main" id="{6DB1A3FF-F24B-22D7-476C-8B7C49EA814C}"/>
              </a:ext>
            </a:extLst>
          </xdr:cNvPr>
          <xdr:cNvSpPr txBox="1"/>
        </xdr:nvSpPr>
        <xdr:spPr>
          <a:xfrm>
            <a:off x="15744824" y="2933700"/>
            <a:ext cx="26003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chemeClr val="tx2"/>
                </a:solidFill>
              </a:rPr>
              <a:t>Channel driving most volume</a:t>
            </a:r>
          </a:p>
        </xdr:txBody>
      </xdr:sp>
      <xdr:pic>
        <xdr:nvPicPr>
          <xdr:cNvPr id="64" name="Graphic 63" descr="Business Growth">
            <a:extLst>
              <a:ext uri="{FF2B5EF4-FFF2-40B4-BE49-F238E27FC236}">
                <a16:creationId xmlns:a16="http://schemas.microsoft.com/office/drawing/2014/main" id="{7A5CFE86-BDCA-4F0C-6A13-F7B33D1D259F}"/>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4763749" y="2038350"/>
            <a:ext cx="981075" cy="981075"/>
          </a:xfrm>
          <a:prstGeom prst="rect">
            <a:avLst/>
          </a:prstGeom>
        </xdr:spPr>
      </xdr:pic>
    </xdr:grpSp>
    <xdr:clientData/>
  </xdr:twoCellAnchor>
  <xdr:twoCellAnchor editAs="absolute">
    <xdr:from>
      <xdr:col>24</xdr:col>
      <xdr:colOff>381000</xdr:colOff>
      <xdr:row>8</xdr:row>
      <xdr:rowOff>133349</xdr:rowOff>
    </xdr:from>
    <xdr:to>
      <xdr:col>32</xdr:col>
      <xdr:colOff>304800</xdr:colOff>
      <xdr:row>17</xdr:row>
      <xdr:rowOff>180974</xdr:rowOff>
    </xdr:to>
    <xdr:grpSp>
      <xdr:nvGrpSpPr>
        <xdr:cNvPr id="71" name="Group 70">
          <a:extLst>
            <a:ext uri="{FF2B5EF4-FFF2-40B4-BE49-F238E27FC236}">
              <a16:creationId xmlns:a16="http://schemas.microsoft.com/office/drawing/2014/main" id="{028FFF09-59BF-C594-1FD3-84813D742EE6}"/>
            </a:ext>
          </a:extLst>
        </xdr:cNvPr>
        <xdr:cNvGrpSpPr/>
      </xdr:nvGrpSpPr>
      <xdr:grpSpPr>
        <a:xfrm>
          <a:off x="14954250" y="1657349"/>
          <a:ext cx="4781550" cy="1762125"/>
          <a:chOff x="18992850" y="1743074"/>
          <a:chExt cx="4800600" cy="1762125"/>
        </a:xfrm>
      </xdr:grpSpPr>
      <xdr:sp macro="" textlink="">
        <xdr:nvSpPr>
          <xdr:cNvPr id="39" name="Rectangle: Rounded Corners 38">
            <a:extLst>
              <a:ext uri="{FF2B5EF4-FFF2-40B4-BE49-F238E27FC236}">
                <a16:creationId xmlns:a16="http://schemas.microsoft.com/office/drawing/2014/main" id="{821E0850-9681-90DA-72D4-7166B9D2D68D}"/>
              </a:ext>
            </a:extLst>
          </xdr:cNvPr>
          <xdr:cNvSpPr/>
        </xdr:nvSpPr>
        <xdr:spPr>
          <a:xfrm>
            <a:off x="18992850" y="1743074"/>
            <a:ext cx="4800600" cy="1762125"/>
          </a:xfrm>
          <a:prstGeom prst="roundRect">
            <a:avLst>
              <a:gd name="adj" fmla="val 12343"/>
            </a:avLst>
          </a:prstGeom>
          <a:solidFill>
            <a:schemeClr val="bg1"/>
          </a:solidFill>
          <a:ln>
            <a:solidFill>
              <a:schemeClr val="bg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6" name="TextBox 65">
            <a:extLst>
              <a:ext uri="{FF2B5EF4-FFF2-40B4-BE49-F238E27FC236}">
                <a16:creationId xmlns:a16="http://schemas.microsoft.com/office/drawing/2014/main" id="{D90C6837-35C1-4055-642B-A697D3266077}"/>
              </a:ext>
            </a:extLst>
          </xdr:cNvPr>
          <xdr:cNvSpPr txBox="1"/>
        </xdr:nvSpPr>
        <xdr:spPr>
          <a:xfrm>
            <a:off x="20526376" y="1981200"/>
            <a:ext cx="2962274"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1">
                <a:solidFill>
                  <a:schemeClr val="tx2"/>
                </a:solidFill>
              </a:rPr>
              <a:t>Most Active Channel Volume</a:t>
            </a:r>
          </a:p>
        </xdr:txBody>
      </xdr:sp>
      <xdr:sp macro="" textlink="'Analysis 2'!F6">
        <xdr:nvSpPr>
          <xdr:cNvPr id="67" name="TextBox 66">
            <a:extLst>
              <a:ext uri="{FF2B5EF4-FFF2-40B4-BE49-F238E27FC236}">
                <a16:creationId xmlns:a16="http://schemas.microsoft.com/office/drawing/2014/main" id="{206C7310-9038-F50D-1C5E-C928A7E9875D}"/>
              </a:ext>
            </a:extLst>
          </xdr:cNvPr>
          <xdr:cNvSpPr txBox="1"/>
        </xdr:nvSpPr>
        <xdr:spPr>
          <a:xfrm>
            <a:off x="21497925" y="2457450"/>
            <a:ext cx="200025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9ECB381-030B-4A09-85B3-A89DB4F47471}" type="TxLink">
              <a:rPr lang="en-US" sz="2000" b="1" i="0" u="none" strike="noStrike">
                <a:solidFill>
                  <a:schemeClr val="tx2"/>
                </a:solidFill>
                <a:latin typeface="Calibri"/>
                <a:ea typeface="Calibri"/>
                <a:cs typeface="Calibri"/>
              </a:rPr>
              <a:pPr/>
              <a:t>150456</a:t>
            </a:fld>
            <a:endParaRPr lang="en-US" sz="2000" b="1" i="0">
              <a:solidFill>
                <a:schemeClr val="tx2"/>
              </a:solidFill>
            </a:endParaRPr>
          </a:p>
        </xdr:txBody>
      </xdr:sp>
      <xdr:sp macro="" textlink="">
        <xdr:nvSpPr>
          <xdr:cNvPr id="68" name="TextBox 67">
            <a:extLst>
              <a:ext uri="{FF2B5EF4-FFF2-40B4-BE49-F238E27FC236}">
                <a16:creationId xmlns:a16="http://schemas.microsoft.com/office/drawing/2014/main" id="{F0325C5B-827C-D5DF-DF0D-9BB15BCDB798}"/>
              </a:ext>
            </a:extLst>
          </xdr:cNvPr>
          <xdr:cNvSpPr txBox="1"/>
        </xdr:nvSpPr>
        <xdr:spPr>
          <a:xfrm>
            <a:off x="20288249" y="2962275"/>
            <a:ext cx="3228975"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chemeClr val="tx2"/>
                </a:solidFill>
              </a:rPr>
              <a:t>Volume</a:t>
            </a:r>
            <a:r>
              <a:rPr lang="en-US" sz="1400" b="1" i="1" baseline="0">
                <a:solidFill>
                  <a:schemeClr val="tx2"/>
                </a:solidFill>
              </a:rPr>
              <a:t> of the most active channel</a:t>
            </a:r>
            <a:endParaRPr lang="en-US" sz="1400" b="1" i="1">
              <a:solidFill>
                <a:schemeClr val="tx2"/>
              </a:solidFill>
            </a:endParaRPr>
          </a:p>
        </xdr:txBody>
      </xdr:sp>
      <xdr:pic>
        <xdr:nvPicPr>
          <xdr:cNvPr id="70" name="Graphic 69" descr="Meeting">
            <a:extLst>
              <a:ext uri="{FF2B5EF4-FFF2-40B4-BE49-F238E27FC236}">
                <a16:creationId xmlns:a16="http://schemas.microsoft.com/office/drawing/2014/main" id="{2D3684B2-31F3-1AEE-A03D-0148A78CCB14}"/>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9240500" y="2143125"/>
            <a:ext cx="990600" cy="914400"/>
          </a:xfrm>
          <a:prstGeom prst="rect">
            <a:avLst/>
          </a:prstGeom>
        </xdr:spPr>
      </xdr:pic>
    </xdr:grpSp>
    <xdr:clientData/>
  </xdr:twoCellAnchor>
  <xdr:twoCellAnchor editAs="absolute">
    <xdr:from>
      <xdr:col>5</xdr:col>
      <xdr:colOff>161925</xdr:colOff>
      <xdr:row>19</xdr:row>
      <xdr:rowOff>19050</xdr:rowOff>
    </xdr:from>
    <xdr:to>
      <xdr:col>18</xdr:col>
      <xdr:colOff>381001</xdr:colOff>
      <xdr:row>46</xdr:row>
      <xdr:rowOff>180975</xdr:rowOff>
    </xdr:to>
    <xdr:grpSp>
      <xdr:nvGrpSpPr>
        <xdr:cNvPr id="104" name="Group 103">
          <a:extLst>
            <a:ext uri="{FF2B5EF4-FFF2-40B4-BE49-F238E27FC236}">
              <a16:creationId xmlns:a16="http://schemas.microsoft.com/office/drawing/2014/main" id="{D168DD09-D14E-1544-D859-7F7A902C3614}"/>
            </a:ext>
          </a:extLst>
        </xdr:cNvPr>
        <xdr:cNvGrpSpPr/>
      </xdr:nvGrpSpPr>
      <xdr:grpSpPr>
        <a:xfrm>
          <a:off x="3198019" y="3638550"/>
          <a:ext cx="8112920" cy="5305425"/>
          <a:chOff x="3467100" y="3667125"/>
          <a:chExt cx="8143876" cy="4600575"/>
        </a:xfrm>
      </xdr:grpSpPr>
      <xdr:sp macro="" textlink="">
        <xdr:nvSpPr>
          <xdr:cNvPr id="102" name="Rectangle: Rounded Corners 101">
            <a:extLst>
              <a:ext uri="{FF2B5EF4-FFF2-40B4-BE49-F238E27FC236}">
                <a16:creationId xmlns:a16="http://schemas.microsoft.com/office/drawing/2014/main" id="{DA043A88-9302-4B52-7D6A-DD2C14971BAA}"/>
              </a:ext>
            </a:extLst>
          </xdr:cNvPr>
          <xdr:cNvSpPr/>
        </xdr:nvSpPr>
        <xdr:spPr>
          <a:xfrm>
            <a:off x="3467100" y="3667125"/>
            <a:ext cx="8143876" cy="4600575"/>
          </a:xfrm>
          <a:prstGeom prst="roundRect">
            <a:avLst>
              <a:gd name="adj" fmla="val 11658"/>
            </a:avLst>
          </a:prstGeom>
          <a:solidFill>
            <a:sysClr val="window" lastClr="FFFFFF"/>
          </a:solidFill>
          <a:ln>
            <a:solidFill>
              <a:schemeClr val="bg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03" name="Chart 102">
            <a:extLst>
              <a:ext uri="{FF2B5EF4-FFF2-40B4-BE49-F238E27FC236}">
                <a16:creationId xmlns:a16="http://schemas.microsoft.com/office/drawing/2014/main" id="{52800BCF-B85A-4121-B051-9C69497E7A96}"/>
              </a:ext>
            </a:extLst>
          </xdr:cNvPr>
          <xdr:cNvGraphicFramePr>
            <a:graphicFrameLocks/>
          </xdr:cNvGraphicFramePr>
        </xdr:nvGraphicFramePr>
        <xdr:xfrm>
          <a:off x="3810000" y="3990975"/>
          <a:ext cx="7381875" cy="3886200"/>
        </xdr:xfrm>
        <a:graphic>
          <a:graphicData uri="http://schemas.openxmlformats.org/drawingml/2006/chart">
            <c:chart xmlns:c="http://schemas.openxmlformats.org/drawingml/2006/chart" xmlns:r="http://schemas.openxmlformats.org/officeDocument/2006/relationships" r:id="rId22"/>
          </a:graphicData>
        </a:graphic>
      </xdr:graphicFrame>
    </xdr:grpSp>
    <xdr:clientData/>
  </xdr:twoCellAnchor>
  <xdr:twoCellAnchor editAs="absolute">
    <xdr:from>
      <xdr:col>19</xdr:col>
      <xdr:colOff>38100</xdr:colOff>
      <xdr:row>19</xdr:row>
      <xdr:rowOff>76200</xdr:rowOff>
    </xdr:from>
    <xdr:to>
      <xdr:col>32</xdr:col>
      <xdr:colOff>171450</xdr:colOff>
      <xdr:row>47</xdr:row>
      <xdr:rowOff>28575</xdr:rowOff>
    </xdr:to>
    <xdr:grpSp>
      <xdr:nvGrpSpPr>
        <xdr:cNvPr id="108" name="Group 107">
          <a:extLst>
            <a:ext uri="{FF2B5EF4-FFF2-40B4-BE49-F238E27FC236}">
              <a16:creationId xmlns:a16="http://schemas.microsoft.com/office/drawing/2014/main" id="{ADB98E13-A5AD-A0B9-59E8-2E7A1FE5B975}"/>
            </a:ext>
          </a:extLst>
        </xdr:cNvPr>
        <xdr:cNvGrpSpPr/>
      </xdr:nvGrpSpPr>
      <xdr:grpSpPr>
        <a:xfrm>
          <a:off x="11575256" y="3695700"/>
          <a:ext cx="8027194" cy="5286375"/>
          <a:chOff x="11896725" y="3619500"/>
          <a:chExt cx="6772275" cy="4657725"/>
        </a:xfrm>
      </xdr:grpSpPr>
      <xdr:sp macro="" textlink="">
        <xdr:nvSpPr>
          <xdr:cNvPr id="105" name="Rectangle: Rounded Corners 104">
            <a:extLst>
              <a:ext uri="{FF2B5EF4-FFF2-40B4-BE49-F238E27FC236}">
                <a16:creationId xmlns:a16="http://schemas.microsoft.com/office/drawing/2014/main" id="{6C475771-ECD4-7486-65B9-DDBE2F325F06}"/>
              </a:ext>
            </a:extLst>
          </xdr:cNvPr>
          <xdr:cNvSpPr/>
        </xdr:nvSpPr>
        <xdr:spPr>
          <a:xfrm>
            <a:off x="11896725" y="3619500"/>
            <a:ext cx="6772275" cy="4657725"/>
          </a:xfrm>
          <a:prstGeom prst="roundRect">
            <a:avLst>
              <a:gd name="adj" fmla="val 9427"/>
            </a:avLst>
          </a:prstGeom>
          <a:solidFill>
            <a:schemeClr val="bg1"/>
          </a:solidFill>
          <a:ln>
            <a:solidFill>
              <a:schemeClr val="bg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06" name="Chart 105">
            <a:extLst>
              <a:ext uri="{FF2B5EF4-FFF2-40B4-BE49-F238E27FC236}">
                <a16:creationId xmlns:a16="http://schemas.microsoft.com/office/drawing/2014/main" id="{05DA76F9-9E8A-43AD-A43D-DC3E0C37560C}"/>
              </a:ext>
            </a:extLst>
          </xdr:cNvPr>
          <xdr:cNvGraphicFramePr>
            <a:graphicFrameLocks/>
          </xdr:cNvGraphicFramePr>
        </xdr:nvGraphicFramePr>
        <xdr:xfrm>
          <a:off x="12394827" y="3857625"/>
          <a:ext cx="5919754" cy="4124325"/>
        </xdr:xfrm>
        <a:graphic>
          <a:graphicData uri="http://schemas.openxmlformats.org/drawingml/2006/chart">
            <c:chart xmlns:c="http://schemas.openxmlformats.org/drawingml/2006/chart" xmlns:r="http://schemas.openxmlformats.org/officeDocument/2006/relationships" r:id="rId23"/>
          </a:graphicData>
        </a:graphic>
      </xdr:graphicFrame>
    </xdr:grpSp>
    <xdr:clientData/>
  </xdr:twoCellAnchor>
  <xdr:twoCellAnchor editAs="absolute">
    <xdr:from>
      <xdr:col>33</xdr:col>
      <xdr:colOff>38100</xdr:colOff>
      <xdr:row>8</xdr:row>
      <xdr:rowOff>171450</xdr:rowOff>
    </xdr:from>
    <xdr:to>
      <xdr:col>47</xdr:col>
      <xdr:colOff>114300</xdr:colOff>
      <xdr:row>47</xdr:row>
      <xdr:rowOff>47625</xdr:rowOff>
    </xdr:to>
    <xdr:grpSp>
      <xdr:nvGrpSpPr>
        <xdr:cNvPr id="111" name="Group 110">
          <a:extLst>
            <a:ext uri="{FF2B5EF4-FFF2-40B4-BE49-F238E27FC236}">
              <a16:creationId xmlns:a16="http://schemas.microsoft.com/office/drawing/2014/main" id="{84E80ED6-92D3-DFDA-127D-26729890C481}"/>
            </a:ext>
          </a:extLst>
        </xdr:cNvPr>
        <xdr:cNvGrpSpPr/>
      </xdr:nvGrpSpPr>
      <xdr:grpSpPr>
        <a:xfrm>
          <a:off x="20076319" y="1695450"/>
          <a:ext cx="8577262" cy="7305675"/>
          <a:chOff x="20202525" y="1600200"/>
          <a:chExt cx="8610600" cy="6772275"/>
        </a:xfrm>
      </xdr:grpSpPr>
      <xdr:sp macro="" textlink="">
        <xdr:nvSpPr>
          <xdr:cNvPr id="109" name="Rectangle: Rounded Corners 108">
            <a:extLst>
              <a:ext uri="{FF2B5EF4-FFF2-40B4-BE49-F238E27FC236}">
                <a16:creationId xmlns:a16="http://schemas.microsoft.com/office/drawing/2014/main" id="{03541309-3530-815C-99B4-185962FF3BEB}"/>
              </a:ext>
            </a:extLst>
          </xdr:cNvPr>
          <xdr:cNvSpPr/>
        </xdr:nvSpPr>
        <xdr:spPr>
          <a:xfrm>
            <a:off x="20202525" y="1600200"/>
            <a:ext cx="8610600" cy="6772275"/>
          </a:xfrm>
          <a:prstGeom prst="roundRect">
            <a:avLst>
              <a:gd name="adj" fmla="val 7525"/>
            </a:avLst>
          </a:prstGeom>
          <a:solidFill>
            <a:schemeClr val="bg1"/>
          </a:solidFill>
          <a:ln>
            <a:solidFill>
              <a:schemeClr val="bg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10" name="Chart 109">
            <a:extLst>
              <a:ext uri="{FF2B5EF4-FFF2-40B4-BE49-F238E27FC236}">
                <a16:creationId xmlns:a16="http://schemas.microsoft.com/office/drawing/2014/main" id="{2FD477E1-5001-42D3-827E-AFBC92FD5118}"/>
              </a:ext>
            </a:extLst>
          </xdr:cNvPr>
          <xdr:cNvGraphicFramePr>
            <a:graphicFrameLocks/>
          </xdr:cNvGraphicFramePr>
        </xdr:nvGraphicFramePr>
        <xdr:xfrm>
          <a:off x="20459700" y="1857375"/>
          <a:ext cx="8020051" cy="6086475"/>
        </xdr:xfrm>
        <a:graphic>
          <a:graphicData uri="http://schemas.openxmlformats.org/drawingml/2006/chart">
            <c:chart xmlns:c="http://schemas.openxmlformats.org/drawingml/2006/chart" xmlns:r="http://schemas.openxmlformats.org/officeDocument/2006/relationships" r:id="rId24"/>
          </a:graphicData>
        </a:graphic>
      </xdr:graphicFrame>
    </xdr:grpSp>
    <xdr:clientData/>
  </xdr:twoCellAnchor>
  <xdr:twoCellAnchor editAs="absolute">
    <xdr:from>
      <xdr:col>5</xdr:col>
      <xdr:colOff>257175</xdr:colOff>
      <xdr:row>48</xdr:row>
      <xdr:rowOff>28575</xdr:rowOff>
    </xdr:from>
    <xdr:to>
      <xdr:col>21</xdr:col>
      <xdr:colOff>238125</xdr:colOff>
      <xdr:row>75</xdr:row>
      <xdr:rowOff>0</xdr:rowOff>
    </xdr:to>
    <xdr:grpSp>
      <xdr:nvGrpSpPr>
        <xdr:cNvPr id="114" name="Group 113">
          <a:extLst>
            <a:ext uri="{FF2B5EF4-FFF2-40B4-BE49-F238E27FC236}">
              <a16:creationId xmlns:a16="http://schemas.microsoft.com/office/drawing/2014/main" id="{A37EB121-8AD8-3980-F7D5-10BB6C5D63C8}"/>
            </a:ext>
          </a:extLst>
        </xdr:cNvPr>
        <xdr:cNvGrpSpPr/>
      </xdr:nvGrpSpPr>
      <xdr:grpSpPr>
        <a:xfrm>
          <a:off x="3293269" y="9172575"/>
          <a:ext cx="9696450" cy="5114925"/>
          <a:chOff x="3305175" y="9172575"/>
          <a:chExt cx="9734550" cy="5114925"/>
        </a:xfrm>
      </xdr:grpSpPr>
      <xdr:sp macro="" textlink="">
        <xdr:nvSpPr>
          <xdr:cNvPr id="112" name="Rectangle: Rounded Corners 111">
            <a:extLst>
              <a:ext uri="{FF2B5EF4-FFF2-40B4-BE49-F238E27FC236}">
                <a16:creationId xmlns:a16="http://schemas.microsoft.com/office/drawing/2014/main" id="{F92BC1E4-EDF5-0F43-6CA0-DD364B19C950}"/>
              </a:ext>
            </a:extLst>
          </xdr:cNvPr>
          <xdr:cNvSpPr/>
        </xdr:nvSpPr>
        <xdr:spPr>
          <a:xfrm>
            <a:off x="3305175" y="9172575"/>
            <a:ext cx="9734550" cy="5114925"/>
          </a:xfrm>
          <a:prstGeom prst="roundRect">
            <a:avLst>
              <a:gd name="adj" fmla="val 11610"/>
            </a:avLst>
          </a:prstGeom>
          <a:solidFill>
            <a:schemeClr val="bg1"/>
          </a:solidFill>
          <a:ln>
            <a:solidFill>
              <a:schemeClr val="bg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13" name="Chart 112">
            <a:extLst>
              <a:ext uri="{FF2B5EF4-FFF2-40B4-BE49-F238E27FC236}">
                <a16:creationId xmlns:a16="http://schemas.microsoft.com/office/drawing/2014/main" id="{F7F1C6DC-3F83-4977-A205-0B2AFFBCF7F7}"/>
              </a:ext>
            </a:extLst>
          </xdr:cNvPr>
          <xdr:cNvGraphicFramePr>
            <a:graphicFrameLocks/>
          </xdr:cNvGraphicFramePr>
        </xdr:nvGraphicFramePr>
        <xdr:xfrm>
          <a:off x="3829050" y="9401175"/>
          <a:ext cx="8791575" cy="4476750"/>
        </xdr:xfrm>
        <a:graphic>
          <a:graphicData uri="http://schemas.openxmlformats.org/drawingml/2006/chart">
            <c:chart xmlns:c="http://schemas.openxmlformats.org/drawingml/2006/chart" xmlns:r="http://schemas.openxmlformats.org/officeDocument/2006/relationships" r:id="rId25"/>
          </a:graphicData>
        </a:graphic>
      </xdr:graphicFrame>
    </xdr:grpSp>
    <xdr:clientData/>
  </xdr:twoCellAnchor>
  <xdr:twoCellAnchor editAs="absolute">
    <xdr:from>
      <xdr:col>21</xdr:col>
      <xdr:colOff>571500</xdr:colOff>
      <xdr:row>48</xdr:row>
      <xdr:rowOff>38100</xdr:rowOff>
    </xdr:from>
    <xdr:to>
      <xdr:col>47</xdr:col>
      <xdr:colOff>209550</xdr:colOff>
      <xdr:row>75</xdr:row>
      <xdr:rowOff>95250</xdr:rowOff>
    </xdr:to>
    <xdr:grpSp>
      <xdr:nvGrpSpPr>
        <xdr:cNvPr id="117" name="Group 116">
          <a:extLst>
            <a:ext uri="{FF2B5EF4-FFF2-40B4-BE49-F238E27FC236}">
              <a16:creationId xmlns:a16="http://schemas.microsoft.com/office/drawing/2014/main" id="{A2BA57CA-E87F-B4DC-D783-17218B708CF1}"/>
            </a:ext>
          </a:extLst>
        </xdr:cNvPr>
        <xdr:cNvGrpSpPr/>
      </xdr:nvGrpSpPr>
      <xdr:grpSpPr>
        <a:xfrm>
          <a:off x="13323094" y="9182100"/>
          <a:ext cx="15425737" cy="5200650"/>
          <a:chOff x="13373100" y="9182100"/>
          <a:chExt cx="15487650" cy="5200650"/>
        </a:xfrm>
      </xdr:grpSpPr>
      <xdr:sp macro="" textlink="">
        <xdr:nvSpPr>
          <xdr:cNvPr id="115" name="Rectangle: Rounded Corners 114">
            <a:extLst>
              <a:ext uri="{FF2B5EF4-FFF2-40B4-BE49-F238E27FC236}">
                <a16:creationId xmlns:a16="http://schemas.microsoft.com/office/drawing/2014/main" id="{B4F446CC-B4E3-0D0F-8816-88F072E59D19}"/>
              </a:ext>
            </a:extLst>
          </xdr:cNvPr>
          <xdr:cNvSpPr/>
        </xdr:nvSpPr>
        <xdr:spPr>
          <a:xfrm>
            <a:off x="13373100" y="9182100"/>
            <a:ext cx="15487650" cy="5200650"/>
          </a:xfrm>
          <a:prstGeom prst="roundRect">
            <a:avLst>
              <a:gd name="adj" fmla="val 10989"/>
            </a:avLst>
          </a:prstGeom>
          <a:solidFill>
            <a:sysClr val="window" lastClr="FFFFFF"/>
          </a:solidFill>
          <a:ln>
            <a:solidFill>
              <a:schemeClr val="bg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16" name="Chart 115">
            <a:extLst>
              <a:ext uri="{FF2B5EF4-FFF2-40B4-BE49-F238E27FC236}">
                <a16:creationId xmlns:a16="http://schemas.microsoft.com/office/drawing/2014/main" id="{90A41592-DEAF-463E-A82E-F43AD24156D1}"/>
              </a:ext>
            </a:extLst>
          </xdr:cNvPr>
          <xdr:cNvGraphicFramePr>
            <a:graphicFrameLocks/>
          </xdr:cNvGraphicFramePr>
        </xdr:nvGraphicFramePr>
        <xdr:xfrm>
          <a:off x="13696951" y="9544050"/>
          <a:ext cx="14868524" cy="4572000"/>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7</xdr:row>
      <xdr:rowOff>9525</xdr:rowOff>
    </xdr:from>
    <xdr:to>
      <xdr:col>4</xdr:col>
      <xdr:colOff>591911</xdr:colOff>
      <xdr:row>74</xdr:row>
      <xdr:rowOff>180975</xdr:rowOff>
    </xdr:to>
    <xdr:grpSp>
      <xdr:nvGrpSpPr>
        <xdr:cNvPr id="2" name="Group 1">
          <a:extLst>
            <a:ext uri="{FF2B5EF4-FFF2-40B4-BE49-F238E27FC236}">
              <a16:creationId xmlns:a16="http://schemas.microsoft.com/office/drawing/2014/main" id="{9095104C-9C26-4DA0-86F7-47596F5AE17B}"/>
            </a:ext>
          </a:extLst>
        </xdr:cNvPr>
        <xdr:cNvGrpSpPr/>
      </xdr:nvGrpSpPr>
      <xdr:grpSpPr>
        <a:xfrm>
          <a:off x="0" y="1343025"/>
          <a:ext cx="3020786" cy="12934950"/>
          <a:chOff x="0" y="1333500"/>
          <a:chExt cx="3028950" cy="12363450"/>
        </a:xfrm>
      </xdr:grpSpPr>
      <xdr:sp macro="[0]!GoChannel" textlink="">
        <xdr:nvSpPr>
          <xdr:cNvPr id="3" name="Rectangle 2">
            <a:extLst>
              <a:ext uri="{FF2B5EF4-FFF2-40B4-BE49-F238E27FC236}">
                <a16:creationId xmlns:a16="http://schemas.microsoft.com/office/drawing/2014/main" id="{A4AD64E2-989C-FA52-595B-A4BF20005E81}"/>
              </a:ext>
            </a:extLst>
          </xdr:cNvPr>
          <xdr:cNvSpPr>
            <a:spLocks noChangeAspect="1"/>
          </xdr:cNvSpPr>
        </xdr:nvSpPr>
        <xdr:spPr>
          <a:xfrm>
            <a:off x="0" y="1333500"/>
            <a:ext cx="3028950" cy="12363450"/>
          </a:xfrm>
          <a:prstGeom prst="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4" name="Group 3">
            <a:extLst>
              <a:ext uri="{FF2B5EF4-FFF2-40B4-BE49-F238E27FC236}">
                <a16:creationId xmlns:a16="http://schemas.microsoft.com/office/drawing/2014/main" id="{8DB58D7F-7811-1BA2-15D4-26AC4C3968DB}"/>
              </a:ext>
            </a:extLst>
          </xdr:cNvPr>
          <xdr:cNvGrpSpPr/>
        </xdr:nvGrpSpPr>
        <xdr:grpSpPr>
          <a:xfrm>
            <a:off x="166339" y="2023133"/>
            <a:ext cx="2648745" cy="872467"/>
            <a:chOff x="85725" y="2409824"/>
            <a:chExt cx="2266950" cy="747113"/>
          </a:xfrm>
          <a:noFill/>
        </xdr:grpSpPr>
        <xdr:sp macro="[0]!GoExecutive" textlink="">
          <xdr:nvSpPr>
            <xdr:cNvPr id="25" name="Rectangle: Rounded Corners 24">
              <a:extLst>
                <a:ext uri="{FF2B5EF4-FFF2-40B4-BE49-F238E27FC236}">
                  <a16:creationId xmlns:a16="http://schemas.microsoft.com/office/drawing/2014/main" id="{4A485016-E112-44B8-5FE7-EA4FEA832D8A}"/>
                </a:ext>
              </a:extLst>
            </xdr:cNvPr>
            <xdr:cNvSpPr/>
          </xdr:nvSpPr>
          <xdr:spPr>
            <a:xfrm>
              <a:off x="85725" y="2409824"/>
              <a:ext cx="2266950" cy="747113"/>
            </a:xfrm>
            <a:prstGeom prst="roundRect">
              <a:avLst/>
            </a:prstGeom>
            <a:grp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Executive" textlink="">
          <xdr:nvSpPr>
            <xdr:cNvPr id="26" name="TextBox 25">
              <a:extLst>
                <a:ext uri="{FF2B5EF4-FFF2-40B4-BE49-F238E27FC236}">
                  <a16:creationId xmlns:a16="http://schemas.microsoft.com/office/drawing/2014/main" id="{9D0E34B4-0989-B093-1C28-47CD21B6A4F8}"/>
                </a:ext>
              </a:extLst>
            </xdr:cNvPr>
            <xdr:cNvSpPr txBox="1"/>
          </xdr:nvSpPr>
          <xdr:spPr>
            <a:xfrm>
              <a:off x="923925" y="2609850"/>
              <a:ext cx="1390650" cy="42862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bg1"/>
                  </a:solidFill>
                </a:rPr>
                <a:t>Dashboard</a:t>
              </a:r>
            </a:p>
          </xdr:txBody>
        </xdr:sp>
        <xdr:pic macro="[0]!GoExecutive">
          <xdr:nvPicPr>
            <xdr:cNvPr id="27" name="Graphic 26" descr="Court">
              <a:extLst>
                <a:ext uri="{FF2B5EF4-FFF2-40B4-BE49-F238E27FC236}">
                  <a16:creationId xmlns:a16="http://schemas.microsoft.com/office/drawing/2014/main" id="{B469E845-7DBB-4BC7-7FDA-AEE28917117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61924" y="2457450"/>
              <a:ext cx="695325" cy="676275"/>
            </a:xfrm>
            <a:prstGeom prst="rect">
              <a:avLst/>
            </a:prstGeom>
          </xdr:spPr>
        </xdr:pic>
      </xdr:grpSp>
      <xdr:grpSp>
        <xdr:nvGrpSpPr>
          <xdr:cNvPr id="5" name="Group 4">
            <a:extLst>
              <a:ext uri="{FF2B5EF4-FFF2-40B4-BE49-F238E27FC236}">
                <a16:creationId xmlns:a16="http://schemas.microsoft.com/office/drawing/2014/main" id="{92BE6E55-62C5-6E78-8737-1C0AC2DF016E}"/>
              </a:ext>
            </a:extLst>
          </xdr:cNvPr>
          <xdr:cNvGrpSpPr/>
        </xdr:nvGrpSpPr>
        <xdr:grpSpPr>
          <a:xfrm>
            <a:off x="110892" y="3580374"/>
            <a:ext cx="2648745" cy="848751"/>
            <a:chOff x="123825" y="4133849"/>
            <a:chExt cx="2266950" cy="726804"/>
          </a:xfrm>
        </xdr:grpSpPr>
        <xdr:sp macro="[0]!GoCountry" textlink="">
          <xdr:nvSpPr>
            <xdr:cNvPr id="22" name="Rectangle: Rounded Corners 21">
              <a:extLst>
                <a:ext uri="{FF2B5EF4-FFF2-40B4-BE49-F238E27FC236}">
                  <a16:creationId xmlns:a16="http://schemas.microsoft.com/office/drawing/2014/main" id="{31D808F8-8C98-6D4A-0C32-D24F847BDD95}"/>
                </a:ext>
              </a:extLst>
            </xdr:cNvPr>
            <xdr:cNvSpPr/>
          </xdr:nvSpPr>
          <xdr:spPr>
            <a:xfrm>
              <a:off x="123825" y="4133849"/>
              <a:ext cx="2266950" cy="726804"/>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Country" textlink="">
          <xdr:nvSpPr>
            <xdr:cNvPr id="23" name="TextBox 22">
              <a:extLst>
                <a:ext uri="{FF2B5EF4-FFF2-40B4-BE49-F238E27FC236}">
                  <a16:creationId xmlns:a16="http://schemas.microsoft.com/office/drawing/2014/main" id="{F90A4ECA-E486-2B4A-BCDA-BA7B588BEE0B}"/>
                </a:ext>
              </a:extLst>
            </xdr:cNvPr>
            <xdr:cNvSpPr txBox="1"/>
          </xdr:nvSpPr>
          <xdr:spPr>
            <a:xfrm>
              <a:off x="857251" y="4200526"/>
              <a:ext cx="1485900" cy="657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Country</a:t>
              </a:r>
              <a:r>
                <a:rPr lang="en-US" sz="1400" b="1" baseline="0">
                  <a:solidFill>
                    <a:schemeClr val="bg1"/>
                  </a:solidFill>
                </a:rPr>
                <a:t> performance</a:t>
              </a:r>
              <a:endParaRPr lang="en-US" sz="1400" b="1">
                <a:solidFill>
                  <a:schemeClr val="bg1"/>
                </a:solidFill>
              </a:endParaRPr>
            </a:p>
          </xdr:txBody>
        </xdr:sp>
        <xdr:pic macro="[0]!GoCountry">
          <xdr:nvPicPr>
            <xdr:cNvPr id="24" name="Graphic 23" descr="World">
              <a:extLst>
                <a:ext uri="{FF2B5EF4-FFF2-40B4-BE49-F238E27FC236}">
                  <a16:creationId xmlns:a16="http://schemas.microsoft.com/office/drawing/2014/main" id="{8D117823-8EEF-D216-D8C3-68F2A5AB536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09551" y="4276725"/>
              <a:ext cx="609600" cy="485775"/>
            </a:xfrm>
            <a:prstGeom prst="rect">
              <a:avLst/>
            </a:prstGeom>
          </xdr:spPr>
        </xdr:pic>
      </xdr:grpSp>
      <xdr:grpSp>
        <xdr:nvGrpSpPr>
          <xdr:cNvPr id="6" name="Group 5">
            <a:extLst>
              <a:ext uri="{FF2B5EF4-FFF2-40B4-BE49-F238E27FC236}">
                <a16:creationId xmlns:a16="http://schemas.microsoft.com/office/drawing/2014/main" id="{F006E774-8F63-5FD2-F2B2-CEFB08D464DC}"/>
              </a:ext>
            </a:extLst>
          </xdr:cNvPr>
          <xdr:cNvGrpSpPr/>
        </xdr:nvGrpSpPr>
        <xdr:grpSpPr>
          <a:xfrm>
            <a:off x="133071" y="4937399"/>
            <a:ext cx="2648745" cy="1082402"/>
            <a:chOff x="104775" y="5686425"/>
            <a:chExt cx="2266950" cy="926885"/>
          </a:xfrm>
        </xdr:grpSpPr>
        <xdr:sp macro="[0]!GoRegional" textlink="">
          <xdr:nvSpPr>
            <xdr:cNvPr id="19" name="Rectangle: Rounded Corners 18">
              <a:extLst>
                <a:ext uri="{FF2B5EF4-FFF2-40B4-BE49-F238E27FC236}">
                  <a16:creationId xmlns:a16="http://schemas.microsoft.com/office/drawing/2014/main" id="{BFFB0856-9B21-C841-83A9-A3DA836AD407}"/>
                </a:ext>
              </a:extLst>
            </xdr:cNvPr>
            <xdr:cNvSpPr/>
          </xdr:nvSpPr>
          <xdr:spPr>
            <a:xfrm>
              <a:off x="104775" y="5686425"/>
              <a:ext cx="2266950" cy="926885"/>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Regional" textlink="">
          <xdr:nvSpPr>
            <xdr:cNvPr id="20" name="TextBox 19">
              <a:extLst>
                <a:ext uri="{FF2B5EF4-FFF2-40B4-BE49-F238E27FC236}">
                  <a16:creationId xmlns:a16="http://schemas.microsoft.com/office/drawing/2014/main" id="{12196BA6-BCD8-A042-0C46-E830D37B1FB3}"/>
                </a:ext>
              </a:extLst>
            </xdr:cNvPr>
            <xdr:cNvSpPr txBox="1"/>
          </xdr:nvSpPr>
          <xdr:spPr>
            <a:xfrm>
              <a:off x="942975" y="5857875"/>
              <a:ext cx="1333500" cy="733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Region</a:t>
              </a:r>
              <a:r>
                <a:rPr lang="en-US" sz="1400" b="1" baseline="0">
                  <a:solidFill>
                    <a:schemeClr val="bg1"/>
                  </a:solidFill>
                </a:rPr>
                <a:t> performance</a:t>
              </a:r>
              <a:endParaRPr lang="en-US" sz="1400" b="1">
                <a:solidFill>
                  <a:schemeClr val="bg1"/>
                </a:solidFill>
              </a:endParaRPr>
            </a:p>
          </xdr:txBody>
        </xdr:sp>
        <xdr:pic macro="[0]!GoRegional">
          <xdr:nvPicPr>
            <xdr:cNvPr id="21" name="Graphic 20" descr="Marker">
              <a:extLst>
                <a:ext uri="{FF2B5EF4-FFF2-40B4-BE49-F238E27FC236}">
                  <a16:creationId xmlns:a16="http://schemas.microsoft.com/office/drawing/2014/main" id="{01CDA33D-81D9-2564-135E-42A1C5B078F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47650" y="5895974"/>
              <a:ext cx="657226" cy="647701"/>
            </a:xfrm>
            <a:prstGeom prst="rect">
              <a:avLst/>
            </a:prstGeom>
          </xdr:spPr>
        </xdr:pic>
      </xdr:grpSp>
      <xdr:grpSp>
        <xdr:nvGrpSpPr>
          <xdr:cNvPr id="7" name="Group 6">
            <a:extLst>
              <a:ext uri="{FF2B5EF4-FFF2-40B4-BE49-F238E27FC236}">
                <a16:creationId xmlns:a16="http://schemas.microsoft.com/office/drawing/2014/main" id="{079864D1-3CF7-5538-5334-92A1035C1B87}"/>
              </a:ext>
            </a:extLst>
          </xdr:cNvPr>
          <xdr:cNvGrpSpPr/>
        </xdr:nvGrpSpPr>
        <xdr:grpSpPr>
          <a:xfrm>
            <a:off x="199605" y="6472397"/>
            <a:ext cx="2615478" cy="1234667"/>
            <a:chOff x="171449" y="6000753"/>
            <a:chExt cx="2238375" cy="1057273"/>
          </a:xfrm>
        </xdr:grpSpPr>
        <xdr:sp macro="[0]!GoChannel" textlink="">
          <xdr:nvSpPr>
            <xdr:cNvPr id="16" name="Rectangle: Rounded Corners 15">
              <a:extLst>
                <a:ext uri="{FF2B5EF4-FFF2-40B4-BE49-F238E27FC236}">
                  <a16:creationId xmlns:a16="http://schemas.microsoft.com/office/drawing/2014/main" id="{88ADE743-4AA4-BAAC-CF0E-90C35EA344CB}"/>
                </a:ext>
              </a:extLst>
            </xdr:cNvPr>
            <xdr:cNvSpPr/>
          </xdr:nvSpPr>
          <xdr:spPr>
            <a:xfrm>
              <a:off x="171449" y="6000753"/>
              <a:ext cx="2238375" cy="917467"/>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Channel" textlink="">
          <xdr:nvSpPr>
            <xdr:cNvPr id="17" name="TextBox 16">
              <a:extLst>
                <a:ext uri="{FF2B5EF4-FFF2-40B4-BE49-F238E27FC236}">
                  <a16:creationId xmlns:a16="http://schemas.microsoft.com/office/drawing/2014/main" id="{E523FBD4-7A2E-1FF8-20B0-C79130226193}"/>
                </a:ext>
              </a:extLst>
            </xdr:cNvPr>
            <xdr:cNvSpPr txBox="1"/>
          </xdr:nvSpPr>
          <xdr:spPr>
            <a:xfrm>
              <a:off x="971549" y="6219826"/>
              <a:ext cx="128587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1">
                  <a:solidFill>
                    <a:schemeClr val="bg1"/>
                  </a:solidFill>
                </a:rPr>
                <a:t>Channel</a:t>
              </a:r>
            </a:p>
            <a:p>
              <a:pPr algn="l"/>
              <a:r>
                <a:rPr lang="en-US" sz="1600" b="1">
                  <a:solidFill>
                    <a:schemeClr val="bg1"/>
                  </a:solidFill>
                </a:rPr>
                <a:t>Performance</a:t>
              </a:r>
            </a:p>
          </xdr:txBody>
        </xdr:sp>
        <xdr:pic macro="[0]!GoChannel">
          <xdr:nvPicPr>
            <xdr:cNvPr id="18" name="Graphic 17" descr="Home">
              <a:extLst>
                <a:ext uri="{FF2B5EF4-FFF2-40B4-BE49-F238E27FC236}">
                  <a16:creationId xmlns:a16="http://schemas.microsoft.com/office/drawing/2014/main" id="{70208B06-86A3-F126-7BE2-F833F004F71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19074" y="6267450"/>
              <a:ext cx="619125" cy="666750"/>
            </a:xfrm>
            <a:prstGeom prst="rect">
              <a:avLst/>
            </a:prstGeom>
          </xdr:spPr>
        </xdr:pic>
      </xdr:grpSp>
      <xdr:grpSp>
        <xdr:nvGrpSpPr>
          <xdr:cNvPr id="8" name="Group 7">
            <a:extLst>
              <a:ext uri="{FF2B5EF4-FFF2-40B4-BE49-F238E27FC236}">
                <a16:creationId xmlns:a16="http://schemas.microsoft.com/office/drawing/2014/main" id="{48828697-7CF7-A054-81FE-A3B3ADD19DDC}"/>
              </a:ext>
            </a:extLst>
          </xdr:cNvPr>
          <xdr:cNvGrpSpPr/>
        </xdr:nvGrpSpPr>
        <xdr:grpSpPr>
          <a:xfrm>
            <a:off x="210695" y="8140867"/>
            <a:ext cx="2548942" cy="1234668"/>
            <a:chOff x="180974" y="7429501"/>
            <a:chExt cx="2181225" cy="1057274"/>
          </a:xfrm>
        </xdr:grpSpPr>
        <xdr:sp macro="[0]!GoTransaction" textlink="">
          <xdr:nvSpPr>
            <xdr:cNvPr id="13" name="Rectangle: Rounded Corners 12">
              <a:extLst>
                <a:ext uri="{FF2B5EF4-FFF2-40B4-BE49-F238E27FC236}">
                  <a16:creationId xmlns:a16="http://schemas.microsoft.com/office/drawing/2014/main" id="{DC757F25-4500-8670-2690-B82B06038A6F}"/>
                </a:ext>
              </a:extLst>
            </xdr:cNvPr>
            <xdr:cNvSpPr/>
          </xdr:nvSpPr>
          <xdr:spPr>
            <a:xfrm>
              <a:off x="180974" y="7429501"/>
              <a:ext cx="2181225" cy="973196"/>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Transaction" textlink="">
          <xdr:nvSpPr>
            <xdr:cNvPr id="14" name="TextBox 13">
              <a:extLst>
                <a:ext uri="{FF2B5EF4-FFF2-40B4-BE49-F238E27FC236}">
                  <a16:creationId xmlns:a16="http://schemas.microsoft.com/office/drawing/2014/main" id="{61083D9F-C6C9-0314-9887-BA7C24848D52}"/>
                </a:ext>
              </a:extLst>
            </xdr:cNvPr>
            <xdr:cNvSpPr txBox="1"/>
          </xdr:nvSpPr>
          <xdr:spPr>
            <a:xfrm>
              <a:off x="962025" y="7648574"/>
              <a:ext cx="1228725" cy="838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1"/>
                  </a:solidFill>
                </a:rPr>
                <a:t>Transaction Analysis	</a:t>
              </a:r>
            </a:p>
          </xdr:txBody>
        </xdr:sp>
        <xdr:pic macro="[0]!GoTransaction">
          <xdr:nvPicPr>
            <xdr:cNvPr id="15" name="Graphic 14" descr="Pie chart">
              <a:extLst>
                <a:ext uri="{FF2B5EF4-FFF2-40B4-BE49-F238E27FC236}">
                  <a16:creationId xmlns:a16="http://schemas.microsoft.com/office/drawing/2014/main" id="{8D9B9A6E-6D39-4029-556D-EEA8659B327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24" y="7715250"/>
              <a:ext cx="561975" cy="657226"/>
            </a:xfrm>
            <a:prstGeom prst="rect">
              <a:avLst/>
            </a:prstGeom>
          </xdr:spPr>
        </xdr:pic>
      </xdr:grpSp>
      <xdr:grpSp>
        <xdr:nvGrpSpPr>
          <xdr:cNvPr id="9" name="Group 8">
            <a:extLst>
              <a:ext uri="{FF2B5EF4-FFF2-40B4-BE49-F238E27FC236}">
                <a16:creationId xmlns:a16="http://schemas.microsoft.com/office/drawing/2014/main" id="{C2044DFC-7D75-7AEA-550C-54844F5F6665}"/>
              </a:ext>
            </a:extLst>
          </xdr:cNvPr>
          <xdr:cNvGrpSpPr/>
        </xdr:nvGrpSpPr>
        <xdr:grpSpPr>
          <a:xfrm>
            <a:off x="232874" y="9864954"/>
            <a:ext cx="2515674" cy="1003071"/>
            <a:chOff x="200025" y="8905875"/>
            <a:chExt cx="2152650" cy="971551"/>
          </a:xfrm>
        </xdr:grpSpPr>
        <xdr:sp macro="[0]!GoTime" textlink="">
          <xdr:nvSpPr>
            <xdr:cNvPr id="10" name="Rectangle: Rounded Corners 9">
              <a:extLst>
                <a:ext uri="{FF2B5EF4-FFF2-40B4-BE49-F238E27FC236}">
                  <a16:creationId xmlns:a16="http://schemas.microsoft.com/office/drawing/2014/main" id="{B8C7FB8F-D16C-4F4A-DAC9-2F9EA29CA6B3}"/>
                </a:ext>
              </a:extLst>
            </xdr:cNvPr>
            <xdr:cNvSpPr/>
          </xdr:nvSpPr>
          <xdr:spPr>
            <a:xfrm>
              <a:off x="200025" y="8905875"/>
              <a:ext cx="2152650" cy="924204"/>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Time" textlink="">
          <xdr:nvSpPr>
            <xdr:cNvPr id="11" name="TextBox 10">
              <a:extLst>
                <a:ext uri="{FF2B5EF4-FFF2-40B4-BE49-F238E27FC236}">
                  <a16:creationId xmlns:a16="http://schemas.microsoft.com/office/drawing/2014/main" id="{3871BC10-C2A3-7B06-6ED3-27B8A261B476}"/>
                </a:ext>
              </a:extLst>
            </xdr:cNvPr>
            <xdr:cNvSpPr txBox="1"/>
          </xdr:nvSpPr>
          <xdr:spPr>
            <a:xfrm>
              <a:off x="1028700" y="9172576"/>
              <a:ext cx="1228725" cy="704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bg1"/>
                  </a:solidFill>
                </a:rPr>
                <a:t> Time</a:t>
              </a:r>
              <a:r>
                <a:rPr lang="en-US" sz="1800" b="1" baseline="0">
                  <a:solidFill>
                    <a:schemeClr val="bg1"/>
                  </a:solidFill>
                </a:rPr>
                <a:t> Intelligence</a:t>
              </a:r>
              <a:endParaRPr lang="en-US" sz="1800" b="1">
                <a:solidFill>
                  <a:schemeClr val="bg1"/>
                </a:solidFill>
              </a:endParaRPr>
            </a:p>
          </xdr:txBody>
        </xdr:sp>
        <xdr:pic macro="[0]!GoTime">
          <xdr:nvPicPr>
            <xdr:cNvPr id="12" name="Graphic 11" descr="Stopwatch">
              <a:extLst>
                <a:ext uri="{FF2B5EF4-FFF2-40B4-BE49-F238E27FC236}">
                  <a16:creationId xmlns:a16="http://schemas.microsoft.com/office/drawing/2014/main" id="{0D27F823-AD10-C097-732C-97221DB6B66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277600" y="8958836"/>
              <a:ext cx="781050" cy="842745"/>
            </a:xfrm>
            <a:prstGeom prst="rect">
              <a:avLst/>
            </a:prstGeom>
          </xdr:spPr>
        </xdr:pic>
      </xdr:grpSp>
    </xdr:grpSp>
    <xdr:clientData/>
  </xdr:twoCellAnchor>
  <xdr:twoCellAnchor editAs="absolute">
    <xdr:from>
      <xdr:col>0</xdr:col>
      <xdr:colOff>0</xdr:colOff>
      <xdr:row>0</xdr:row>
      <xdr:rowOff>0</xdr:rowOff>
    </xdr:from>
    <xdr:to>
      <xdr:col>47</xdr:col>
      <xdr:colOff>476250</xdr:colOff>
      <xdr:row>7</xdr:row>
      <xdr:rowOff>161925</xdr:rowOff>
    </xdr:to>
    <xdr:grpSp>
      <xdr:nvGrpSpPr>
        <xdr:cNvPr id="28" name="Group 27">
          <a:extLst>
            <a:ext uri="{FF2B5EF4-FFF2-40B4-BE49-F238E27FC236}">
              <a16:creationId xmlns:a16="http://schemas.microsoft.com/office/drawing/2014/main" id="{15383940-D9CB-4010-BA0A-FA8CDFB41C0B}"/>
            </a:ext>
          </a:extLst>
        </xdr:cNvPr>
        <xdr:cNvGrpSpPr/>
      </xdr:nvGrpSpPr>
      <xdr:grpSpPr>
        <a:xfrm>
          <a:off x="0" y="0"/>
          <a:ext cx="29015531" cy="1495425"/>
          <a:chOff x="0" y="0"/>
          <a:chExt cx="30337125" cy="1495425"/>
        </a:xfrm>
      </xdr:grpSpPr>
      <xdr:sp macro="" textlink="">
        <xdr:nvSpPr>
          <xdr:cNvPr id="29" name="Rectangle 28">
            <a:extLst>
              <a:ext uri="{FF2B5EF4-FFF2-40B4-BE49-F238E27FC236}">
                <a16:creationId xmlns:a16="http://schemas.microsoft.com/office/drawing/2014/main" id="{4D0E473E-5B0D-A271-A080-6B8C582DFD64}"/>
              </a:ext>
            </a:extLst>
          </xdr:cNvPr>
          <xdr:cNvSpPr/>
        </xdr:nvSpPr>
        <xdr:spPr>
          <a:xfrm>
            <a:off x="0" y="0"/>
            <a:ext cx="30337125" cy="1495425"/>
          </a:xfrm>
          <a:prstGeom prst="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0" name="Picture 29">
            <a:extLst>
              <a:ext uri="{FF2B5EF4-FFF2-40B4-BE49-F238E27FC236}">
                <a16:creationId xmlns:a16="http://schemas.microsoft.com/office/drawing/2014/main" id="{E3031279-A1EB-E425-F018-7646B98D49F6}"/>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76201" y="123826"/>
            <a:ext cx="4057650" cy="1200150"/>
          </a:xfrm>
          <a:prstGeom prst="rect">
            <a:avLst/>
          </a:prstGeom>
          <a:ln>
            <a:solidFill>
              <a:schemeClr val="tx1"/>
            </a:solidFill>
          </a:ln>
          <a:effectLst>
            <a:outerShdw blurRad="50800" dist="38100" dir="2700000" algn="tl" rotWithShape="0">
              <a:prstClr val="black">
                <a:alpha val="40000"/>
              </a:prstClr>
            </a:outerShdw>
          </a:effectLst>
        </xdr:spPr>
      </xdr:pic>
      <xdr:sp macro="" textlink="">
        <xdr:nvSpPr>
          <xdr:cNvPr id="31" name="TextBox 30">
            <a:extLst>
              <a:ext uri="{FF2B5EF4-FFF2-40B4-BE49-F238E27FC236}">
                <a16:creationId xmlns:a16="http://schemas.microsoft.com/office/drawing/2014/main" id="{A2D7425D-DD54-F235-572E-29139C7E0A41}"/>
              </a:ext>
            </a:extLst>
          </xdr:cNvPr>
          <xdr:cNvSpPr txBox="1"/>
        </xdr:nvSpPr>
        <xdr:spPr>
          <a:xfrm>
            <a:off x="4238625" y="723900"/>
            <a:ext cx="463867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baseline="0">
                <a:solidFill>
                  <a:schemeClr val="bg1"/>
                </a:solidFill>
              </a:rPr>
              <a:t>Transaction Analysis Dashboard</a:t>
            </a:r>
            <a:endParaRPr lang="en-US" sz="2400" b="1">
              <a:solidFill>
                <a:schemeClr val="bg1"/>
              </a:solidFill>
            </a:endParaRPr>
          </a:p>
        </xdr:txBody>
      </xdr:sp>
      <mc:AlternateContent xmlns:mc="http://schemas.openxmlformats.org/markup-compatibility/2006" xmlns:a14="http://schemas.microsoft.com/office/drawing/2010/main">
        <mc:Choice Requires="a14">
          <xdr:graphicFrame macro="">
            <xdr:nvGraphicFramePr>
              <xdr:cNvPr id="32" name="CountryName 5">
                <a:extLst>
                  <a:ext uri="{FF2B5EF4-FFF2-40B4-BE49-F238E27FC236}">
                    <a16:creationId xmlns:a16="http://schemas.microsoft.com/office/drawing/2014/main" id="{3E021EFC-47A1-2A30-D159-B47011F46CF9}"/>
                  </a:ext>
                </a:extLst>
              </xdr:cNvPr>
              <xdr:cNvGraphicFramePr/>
            </xdr:nvGraphicFramePr>
            <xdr:xfrm>
              <a:off x="16783243" y="69057"/>
              <a:ext cx="1828800" cy="1352550"/>
            </xdr:xfrm>
            <a:graphic>
              <a:graphicData uri="http://schemas.microsoft.com/office/drawing/2010/slicer">
                <sle:slicer xmlns:sle="http://schemas.microsoft.com/office/drawing/2010/slicer" name="CountryName 5"/>
              </a:graphicData>
            </a:graphic>
          </xdr:graphicFrame>
        </mc:Choice>
        <mc:Fallback xmlns="">
          <xdr:sp macro="" textlink="">
            <xdr:nvSpPr>
              <xdr:cNvPr id="0" name=""/>
              <xdr:cNvSpPr>
                <a:spLocks noTextEdit="1"/>
              </xdr:cNvSpPr>
            </xdr:nvSpPr>
            <xdr:spPr>
              <a:xfrm>
                <a:off x="16052105" y="69057"/>
                <a:ext cx="1749131" cy="1352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3" name="MonthName 4">
                <a:extLst>
                  <a:ext uri="{FF2B5EF4-FFF2-40B4-BE49-F238E27FC236}">
                    <a16:creationId xmlns:a16="http://schemas.microsoft.com/office/drawing/2014/main" id="{28E9C5D5-7758-D8FC-1900-E8F5824AEBCB}"/>
                  </a:ext>
                </a:extLst>
              </xdr:cNvPr>
              <xdr:cNvGraphicFramePr/>
            </xdr:nvGraphicFramePr>
            <xdr:xfrm>
              <a:off x="21393344" y="76200"/>
              <a:ext cx="1828800" cy="1323975"/>
            </xdr:xfrm>
            <a:graphic>
              <a:graphicData uri="http://schemas.microsoft.com/office/drawing/2010/slicer">
                <sle:slicer xmlns:sle="http://schemas.microsoft.com/office/drawing/2010/slicer" name="MonthName 4"/>
              </a:graphicData>
            </a:graphic>
          </xdr:graphicFrame>
        </mc:Choice>
        <mc:Fallback xmlns="">
          <xdr:sp macro="" textlink="">
            <xdr:nvSpPr>
              <xdr:cNvPr id="0" name=""/>
              <xdr:cNvSpPr>
                <a:spLocks noTextEdit="1"/>
              </xdr:cNvSpPr>
            </xdr:nvSpPr>
            <xdr:spPr>
              <a:xfrm>
                <a:off x="20461373" y="76200"/>
                <a:ext cx="1749131" cy="1323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4" name="TransactionType 4">
                <a:extLst>
                  <a:ext uri="{FF2B5EF4-FFF2-40B4-BE49-F238E27FC236}">
                    <a16:creationId xmlns:a16="http://schemas.microsoft.com/office/drawing/2014/main" id="{39FE340F-9346-D110-EBFB-20E1173A2199}"/>
                  </a:ext>
                </a:extLst>
              </xdr:cNvPr>
              <xdr:cNvGraphicFramePr/>
            </xdr:nvGraphicFramePr>
            <xdr:xfrm>
              <a:off x="23367037" y="88106"/>
              <a:ext cx="3714750" cy="1304925"/>
            </xdr:xfrm>
            <a:graphic>
              <a:graphicData uri="http://schemas.microsoft.com/office/drawing/2010/slicer">
                <sle:slicer xmlns:sle="http://schemas.microsoft.com/office/drawing/2010/slicer" name="TransactionType 4"/>
              </a:graphicData>
            </a:graphic>
          </xdr:graphicFrame>
        </mc:Choice>
        <mc:Fallback xmlns="">
          <xdr:sp macro="" textlink="">
            <xdr:nvSpPr>
              <xdr:cNvPr id="0" name=""/>
              <xdr:cNvSpPr>
                <a:spLocks noTextEdit="1"/>
              </xdr:cNvSpPr>
            </xdr:nvSpPr>
            <xdr:spPr>
              <a:xfrm>
                <a:off x="22349085" y="88106"/>
                <a:ext cx="3552922" cy="1304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5" name="ChannelName 4">
                <a:extLst>
                  <a:ext uri="{FF2B5EF4-FFF2-40B4-BE49-F238E27FC236}">
                    <a16:creationId xmlns:a16="http://schemas.microsoft.com/office/drawing/2014/main" id="{9A8B5441-4D4C-3936-8BB8-71637437D490}"/>
                  </a:ext>
                </a:extLst>
              </xdr:cNvPr>
              <xdr:cNvGraphicFramePr/>
            </xdr:nvGraphicFramePr>
            <xdr:xfrm>
              <a:off x="18702675" y="64295"/>
              <a:ext cx="2581275" cy="1333500"/>
            </xdr:xfrm>
            <a:graphic>
              <a:graphicData uri="http://schemas.microsoft.com/office/drawing/2010/slicer">
                <sle:slicer xmlns:sle="http://schemas.microsoft.com/office/drawing/2010/slicer" name="ChannelName 4"/>
              </a:graphicData>
            </a:graphic>
          </xdr:graphicFrame>
        </mc:Choice>
        <mc:Fallback xmlns="">
          <xdr:sp macro="" textlink="">
            <xdr:nvSpPr>
              <xdr:cNvPr id="0" name=""/>
              <xdr:cNvSpPr>
                <a:spLocks noTextEdit="1"/>
              </xdr:cNvSpPr>
            </xdr:nvSpPr>
            <xdr:spPr>
              <a:xfrm>
                <a:off x="17887919" y="64295"/>
                <a:ext cx="2468825" cy="1333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absolute">
    <xdr:from>
      <xdr:col>5</xdr:col>
      <xdr:colOff>104774</xdr:colOff>
      <xdr:row>8</xdr:row>
      <xdr:rowOff>76199</xdr:rowOff>
    </xdr:from>
    <xdr:to>
      <xdr:col>11</xdr:col>
      <xdr:colOff>533400</xdr:colOff>
      <xdr:row>18</xdr:row>
      <xdr:rowOff>57150</xdr:rowOff>
    </xdr:to>
    <xdr:grpSp>
      <xdr:nvGrpSpPr>
        <xdr:cNvPr id="46" name="Group 45">
          <a:extLst>
            <a:ext uri="{FF2B5EF4-FFF2-40B4-BE49-F238E27FC236}">
              <a16:creationId xmlns:a16="http://schemas.microsoft.com/office/drawing/2014/main" id="{A8A2EC87-ABBD-650B-D88D-BF4180D79F72}"/>
            </a:ext>
          </a:extLst>
        </xdr:cNvPr>
        <xdr:cNvGrpSpPr/>
      </xdr:nvGrpSpPr>
      <xdr:grpSpPr>
        <a:xfrm>
          <a:off x="3140868" y="1600199"/>
          <a:ext cx="4071938" cy="1885951"/>
          <a:chOff x="3276600" y="1762124"/>
          <a:chExt cx="3924300" cy="1885951"/>
        </a:xfrm>
      </xdr:grpSpPr>
      <xdr:sp macro="" textlink="">
        <xdr:nvSpPr>
          <xdr:cNvPr id="36" name="Rectangle: Rounded Corners 35">
            <a:extLst>
              <a:ext uri="{FF2B5EF4-FFF2-40B4-BE49-F238E27FC236}">
                <a16:creationId xmlns:a16="http://schemas.microsoft.com/office/drawing/2014/main" id="{F8857739-82E2-2604-4E4F-1B9CD6C31D3E}"/>
              </a:ext>
            </a:extLst>
          </xdr:cNvPr>
          <xdr:cNvSpPr/>
        </xdr:nvSpPr>
        <xdr:spPr>
          <a:xfrm>
            <a:off x="3276600" y="1762124"/>
            <a:ext cx="3924300" cy="1885951"/>
          </a:xfrm>
          <a:prstGeom prst="roundRect">
            <a:avLst>
              <a:gd name="adj" fmla="val 9683"/>
            </a:avLst>
          </a:prstGeom>
          <a:solidFill>
            <a:schemeClr val="bg1"/>
          </a:solidFill>
          <a:ln>
            <a:solidFill>
              <a:schemeClr val="bg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1" name="TextBox 40">
            <a:extLst>
              <a:ext uri="{FF2B5EF4-FFF2-40B4-BE49-F238E27FC236}">
                <a16:creationId xmlns:a16="http://schemas.microsoft.com/office/drawing/2014/main" id="{E8598BD5-821C-4993-A536-4B53C6226899}"/>
              </a:ext>
            </a:extLst>
          </xdr:cNvPr>
          <xdr:cNvSpPr txBox="1"/>
        </xdr:nvSpPr>
        <xdr:spPr>
          <a:xfrm>
            <a:off x="4438650" y="2000251"/>
            <a:ext cx="25717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1" u="none" strike="noStrike">
                <a:solidFill>
                  <a:schemeClr val="tx2"/>
                </a:solidFill>
                <a:effectLst/>
                <a:latin typeface="+mn-lt"/>
                <a:ea typeface="+mn-ea"/>
                <a:cs typeface="+mn-cs"/>
              </a:rPr>
              <a:t>Total Transaction Value</a:t>
            </a:r>
            <a:r>
              <a:rPr lang="en-US" sz="1800" i="1">
                <a:solidFill>
                  <a:schemeClr val="tx2"/>
                </a:solidFill>
                <a:effectLst/>
              </a:rPr>
              <a:t> </a:t>
            </a:r>
            <a:endParaRPr lang="en-US" sz="1800" i="1">
              <a:solidFill>
                <a:schemeClr val="tx2"/>
              </a:solidFill>
            </a:endParaRPr>
          </a:p>
        </xdr:txBody>
      </xdr:sp>
      <xdr:sp macro="" textlink="'Analysis 2'!B24">
        <xdr:nvSpPr>
          <xdr:cNvPr id="42" name="TextBox 41">
            <a:extLst>
              <a:ext uri="{FF2B5EF4-FFF2-40B4-BE49-F238E27FC236}">
                <a16:creationId xmlns:a16="http://schemas.microsoft.com/office/drawing/2014/main" id="{739CAEE7-456E-AAA4-8223-A2F55BC4ACB8}"/>
              </a:ext>
            </a:extLst>
          </xdr:cNvPr>
          <xdr:cNvSpPr txBox="1"/>
        </xdr:nvSpPr>
        <xdr:spPr>
          <a:xfrm>
            <a:off x="4905375" y="2543175"/>
            <a:ext cx="2066925"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417CBCB-3A1D-4377-9B70-9812BABCE862}" type="TxLink">
              <a:rPr lang="en-US" sz="1800" b="1" i="0" u="none" strike="noStrike">
                <a:solidFill>
                  <a:schemeClr val="tx2"/>
                </a:solidFill>
                <a:latin typeface="Calibri"/>
                <a:ea typeface="Calibri"/>
                <a:cs typeface="Calibri"/>
              </a:rPr>
              <a:pPr/>
              <a:t> KES 101,690.73 </a:t>
            </a:fld>
            <a:endParaRPr lang="en-US" sz="1800" b="1">
              <a:solidFill>
                <a:schemeClr val="tx2"/>
              </a:solidFill>
            </a:endParaRPr>
          </a:p>
        </xdr:txBody>
      </xdr:sp>
      <xdr:sp macro="" textlink="">
        <xdr:nvSpPr>
          <xdr:cNvPr id="43" name="TextBox 42">
            <a:extLst>
              <a:ext uri="{FF2B5EF4-FFF2-40B4-BE49-F238E27FC236}">
                <a16:creationId xmlns:a16="http://schemas.microsoft.com/office/drawing/2014/main" id="{592940D5-698A-62AF-0A2F-7019ED1AEC76}"/>
              </a:ext>
            </a:extLst>
          </xdr:cNvPr>
          <xdr:cNvSpPr txBox="1"/>
        </xdr:nvSpPr>
        <xdr:spPr>
          <a:xfrm>
            <a:off x="4448175" y="3162301"/>
            <a:ext cx="24955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chemeClr val="tx2"/>
                </a:solidFill>
              </a:rPr>
              <a:t>Amount in millions</a:t>
            </a:r>
          </a:p>
        </xdr:txBody>
      </xdr:sp>
      <xdr:pic>
        <xdr:nvPicPr>
          <xdr:cNvPr id="45" name="Graphic 44" descr="Money">
            <a:extLst>
              <a:ext uri="{FF2B5EF4-FFF2-40B4-BE49-F238E27FC236}">
                <a16:creationId xmlns:a16="http://schemas.microsoft.com/office/drawing/2014/main" id="{76AC3D98-D906-6DA8-CE9F-558C5E3CF783}"/>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3409950" y="2162175"/>
            <a:ext cx="1000125" cy="1028700"/>
          </a:xfrm>
          <a:prstGeom prst="rect">
            <a:avLst/>
          </a:prstGeom>
        </xdr:spPr>
      </xdr:pic>
    </xdr:grpSp>
    <xdr:clientData/>
  </xdr:twoCellAnchor>
  <xdr:twoCellAnchor editAs="absolute">
    <xdr:from>
      <xdr:col>12</xdr:col>
      <xdr:colOff>19050</xdr:colOff>
      <xdr:row>8</xdr:row>
      <xdr:rowOff>76199</xdr:rowOff>
    </xdr:from>
    <xdr:to>
      <xdr:col>19</xdr:col>
      <xdr:colOff>161925</xdr:colOff>
      <xdr:row>18</xdr:row>
      <xdr:rowOff>57150</xdr:rowOff>
    </xdr:to>
    <xdr:grpSp>
      <xdr:nvGrpSpPr>
        <xdr:cNvPr id="52" name="Group 51">
          <a:extLst>
            <a:ext uri="{FF2B5EF4-FFF2-40B4-BE49-F238E27FC236}">
              <a16:creationId xmlns:a16="http://schemas.microsoft.com/office/drawing/2014/main" id="{449B5C85-BC9B-E3F0-3081-21E05F22E2F1}"/>
            </a:ext>
          </a:extLst>
        </xdr:cNvPr>
        <xdr:cNvGrpSpPr/>
      </xdr:nvGrpSpPr>
      <xdr:grpSpPr>
        <a:xfrm>
          <a:off x="7305675" y="1600199"/>
          <a:ext cx="4393406" cy="1885951"/>
          <a:chOff x="7524750" y="1771649"/>
          <a:chExt cx="4410075" cy="1885951"/>
        </a:xfrm>
      </xdr:grpSpPr>
      <xdr:sp macro="" textlink="">
        <xdr:nvSpPr>
          <xdr:cNvPr id="40" name="Rectangle: Rounded Corners 39">
            <a:extLst>
              <a:ext uri="{FF2B5EF4-FFF2-40B4-BE49-F238E27FC236}">
                <a16:creationId xmlns:a16="http://schemas.microsoft.com/office/drawing/2014/main" id="{7D4BD6CD-0973-219C-9411-AC14A3EA81A6}"/>
              </a:ext>
            </a:extLst>
          </xdr:cNvPr>
          <xdr:cNvSpPr/>
        </xdr:nvSpPr>
        <xdr:spPr>
          <a:xfrm>
            <a:off x="7524750" y="1771649"/>
            <a:ext cx="4410075" cy="1885951"/>
          </a:xfrm>
          <a:prstGeom prst="roundRect">
            <a:avLst>
              <a:gd name="adj" fmla="val 9683"/>
            </a:avLst>
          </a:prstGeom>
          <a:solidFill>
            <a:schemeClr val="bg1"/>
          </a:solidFill>
          <a:ln>
            <a:solidFill>
              <a:schemeClr val="bg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 name="TextBox 46">
            <a:extLst>
              <a:ext uri="{FF2B5EF4-FFF2-40B4-BE49-F238E27FC236}">
                <a16:creationId xmlns:a16="http://schemas.microsoft.com/office/drawing/2014/main" id="{F448E652-7857-91A2-0255-0E9164890B16}"/>
              </a:ext>
            </a:extLst>
          </xdr:cNvPr>
          <xdr:cNvSpPr txBox="1"/>
        </xdr:nvSpPr>
        <xdr:spPr>
          <a:xfrm>
            <a:off x="9144000" y="2047875"/>
            <a:ext cx="2428875"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1" u="none" strike="noStrike">
                <a:solidFill>
                  <a:schemeClr val="tx2"/>
                </a:solidFill>
                <a:effectLst/>
                <a:latin typeface="+mn-lt"/>
                <a:ea typeface="+mn-ea"/>
                <a:cs typeface="+mn-cs"/>
              </a:rPr>
              <a:t>Top Transaction Type</a:t>
            </a:r>
            <a:r>
              <a:rPr lang="en-US" sz="1800" i="1">
                <a:solidFill>
                  <a:schemeClr val="tx2"/>
                </a:solidFill>
                <a:effectLst/>
              </a:rPr>
              <a:t> </a:t>
            </a:r>
            <a:endParaRPr lang="en-US" sz="1800" i="1">
              <a:solidFill>
                <a:schemeClr val="tx2"/>
              </a:solidFill>
            </a:endParaRPr>
          </a:p>
        </xdr:txBody>
      </xdr:sp>
      <xdr:sp macro="" textlink="'Analysis 2'!C24">
        <xdr:nvSpPr>
          <xdr:cNvPr id="48" name="TextBox 47">
            <a:extLst>
              <a:ext uri="{FF2B5EF4-FFF2-40B4-BE49-F238E27FC236}">
                <a16:creationId xmlns:a16="http://schemas.microsoft.com/office/drawing/2014/main" id="{805D8D4D-9C41-E852-86FC-A2E8DD01C715}"/>
              </a:ext>
            </a:extLst>
          </xdr:cNvPr>
          <xdr:cNvSpPr txBox="1"/>
        </xdr:nvSpPr>
        <xdr:spPr>
          <a:xfrm>
            <a:off x="9686925" y="2590801"/>
            <a:ext cx="1905000"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91B94ED-12CC-473D-95BF-DB23A686FFC1}" type="TxLink">
              <a:rPr lang="en-US" sz="2000" b="1" i="0" u="none" strike="noStrike">
                <a:solidFill>
                  <a:schemeClr val="tx2"/>
                </a:solidFill>
                <a:latin typeface="Calibri"/>
                <a:ea typeface="Calibri"/>
                <a:cs typeface="Calibri"/>
              </a:rPr>
              <a:pPr/>
              <a:t>Deposit</a:t>
            </a:fld>
            <a:endParaRPr lang="en-US" sz="2000" b="1">
              <a:solidFill>
                <a:schemeClr val="tx2"/>
              </a:solidFill>
            </a:endParaRPr>
          </a:p>
        </xdr:txBody>
      </xdr:sp>
      <xdr:sp macro="" textlink="">
        <xdr:nvSpPr>
          <xdr:cNvPr id="49" name="TextBox 48">
            <a:extLst>
              <a:ext uri="{FF2B5EF4-FFF2-40B4-BE49-F238E27FC236}">
                <a16:creationId xmlns:a16="http://schemas.microsoft.com/office/drawing/2014/main" id="{5ABD8D41-AC9F-2CCA-1C09-A2DB9DA48F06}"/>
              </a:ext>
            </a:extLst>
          </xdr:cNvPr>
          <xdr:cNvSpPr txBox="1"/>
        </xdr:nvSpPr>
        <xdr:spPr>
          <a:xfrm>
            <a:off x="8734426" y="3114676"/>
            <a:ext cx="281940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chemeClr val="tx2"/>
                </a:solidFill>
              </a:rPr>
              <a:t>Valuable transaction type</a:t>
            </a:r>
          </a:p>
        </xdr:txBody>
      </xdr:sp>
      <xdr:pic>
        <xdr:nvPicPr>
          <xdr:cNvPr id="51" name="Graphic 50" descr="Bank check">
            <a:extLst>
              <a:ext uri="{FF2B5EF4-FFF2-40B4-BE49-F238E27FC236}">
                <a16:creationId xmlns:a16="http://schemas.microsoft.com/office/drawing/2014/main" id="{89B4441F-1336-74C9-3A9B-CBE4C6A06266}"/>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7743825" y="2095500"/>
            <a:ext cx="1104900" cy="1019175"/>
          </a:xfrm>
          <a:prstGeom prst="rect">
            <a:avLst/>
          </a:prstGeom>
        </xdr:spPr>
      </xdr:pic>
    </xdr:grpSp>
    <xdr:clientData/>
  </xdr:twoCellAnchor>
  <xdr:twoCellAnchor editAs="absolute">
    <xdr:from>
      <xdr:col>19</xdr:col>
      <xdr:colOff>304799</xdr:colOff>
      <xdr:row>8</xdr:row>
      <xdr:rowOff>76199</xdr:rowOff>
    </xdr:from>
    <xdr:to>
      <xdr:col>26</xdr:col>
      <xdr:colOff>238124</xdr:colOff>
      <xdr:row>18</xdr:row>
      <xdr:rowOff>57150</xdr:rowOff>
    </xdr:to>
    <xdr:grpSp>
      <xdr:nvGrpSpPr>
        <xdr:cNvPr id="64" name="Group 63">
          <a:extLst>
            <a:ext uri="{FF2B5EF4-FFF2-40B4-BE49-F238E27FC236}">
              <a16:creationId xmlns:a16="http://schemas.microsoft.com/office/drawing/2014/main" id="{34DC87A7-5FA0-741E-F3D8-60B7072CE26B}"/>
            </a:ext>
          </a:extLst>
        </xdr:cNvPr>
        <xdr:cNvGrpSpPr/>
      </xdr:nvGrpSpPr>
      <xdr:grpSpPr>
        <a:xfrm>
          <a:off x="11841955" y="1600199"/>
          <a:ext cx="4183857" cy="1885951"/>
          <a:chOff x="12392024" y="1809749"/>
          <a:chExt cx="4200525" cy="1885951"/>
        </a:xfrm>
      </xdr:grpSpPr>
      <xdr:sp macro="" textlink="">
        <xdr:nvSpPr>
          <xdr:cNvPr id="37" name="Rectangle: Rounded Corners 36">
            <a:extLst>
              <a:ext uri="{FF2B5EF4-FFF2-40B4-BE49-F238E27FC236}">
                <a16:creationId xmlns:a16="http://schemas.microsoft.com/office/drawing/2014/main" id="{DE3E883D-7777-39CC-0C6E-219168856418}"/>
              </a:ext>
            </a:extLst>
          </xdr:cNvPr>
          <xdr:cNvSpPr/>
        </xdr:nvSpPr>
        <xdr:spPr>
          <a:xfrm>
            <a:off x="12392024" y="1809749"/>
            <a:ext cx="4200525" cy="1885951"/>
          </a:xfrm>
          <a:prstGeom prst="roundRect">
            <a:avLst>
              <a:gd name="adj" fmla="val 9683"/>
            </a:avLst>
          </a:prstGeom>
          <a:solidFill>
            <a:schemeClr val="bg1"/>
          </a:solidFill>
          <a:ln>
            <a:solidFill>
              <a:schemeClr val="bg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3" name="TextBox 52">
            <a:extLst>
              <a:ext uri="{FF2B5EF4-FFF2-40B4-BE49-F238E27FC236}">
                <a16:creationId xmlns:a16="http://schemas.microsoft.com/office/drawing/2014/main" id="{3AF2AFAE-F8D3-D721-6764-1897DCC77FAB}"/>
              </a:ext>
            </a:extLst>
          </xdr:cNvPr>
          <xdr:cNvSpPr txBox="1"/>
        </xdr:nvSpPr>
        <xdr:spPr>
          <a:xfrm>
            <a:off x="13544550" y="2114551"/>
            <a:ext cx="2867025"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1" u="none" strike="noStrike">
                <a:solidFill>
                  <a:schemeClr val="tx2"/>
                </a:solidFill>
                <a:effectLst/>
                <a:latin typeface="+mn-lt"/>
                <a:ea typeface="+mn-ea"/>
                <a:cs typeface="+mn-cs"/>
              </a:rPr>
              <a:t>Top Transaction Type Value</a:t>
            </a:r>
            <a:r>
              <a:rPr lang="en-US" sz="1800" i="1">
                <a:solidFill>
                  <a:schemeClr val="tx2"/>
                </a:solidFill>
                <a:effectLst/>
              </a:rPr>
              <a:t> </a:t>
            </a:r>
            <a:endParaRPr lang="en-US" sz="1800" i="1">
              <a:solidFill>
                <a:schemeClr val="tx2"/>
              </a:solidFill>
            </a:endParaRPr>
          </a:p>
        </xdr:txBody>
      </xdr:sp>
      <xdr:sp macro="" textlink="'Analysis 2'!D24">
        <xdr:nvSpPr>
          <xdr:cNvPr id="54" name="TextBox 53">
            <a:extLst>
              <a:ext uri="{FF2B5EF4-FFF2-40B4-BE49-F238E27FC236}">
                <a16:creationId xmlns:a16="http://schemas.microsoft.com/office/drawing/2014/main" id="{8ADBE735-D907-9BF2-65F9-A404594B9868}"/>
              </a:ext>
            </a:extLst>
          </xdr:cNvPr>
          <xdr:cNvSpPr txBox="1"/>
        </xdr:nvSpPr>
        <xdr:spPr>
          <a:xfrm>
            <a:off x="13944600" y="2667000"/>
            <a:ext cx="2466975"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8388CDB-CF05-4333-8437-458558C7ACCE}" type="TxLink">
              <a:rPr lang="en-US" sz="1800" b="1" i="0" u="none" strike="noStrike">
                <a:solidFill>
                  <a:schemeClr val="tx2"/>
                </a:solidFill>
                <a:latin typeface="Calibri"/>
                <a:ea typeface="Calibri"/>
                <a:cs typeface="Calibri"/>
              </a:rPr>
              <a:pPr/>
              <a:t> KES 19,120.56 </a:t>
            </a:fld>
            <a:endParaRPr lang="en-US" sz="1800" b="1">
              <a:solidFill>
                <a:schemeClr val="tx2"/>
              </a:solidFill>
            </a:endParaRPr>
          </a:p>
        </xdr:txBody>
      </xdr:sp>
      <xdr:sp macro="" textlink="">
        <xdr:nvSpPr>
          <xdr:cNvPr id="55" name="TextBox 54">
            <a:extLst>
              <a:ext uri="{FF2B5EF4-FFF2-40B4-BE49-F238E27FC236}">
                <a16:creationId xmlns:a16="http://schemas.microsoft.com/office/drawing/2014/main" id="{D7A3923E-B104-6131-9530-5EE580EFF07F}"/>
              </a:ext>
            </a:extLst>
          </xdr:cNvPr>
          <xdr:cNvSpPr txBox="1"/>
        </xdr:nvSpPr>
        <xdr:spPr>
          <a:xfrm>
            <a:off x="13525500" y="3181350"/>
            <a:ext cx="25717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chemeClr val="tx2"/>
                </a:solidFill>
              </a:rPr>
              <a:t>Amount in millions</a:t>
            </a:r>
          </a:p>
        </xdr:txBody>
      </xdr:sp>
      <xdr:pic>
        <xdr:nvPicPr>
          <xdr:cNvPr id="57" name="Graphic 56" descr="Ribbon">
            <a:extLst>
              <a:ext uri="{FF2B5EF4-FFF2-40B4-BE49-F238E27FC236}">
                <a16:creationId xmlns:a16="http://schemas.microsoft.com/office/drawing/2014/main" id="{7F896790-F9D0-F39A-C120-7508986B55A9}"/>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2515849" y="2295525"/>
            <a:ext cx="981075" cy="914400"/>
          </a:xfrm>
          <a:prstGeom prst="rect">
            <a:avLst/>
          </a:prstGeom>
        </xdr:spPr>
      </xdr:pic>
    </xdr:grpSp>
    <xdr:clientData/>
  </xdr:twoCellAnchor>
  <xdr:twoCellAnchor editAs="absolute">
    <xdr:from>
      <xdr:col>26</xdr:col>
      <xdr:colOff>390525</xdr:colOff>
      <xdr:row>8</xdr:row>
      <xdr:rowOff>76199</xdr:rowOff>
    </xdr:from>
    <xdr:to>
      <xdr:col>35</xdr:col>
      <xdr:colOff>114300</xdr:colOff>
      <xdr:row>18</xdr:row>
      <xdr:rowOff>57150</xdr:rowOff>
    </xdr:to>
    <xdr:grpSp>
      <xdr:nvGrpSpPr>
        <xdr:cNvPr id="63" name="Group 62">
          <a:extLst>
            <a:ext uri="{FF2B5EF4-FFF2-40B4-BE49-F238E27FC236}">
              <a16:creationId xmlns:a16="http://schemas.microsoft.com/office/drawing/2014/main" id="{9FB38B99-3D43-90ED-C8D5-A7055FD1DE10}"/>
            </a:ext>
          </a:extLst>
        </xdr:cNvPr>
        <xdr:cNvGrpSpPr/>
      </xdr:nvGrpSpPr>
      <xdr:grpSpPr>
        <a:xfrm>
          <a:off x="16178213" y="1600199"/>
          <a:ext cx="5188743" cy="1885951"/>
          <a:chOff x="16944975" y="1819274"/>
          <a:chExt cx="5210175" cy="1885951"/>
        </a:xfrm>
      </xdr:grpSpPr>
      <xdr:sp macro="" textlink="">
        <xdr:nvSpPr>
          <xdr:cNvPr id="39" name="Rectangle: Rounded Corners 38">
            <a:extLst>
              <a:ext uri="{FF2B5EF4-FFF2-40B4-BE49-F238E27FC236}">
                <a16:creationId xmlns:a16="http://schemas.microsoft.com/office/drawing/2014/main" id="{DBA00CBC-3C83-E1BE-56B8-F948B0F0E780}"/>
              </a:ext>
            </a:extLst>
          </xdr:cNvPr>
          <xdr:cNvSpPr/>
        </xdr:nvSpPr>
        <xdr:spPr>
          <a:xfrm>
            <a:off x="16944975" y="1819274"/>
            <a:ext cx="5210175" cy="1885951"/>
          </a:xfrm>
          <a:prstGeom prst="roundRect">
            <a:avLst>
              <a:gd name="adj" fmla="val 9683"/>
            </a:avLst>
          </a:prstGeom>
          <a:solidFill>
            <a:schemeClr val="bg1"/>
          </a:solidFill>
          <a:ln>
            <a:solidFill>
              <a:schemeClr val="bg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8" name="TextBox 57">
            <a:extLst>
              <a:ext uri="{FF2B5EF4-FFF2-40B4-BE49-F238E27FC236}">
                <a16:creationId xmlns:a16="http://schemas.microsoft.com/office/drawing/2014/main" id="{193B21D3-C569-CE2F-7F80-FDB848558B44}"/>
              </a:ext>
            </a:extLst>
          </xdr:cNvPr>
          <xdr:cNvSpPr txBox="1"/>
        </xdr:nvSpPr>
        <xdr:spPr>
          <a:xfrm>
            <a:off x="18392775" y="2124075"/>
            <a:ext cx="3400425"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1" u="none" strike="noStrike">
                <a:solidFill>
                  <a:schemeClr val="tx2"/>
                </a:solidFill>
                <a:effectLst/>
                <a:latin typeface="+mn-lt"/>
                <a:ea typeface="+mn-ea"/>
                <a:cs typeface="+mn-cs"/>
              </a:rPr>
              <a:t>Most Frequent Transaction Type</a:t>
            </a:r>
            <a:r>
              <a:rPr lang="en-US" sz="1800" b="1" i="1">
                <a:solidFill>
                  <a:schemeClr val="tx2"/>
                </a:solidFill>
                <a:effectLst/>
              </a:rPr>
              <a:t> </a:t>
            </a:r>
            <a:endParaRPr lang="en-US" sz="1800" b="1" i="1">
              <a:solidFill>
                <a:schemeClr val="tx2"/>
              </a:solidFill>
            </a:endParaRPr>
          </a:p>
        </xdr:txBody>
      </xdr:sp>
      <xdr:sp macro="" textlink="'Analysis 2'!E24">
        <xdr:nvSpPr>
          <xdr:cNvPr id="59" name="TextBox 58">
            <a:extLst>
              <a:ext uri="{FF2B5EF4-FFF2-40B4-BE49-F238E27FC236}">
                <a16:creationId xmlns:a16="http://schemas.microsoft.com/office/drawing/2014/main" id="{57BBBD33-45C8-A1E8-C615-44AC04C6868C}"/>
              </a:ext>
            </a:extLst>
          </xdr:cNvPr>
          <xdr:cNvSpPr txBox="1"/>
        </xdr:nvSpPr>
        <xdr:spPr>
          <a:xfrm>
            <a:off x="19621500" y="2667000"/>
            <a:ext cx="2171700"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652F7BD-561A-4531-8EB0-E16A37ED44B1}" type="TxLink">
              <a:rPr lang="en-US" sz="1800" b="1" i="0" u="none" strike="noStrike">
                <a:solidFill>
                  <a:schemeClr val="tx2"/>
                </a:solidFill>
                <a:latin typeface="Calibri"/>
                <a:ea typeface="Calibri"/>
                <a:cs typeface="Calibri"/>
              </a:rPr>
              <a:pPr/>
              <a:t>Deposit</a:t>
            </a:fld>
            <a:endParaRPr lang="en-US" sz="1800" b="1">
              <a:solidFill>
                <a:schemeClr val="tx2"/>
              </a:solidFill>
            </a:endParaRPr>
          </a:p>
        </xdr:txBody>
      </xdr:sp>
      <xdr:sp macro="" textlink="">
        <xdr:nvSpPr>
          <xdr:cNvPr id="60" name="TextBox 59">
            <a:extLst>
              <a:ext uri="{FF2B5EF4-FFF2-40B4-BE49-F238E27FC236}">
                <a16:creationId xmlns:a16="http://schemas.microsoft.com/office/drawing/2014/main" id="{EE393ECF-C345-8D8F-6673-57336B67ADF3}"/>
              </a:ext>
            </a:extLst>
          </xdr:cNvPr>
          <xdr:cNvSpPr txBox="1"/>
        </xdr:nvSpPr>
        <xdr:spPr>
          <a:xfrm>
            <a:off x="18611850" y="3143250"/>
            <a:ext cx="2790825"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chemeClr val="tx2"/>
                </a:solidFill>
              </a:rPr>
              <a:t>Transaction</a:t>
            </a:r>
            <a:r>
              <a:rPr lang="en-US" sz="1400" b="1" i="1" baseline="0">
                <a:solidFill>
                  <a:schemeClr val="tx2"/>
                </a:solidFill>
              </a:rPr>
              <a:t> type with the highest volume</a:t>
            </a:r>
            <a:endParaRPr lang="en-US" sz="1400" b="1" i="1">
              <a:solidFill>
                <a:schemeClr val="tx2"/>
              </a:solidFill>
            </a:endParaRPr>
          </a:p>
        </xdr:txBody>
      </xdr:sp>
      <xdr:pic>
        <xdr:nvPicPr>
          <xdr:cNvPr id="62" name="Graphic 61" descr="Group brainstorm">
            <a:extLst>
              <a:ext uri="{FF2B5EF4-FFF2-40B4-BE49-F238E27FC236}">
                <a16:creationId xmlns:a16="http://schemas.microsoft.com/office/drawing/2014/main" id="{B5D76B3D-857B-2947-05A9-D8434254F156}"/>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7221199" y="2228850"/>
            <a:ext cx="1019175" cy="1066800"/>
          </a:xfrm>
          <a:prstGeom prst="rect">
            <a:avLst/>
          </a:prstGeom>
        </xdr:spPr>
      </xdr:pic>
    </xdr:grpSp>
    <xdr:clientData/>
  </xdr:twoCellAnchor>
  <xdr:twoCellAnchor editAs="absolute">
    <xdr:from>
      <xdr:col>5</xdr:col>
      <xdr:colOff>238125</xdr:colOff>
      <xdr:row>19</xdr:row>
      <xdr:rowOff>66675</xdr:rowOff>
    </xdr:from>
    <xdr:to>
      <xdr:col>20</xdr:col>
      <xdr:colOff>152400</xdr:colOff>
      <xdr:row>45</xdr:row>
      <xdr:rowOff>152400</xdr:rowOff>
    </xdr:to>
    <xdr:grpSp>
      <xdr:nvGrpSpPr>
        <xdr:cNvPr id="67" name="Group 66">
          <a:extLst>
            <a:ext uri="{FF2B5EF4-FFF2-40B4-BE49-F238E27FC236}">
              <a16:creationId xmlns:a16="http://schemas.microsoft.com/office/drawing/2014/main" id="{7B54D6A1-805A-EA1A-E15E-4FF385DE6156}"/>
            </a:ext>
          </a:extLst>
        </xdr:cNvPr>
        <xdr:cNvGrpSpPr/>
      </xdr:nvGrpSpPr>
      <xdr:grpSpPr>
        <a:xfrm>
          <a:off x="3274219" y="3686175"/>
          <a:ext cx="9022556" cy="5038725"/>
          <a:chOff x="3286125" y="3686175"/>
          <a:chExt cx="9058275" cy="5038725"/>
        </a:xfrm>
      </xdr:grpSpPr>
      <xdr:sp macro="" textlink="">
        <xdr:nvSpPr>
          <xdr:cNvPr id="65" name="Rectangle: Rounded Corners 64">
            <a:extLst>
              <a:ext uri="{FF2B5EF4-FFF2-40B4-BE49-F238E27FC236}">
                <a16:creationId xmlns:a16="http://schemas.microsoft.com/office/drawing/2014/main" id="{FA27ABB3-AD7C-6146-DEB9-5D71932323D0}"/>
              </a:ext>
            </a:extLst>
          </xdr:cNvPr>
          <xdr:cNvSpPr/>
        </xdr:nvSpPr>
        <xdr:spPr>
          <a:xfrm>
            <a:off x="3286125" y="3686175"/>
            <a:ext cx="9058275" cy="5038725"/>
          </a:xfrm>
          <a:prstGeom prst="roundRect">
            <a:avLst>
              <a:gd name="adj" fmla="val 8917"/>
            </a:avLst>
          </a:prstGeom>
          <a:solidFill>
            <a:sysClr val="window" lastClr="FFFFFF"/>
          </a:solidFill>
          <a:ln>
            <a:solidFill>
              <a:schemeClr val="bg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66" name="Chart 65">
            <a:extLst>
              <a:ext uri="{FF2B5EF4-FFF2-40B4-BE49-F238E27FC236}">
                <a16:creationId xmlns:a16="http://schemas.microsoft.com/office/drawing/2014/main" id="{8E41F178-EA30-4BB0-A7EE-3C70687F2973}"/>
              </a:ext>
            </a:extLst>
          </xdr:cNvPr>
          <xdr:cNvGraphicFramePr>
            <a:graphicFrameLocks/>
          </xdr:cNvGraphicFramePr>
        </xdr:nvGraphicFramePr>
        <xdr:xfrm>
          <a:off x="3762375" y="3962400"/>
          <a:ext cx="8210550" cy="4429125"/>
        </xdr:xfrm>
        <a:graphic>
          <a:graphicData uri="http://schemas.openxmlformats.org/drawingml/2006/chart">
            <c:chart xmlns:c="http://schemas.openxmlformats.org/drawingml/2006/chart" xmlns:r="http://schemas.openxmlformats.org/officeDocument/2006/relationships" r:id="rId22"/>
          </a:graphicData>
        </a:graphic>
      </xdr:graphicFrame>
    </xdr:grpSp>
    <xdr:clientData/>
  </xdr:twoCellAnchor>
  <xdr:twoCellAnchor editAs="absolute">
    <xdr:from>
      <xdr:col>20</xdr:col>
      <xdr:colOff>352425</xdr:colOff>
      <xdr:row>19</xdr:row>
      <xdr:rowOff>66675</xdr:rowOff>
    </xdr:from>
    <xdr:to>
      <xdr:col>35</xdr:col>
      <xdr:colOff>266700</xdr:colOff>
      <xdr:row>45</xdr:row>
      <xdr:rowOff>152400</xdr:rowOff>
    </xdr:to>
    <xdr:grpSp>
      <xdr:nvGrpSpPr>
        <xdr:cNvPr id="72" name="Group 71">
          <a:extLst>
            <a:ext uri="{FF2B5EF4-FFF2-40B4-BE49-F238E27FC236}">
              <a16:creationId xmlns:a16="http://schemas.microsoft.com/office/drawing/2014/main" id="{4674F8A0-4A5E-B1A5-7406-E5EEAB26AA97}"/>
            </a:ext>
          </a:extLst>
        </xdr:cNvPr>
        <xdr:cNvGrpSpPr/>
      </xdr:nvGrpSpPr>
      <xdr:grpSpPr>
        <a:xfrm>
          <a:off x="12496800" y="3686175"/>
          <a:ext cx="9022556" cy="5038725"/>
          <a:chOff x="12544425" y="3686175"/>
          <a:chExt cx="9058275" cy="5038725"/>
        </a:xfrm>
      </xdr:grpSpPr>
      <xdr:sp macro="" textlink="">
        <xdr:nvSpPr>
          <xdr:cNvPr id="69" name="Rectangle: Rounded Corners 68">
            <a:extLst>
              <a:ext uri="{FF2B5EF4-FFF2-40B4-BE49-F238E27FC236}">
                <a16:creationId xmlns:a16="http://schemas.microsoft.com/office/drawing/2014/main" id="{F848AF41-BD36-C6E1-1CAF-759E9D12403D}"/>
              </a:ext>
            </a:extLst>
          </xdr:cNvPr>
          <xdr:cNvSpPr/>
        </xdr:nvSpPr>
        <xdr:spPr>
          <a:xfrm>
            <a:off x="12544425" y="3686175"/>
            <a:ext cx="9058275" cy="5038725"/>
          </a:xfrm>
          <a:prstGeom prst="roundRect">
            <a:avLst>
              <a:gd name="adj" fmla="val 8917"/>
            </a:avLst>
          </a:prstGeom>
          <a:solidFill>
            <a:sysClr val="window" lastClr="FFFFFF"/>
          </a:solidFill>
          <a:ln>
            <a:solidFill>
              <a:schemeClr val="bg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71" name="Chart 70">
            <a:extLst>
              <a:ext uri="{FF2B5EF4-FFF2-40B4-BE49-F238E27FC236}">
                <a16:creationId xmlns:a16="http://schemas.microsoft.com/office/drawing/2014/main" id="{F6A576EF-84A0-46DC-A6F1-B4BE01264DD8}"/>
              </a:ext>
            </a:extLst>
          </xdr:cNvPr>
          <xdr:cNvGraphicFramePr>
            <a:graphicFrameLocks/>
          </xdr:cNvGraphicFramePr>
        </xdr:nvGraphicFramePr>
        <xdr:xfrm>
          <a:off x="13458826" y="4057650"/>
          <a:ext cx="7743824" cy="4305300"/>
        </xdr:xfrm>
        <a:graphic>
          <a:graphicData uri="http://schemas.openxmlformats.org/drawingml/2006/chart">
            <c:chart xmlns:c="http://schemas.openxmlformats.org/drawingml/2006/chart" xmlns:r="http://schemas.openxmlformats.org/officeDocument/2006/relationships" r:id="rId23"/>
          </a:graphicData>
        </a:graphic>
      </xdr:graphicFrame>
    </xdr:grpSp>
    <xdr:clientData/>
  </xdr:twoCellAnchor>
  <xdr:twoCellAnchor editAs="absolute">
    <xdr:from>
      <xdr:col>35</xdr:col>
      <xdr:colOff>533400</xdr:colOff>
      <xdr:row>8</xdr:row>
      <xdr:rowOff>76199</xdr:rowOff>
    </xdr:from>
    <xdr:to>
      <xdr:col>47</xdr:col>
      <xdr:colOff>438150</xdr:colOff>
      <xdr:row>46</xdr:row>
      <xdr:rowOff>19050</xdr:rowOff>
    </xdr:to>
    <xdr:grpSp>
      <xdr:nvGrpSpPr>
        <xdr:cNvPr id="75" name="Group 74">
          <a:extLst>
            <a:ext uri="{FF2B5EF4-FFF2-40B4-BE49-F238E27FC236}">
              <a16:creationId xmlns:a16="http://schemas.microsoft.com/office/drawing/2014/main" id="{012DD5AF-3AF5-0AD3-81EF-EC1F17702621}"/>
            </a:ext>
          </a:extLst>
        </xdr:cNvPr>
        <xdr:cNvGrpSpPr/>
      </xdr:nvGrpSpPr>
      <xdr:grpSpPr>
        <a:xfrm>
          <a:off x="21786056" y="1600199"/>
          <a:ext cx="7191375" cy="7181851"/>
          <a:chOff x="21869400" y="1647825"/>
          <a:chExt cx="7219950" cy="7096125"/>
        </a:xfrm>
      </xdr:grpSpPr>
      <xdr:sp macro="" textlink="">
        <xdr:nvSpPr>
          <xdr:cNvPr id="73" name="Rectangle: Rounded Corners 72">
            <a:extLst>
              <a:ext uri="{FF2B5EF4-FFF2-40B4-BE49-F238E27FC236}">
                <a16:creationId xmlns:a16="http://schemas.microsoft.com/office/drawing/2014/main" id="{A2AF8A1A-7E44-B59C-0D99-29D068DCD094}"/>
              </a:ext>
            </a:extLst>
          </xdr:cNvPr>
          <xdr:cNvSpPr/>
        </xdr:nvSpPr>
        <xdr:spPr>
          <a:xfrm>
            <a:off x="21869400" y="1647825"/>
            <a:ext cx="7219950" cy="7096125"/>
          </a:xfrm>
          <a:prstGeom prst="roundRect">
            <a:avLst>
              <a:gd name="adj" fmla="val 6316"/>
            </a:avLst>
          </a:prstGeom>
          <a:solidFill>
            <a:sysClr val="window" lastClr="FFFFFF"/>
          </a:solidFill>
          <a:ln>
            <a:solidFill>
              <a:schemeClr val="bg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74" name="Chart 73">
            <a:extLst>
              <a:ext uri="{FF2B5EF4-FFF2-40B4-BE49-F238E27FC236}">
                <a16:creationId xmlns:a16="http://schemas.microsoft.com/office/drawing/2014/main" id="{3EE88B30-EB35-47BF-B3AC-A7C97BDA2E2E}"/>
              </a:ext>
            </a:extLst>
          </xdr:cNvPr>
          <xdr:cNvGraphicFramePr>
            <a:graphicFrameLocks/>
          </xdr:cNvGraphicFramePr>
        </xdr:nvGraphicFramePr>
        <xdr:xfrm>
          <a:off x="22221824" y="1905000"/>
          <a:ext cx="6553201" cy="6362700"/>
        </xdr:xfrm>
        <a:graphic>
          <a:graphicData uri="http://schemas.openxmlformats.org/drawingml/2006/chart">
            <c:chart xmlns:c="http://schemas.openxmlformats.org/drawingml/2006/chart" xmlns:r="http://schemas.openxmlformats.org/officeDocument/2006/relationships" r:id="rId24"/>
          </a:graphicData>
        </a:graphic>
      </xdr:graphicFrame>
    </xdr:grpSp>
    <xdr:clientData/>
  </xdr:twoCellAnchor>
  <xdr:twoCellAnchor editAs="absolute">
    <xdr:from>
      <xdr:col>5</xdr:col>
      <xdr:colOff>247650</xdr:colOff>
      <xdr:row>46</xdr:row>
      <xdr:rowOff>161926</xdr:rowOff>
    </xdr:from>
    <xdr:to>
      <xdr:col>20</xdr:col>
      <xdr:colOff>200025</xdr:colOff>
      <xdr:row>75</xdr:row>
      <xdr:rowOff>0</xdr:rowOff>
    </xdr:to>
    <xdr:grpSp>
      <xdr:nvGrpSpPr>
        <xdr:cNvPr id="78" name="Group 77">
          <a:extLst>
            <a:ext uri="{FF2B5EF4-FFF2-40B4-BE49-F238E27FC236}">
              <a16:creationId xmlns:a16="http://schemas.microsoft.com/office/drawing/2014/main" id="{BF2B1C42-41FB-9E17-0CE4-45B0A70C6965}"/>
            </a:ext>
          </a:extLst>
        </xdr:cNvPr>
        <xdr:cNvGrpSpPr/>
      </xdr:nvGrpSpPr>
      <xdr:grpSpPr>
        <a:xfrm>
          <a:off x="3283744" y="8924926"/>
          <a:ext cx="9060656" cy="5362574"/>
          <a:chOff x="3295650" y="8924926"/>
          <a:chExt cx="9096375" cy="5362574"/>
        </a:xfrm>
      </xdr:grpSpPr>
      <xdr:sp macro="" textlink="">
        <xdr:nvSpPr>
          <xdr:cNvPr id="76" name="Rectangle: Rounded Corners 75">
            <a:extLst>
              <a:ext uri="{FF2B5EF4-FFF2-40B4-BE49-F238E27FC236}">
                <a16:creationId xmlns:a16="http://schemas.microsoft.com/office/drawing/2014/main" id="{166288E5-1BB4-60AA-A19B-533AA5F92989}"/>
              </a:ext>
            </a:extLst>
          </xdr:cNvPr>
          <xdr:cNvSpPr/>
        </xdr:nvSpPr>
        <xdr:spPr>
          <a:xfrm>
            <a:off x="3295650" y="8924926"/>
            <a:ext cx="9096375" cy="5362574"/>
          </a:xfrm>
          <a:prstGeom prst="roundRect">
            <a:avLst>
              <a:gd name="adj" fmla="val 9207"/>
            </a:avLst>
          </a:prstGeom>
          <a:solidFill>
            <a:sysClr val="window" lastClr="FFFFFF"/>
          </a:solidFill>
          <a:ln>
            <a:solidFill>
              <a:schemeClr val="bg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77" name="Chart 76">
            <a:extLst>
              <a:ext uri="{FF2B5EF4-FFF2-40B4-BE49-F238E27FC236}">
                <a16:creationId xmlns:a16="http://schemas.microsoft.com/office/drawing/2014/main" id="{C30A4431-EFDB-4A6B-9EC0-DAD05ACBDC6D}"/>
              </a:ext>
            </a:extLst>
          </xdr:cNvPr>
          <xdr:cNvGraphicFramePr>
            <a:graphicFrameLocks/>
          </xdr:cNvGraphicFramePr>
        </xdr:nvGraphicFramePr>
        <xdr:xfrm>
          <a:off x="3667125" y="9296401"/>
          <a:ext cx="8229599" cy="4524374"/>
        </xdr:xfrm>
        <a:graphic>
          <a:graphicData uri="http://schemas.openxmlformats.org/drawingml/2006/chart">
            <c:chart xmlns:c="http://schemas.openxmlformats.org/drawingml/2006/chart" xmlns:r="http://schemas.openxmlformats.org/officeDocument/2006/relationships" r:id="rId25"/>
          </a:graphicData>
        </a:graphic>
      </xdr:graphicFrame>
    </xdr:grpSp>
    <xdr:clientData/>
  </xdr:twoCellAnchor>
  <xdr:twoCellAnchor editAs="absolute">
    <xdr:from>
      <xdr:col>20</xdr:col>
      <xdr:colOff>447675</xdr:colOff>
      <xdr:row>47</xdr:row>
      <xdr:rowOff>0</xdr:rowOff>
    </xdr:from>
    <xdr:to>
      <xdr:col>47</xdr:col>
      <xdr:colOff>457200</xdr:colOff>
      <xdr:row>75</xdr:row>
      <xdr:rowOff>76200</xdr:rowOff>
    </xdr:to>
    <xdr:grpSp>
      <xdr:nvGrpSpPr>
        <xdr:cNvPr id="81" name="Group 80">
          <a:extLst>
            <a:ext uri="{FF2B5EF4-FFF2-40B4-BE49-F238E27FC236}">
              <a16:creationId xmlns:a16="http://schemas.microsoft.com/office/drawing/2014/main" id="{7071CD41-9B71-71F7-EBF3-F3DC0C12F184}"/>
            </a:ext>
          </a:extLst>
        </xdr:cNvPr>
        <xdr:cNvGrpSpPr/>
      </xdr:nvGrpSpPr>
      <xdr:grpSpPr>
        <a:xfrm>
          <a:off x="12592050" y="8953500"/>
          <a:ext cx="16404431" cy="5410200"/>
          <a:chOff x="12639675" y="8953500"/>
          <a:chExt cx="16468725" cy="5410200"/>
        </a:xfrm>
      </xdr:grpSpPr>
      <xdr:sp macro="" textlink="">
        <xdr:nvSpPr>
          <xdr:cNvPr id="79" name="Rectangle: Rounded Corners 78">
            <a:extLst>
              <a:ext uri="{FF2B5EF4-FFF2-40B4-BE49-F238E27FC236}">
                <a16:creationId xmlns:a16="http://schemas.microsoft.com/office/drawing/2014/main" id="{CA3CAFD2-F59F-7F27-35DF-2EAAE4414EE2}"/>
              </a:ext>
            </a:extLst>
          </xdr:cNvPr>
          <xdr:cNvSpPr/>
        </xdr:nvSpPr>
        <xdr:spPr>
          <a:xfrm>
            <a:off x="12639675" y="8953500"/>
            <a:ext cx="16468725" cy="5410200"/>
          </a:xfrm>
          <a:prstGeom prst="roundRect">
            <a:avLst>
              <a:gd name="adj" fmla="val 8040"/>
            </a:avLst>
          </a:prstGeom>
          <a:solidFill>
            <a:sysClr val="window" lastClr="FFFFFF"/>
          </a:solidFill>
          <a:ln>
            <a:solidFill>
              <a:schemeClr val="bg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80" name="Chart 79">
            <a:extLst>
              <a:ext uri="{FF2B5EF4-FFF2-40B4-BE49-F238E27FC236}">
                <a16:creationId xmlns:a16="http://schemas.microsoft.com/office/drawing/2014/main" id="{B286E4DA-D0F3-424C-93E6-62C577FDA167}"/>
              </a:ext>
            </a:extLst>
          </xdr:cNvPr>
          <xdr:cNvGraphicFramePr>
            <a:graphicFrameLocks/>
          </xdr:cNvGraphicFramePr>
        </xdr:nvGraphicFramePr>
        <xdr:xfrm>
          <a:off x="12887325" y="9248774"/>
          <a:ext cx="16040100" cy="4886325"/>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47</xdr:col>
      <xdr:colOff>364331</xdr:colOff>
      <xdr:row>7</xdr:row>
      <xdr:rowOff>161925</xdr:rowOff>
    </xdr:to>
    <xdr:grpSp>
      <xdr:nvGrpSpPr>
        <xdr:cNvPr id="28" name="Group 27">
          <a:extLst>
            <a:ext uri="{FF2B5EF4-FFF2-40B4-BE49-F238E27FC236}">
              <a16:creationId xmlns:a16="http://schemas.microsoft.com/office/drawing/2014/main" id="{FF03DBC0-1ECD-4FD8-92C8-9848C569457A}"/>
            </a:ext>
          </a:extLst>
        </xdr:cNvPr>
        <xdr:cNvGrpSpPr/>
      </xdr:nvGrpSpPr>
      <xdr:grpSpPr>
        <a:xfrm>
          <a:off x="0" y="0"/>
          <a:ext cx="29143438" cy="1495425"/>
          <a:chOff x="0" y="0"/>
          <a:chExt cx="30337125" cy="1495425"/>
        </a:xfrm>
      </xdr:grpSpPr>
      <xdr:sp macro="" textlink="">
        <xdr:nvSpPr>
          <xdr:cNvPr id="29" name="Rectangle 28">
            <a:extLst>
              <a:ext uri="{FF2B5EF4-FFF2-40B4-BE49-F238E27FC236}">
                <a16:creationId xmlns:a16="http://schemas.microsoft.com/office/drawing/2014/main" id="{85F671E1-CB93-1F79-AAA7-67A3BD824A92}"/>
              </a:ext>
            </a:extLst>
          </xdr:cNvPr>
          <xdr:cNvSpPr/>
        </xdr:nvSpPr>
        <xdr:spPr>
          <a:xfrm>
            <a:off x="0" y="0"/>
            <a:ext cx="30337125" cy="1495425"/>
          </a:xfrm>
          <a:prstGeom prst="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0" name="Picture 29">
            <a:extLst>
              <a:ext uri="{FF2B5EF4-FFF2-40B4-BE49-F238E27FC236}">
                <a16:creationId xmlns:a16="http://schemas.microsoft.com/office/drawing/2014/main" id="{D29CBAAD-09C2-07EE-695D-4B1E9E48D1D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123826"/>
            <a:ext cx="4057650" cy="1200150"/>
          </a:xfrm>
          <a:prstGeom prst="rect">
            <a:avLst/>
          </a:prstGeom>
          <a:ln>
            <a:solidFill>
              <a:schemeClr val="tx1"/>
            </a:solidFill>
          </a:ln>
          <a:effectLst>
            <a:outerShdw blurRad="50800" dist="38100" dir="2700000" algn="tl" rotWithShape="0">
              <a:prstClr val="black">
                <a:alpha val="40000"/>
              </a:prstClr>
            </a:outerShdw>
          </a:effectLst>
        </xdr:spPr>
      </xdr:pic>
      <xdr:sp macro="" textlink="">
        <xdr:nvSpPr>
          <xdr:cNvPr id="31" name="TextBox 30">
            <a:extLst>
              <a:ext uri="{FF2B5EF4-FFF2-40B4-BE49-F238E27FC236}">
                <a16:creationId xmlns:a16="http://schemas.microsoft.com/office/drawing/2014/main" id="{8D11282B-71B7-A682-7367-9282DE22AB62}"/>
              </a:ext>
            </a:extLst>
          </xdr:cNvPr>
          <xdr:cNvSpPr txBox="1"/>
        </xdr:nvSpPr>
        <xdr:spPr>
          <a:xfrm>
            <a:off x="4238625" y="723900"/>
            <a:ext cx="463867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baseline="0">
                <a:solidFill>
                  <a:schemeClr val="bg1"/>
                </a:solidFill>
              </a:rPr>
              <a:t>Time intelligence Dashboard</a:t>
            </a:r>
            <a:endParaRPr lang="en-US" sz="2400" b="1">
              <a:solidFill>
                <a:schemeClr val="bg1"/>
              </a:solidFill>
            </a:endParaRPr>
          </a:p>
        </xdr:txBody>
      </xdr:sp>
      <mc:AlternateContent xmlns:mc="http://schemas.openxmlformats.org/markup-compatibility/2006" xmlns:a14="http://schemas.microsoft.com/office/drawing/2010/main">
        <mc:Choice Requires="a14">
          <xdr:graphicFrame macro="">
            <xdr:nvGraphicFramePr>
              <xdr:cNvPr id="32" name="CountryName 6">
                <a:extLst>
                  <a:ext uri="{FF2B5EF4-FFF2-40B4-BE49-F238E27FC236}">
                    <a16:creationId xmlns:a16="http://schemas.microsoft.com/office/drawing/2014/main" id="{DEC4D301-7172-F9C6-820E-77588EE94847}"/>
                  </a:ext>
                </a:extLst>
              </xdr:cNvPr>
              <xdr:cNvGraphicFramePr/>
            </xdr:nvGraphicFramePr>
            <xdr:xfrm>
              <a:off x="16783243" y="69057"/>
              <a:ext cx="1828800" cy="1352550"/>
            </xdr:xfrm>
            <a:graphic>
              <a:graphicData uri="http://schemas.microsoft.com/office/drawing/2010/slicer">
                <sle:slicer xmlns:sle="http://schemas.microsoft.com/office/drawing/2010/slicer" name="CountryName 6"/>
              </a:graphicData>
            </a:graphic>
          </xdr:graphicFrame>
        </mc:Choice>
        <mc:Fallback xmlns="">
          <xdr:sp macro="" textlink="">
            <xdr:nvSpPr>
              <xdr:cNvPr id="0" name=""/>
              <xdr:cNvSpPr>
                <a:spLocks noTextEdit="1"/>
              </xdr:cNvSpPr>
            </xdr:nvSpPr>
            <xdr:spPr>
              <a:xfrm>
                <a:off x="16052105" y="69057"/>
                <a:ext cx="1749131" cy="1352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3" name="MonthName 5">
                <a:extLst>
                  <a:ext uri="{FF2B5EF4-FFF2-40B4-BE49-F238E27FC236}">
                    <a16:creationId xmlns:a16="http://schemas.microsoft.com/office/drawing/2014/main" id="{49761413-CFC8-5159-C7FD-1F2EE62615CF}"/>
                  </a:ext>
                </a:extLst>
              </xdr:cNvPr>
              <xdr:cNvGraphicFramePr/>
            </xdr:nvGraphicFramePr>
            <xdr:xfrm>
              <a:off x="21393344" y="76200"/>
              <a:ext cx="1828800" cy="1323975"/>
            </xdr:xfrm>
            <a:graphic>
              <a:graphicData uri="http://schemas.microsoft.com/office/drawing/2010/slicer">
                <sle:slicer xmlns:sle="http://schemas.microsoft.com/office/drawing/2010/slicer" name="MonthName 5"/>
              </a:graphicData>
            </a:graphic>
          </xdr:graphicFrame>
        </mc:Choice>
        <mc:Fallback xmlns="">
          <xdr:sp macro="" textlink="">
            <xdr:nvSpPr>
              <xdr:cNvPr id="0" name=""/>
              <xdr:cNvSpPr>
                <a:spLocks noTextEdit="1"/>
              </xdr:cNvSpPr>
            </xdr:nvSpPr>
            <xdr:spPr>
              <a:xfrm>
                <a:off x="20461373" y="76200"/>
                <a:ext cx="1749131" cy="1323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4" name="TransactionType 5">
                <a:extLst>
                  <a:ext uri="{FF2B5EF4-FFF2-40B4-BE49-F238E27FC236}">
                    <a16:creationId xmlns:a16="http://schemas.microsoft.com/office/drawing/2014/main" id="{963CA1AD-99AF-AD11-2C3D-5C1BE0D0FA4C}"/>
                  </a:ext>
                </a:extLst>
              </xdr:cNvPr>
              <xdr:cNvGraphicFramePr/>
            </xdr:nvGraphicFramePr>
            <xdr:xfrm>
              <a:off x="23367037" y="88106"/>
              <a:ext cx="3714750" cy="1304925"/>
            </xdr:xfrm>
            <a:graphic>
              <a:graphicData uri="http://schemas.microsoft.com/office/drawing/2010/slicer">
                <sle:slicer xmlns:sle="http://schemas.microsoft.com/office/drawing/2010/slicer" name="TransactionType 5"/>
              </a:graphicData>
            </a:graphic>
          </xdr:graphicFrame>
        </mc:Choice>
        <mc:Fallback xmlns="">
          <xdr:sp macro="" textlink="">
            <xdr:nvSpPr>
              <xdr:cNvPr id="0" name=""/>
              <xdr:cNvSpPr>
                <a:spLocks noTextEdit="1"/>
              </xdr:cNvSpPr>
            </xdr:nvSpPr>
            <xdr:spPr>
              <a:xfrm>
                <a:off x="22349085" y="88106"/>
                <a:ext cx="3552922" cy="1304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5" name="ChannelName 5">
                <a:extLst>
                  <a:ext uri="{FF2B5EF4-FFF2-40B4-BE49-F238E27FC236}">
                    <a16:creationId xmlns:a16="http://schemas.microsoft.com/office/drawing/2014/main" id="{B6DD0D3F-5724-21E4-D757-091D4B0A47EE}"/>
                  </a:ext>
                </a:extLst>
              </xdr:cNvPr>
              <xdr:cNvGraphicFramePr/>
            </xdr:nvGraphicFramePr>
            <xdr:xfrm>
              <a:off x="18702675" y="64295"/>
              <a:ext cx="2581275" cy="1333500"/>
            </xdr:xfrm>
            <a:graphic>
              <a:graphicData uri="http://schemas.microsoft.com/office/drawing/2010/slicer">
                <sle:slicer xmlns:sle="http://schemas.microsoft.com/office/drawing/2010/slicer" name="ChannelName 5"/>
              </a:graphicData>
            </a:graphic>
          </xdr:graphicFrame>
        </mc:Choice>
        <mc:Fallback xmlns="">
          <xdr:sp macro="" textlink="">
            <xdr:nvSpPr>
              <xdr:cNvPr id="0" name=""/>
              <xdr:cNvSpPr>
                <a:spLocks noTextEdit="1"/>
              </xdr:cNvSpPr>
            </xdr:nvSpPr>
            <xdr:spPr>
              <a:xfrm>
                <a:off x="17887919" y="64295"/>
                <a:ext cx="2468825" cy="1333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absolute">
    <xdr:from>
      <xdr:col>5</xdr:col>
      <xdr:colOff>57149</xdr:colOff>
      <xdr:row>8</xdr:row>
      <xdr:rowOff>85725</xdr:rowOff>
    </xdr:from>
    <xdr:to>
      <xdr:col>12</xdr:col>
      <xdr:colOff>123824</xdr:colOff>
      <xdr:row>17</xdr:row>
      <xdr:rowOff>85725</xdr:rowOff>
    </xdr:to>
    <xdr:grpSp>
      <xdr:nvGrpSpPr>
        <xdr:cNvPr id="42" name="Group 41">
          <a:extLst>
            <a:ext uri="{FF2B5EF4-FFF2-40B4-BE49-F238E27FC236}">
              <a16:creationId xmlns:a16="http://schemas.microsoft.com/office/drawing/2014/main" id="{8CB0A752-B878-3F94-BD99-922ED56477F9}"/>
            </a:ext>
          </a:extLst>
        </xdr:cNvPr>
        <xdr:cNvGrpSpPr/>
      </xdr:nvGrpSpPr>
      <xdr:grpSpPr>
        <a:xfrm>
          <a:off x="3118756" y="1609725"/>
          <a:ext cx="4352925" cy="1714500"/>
          <a:chOff x="3629024" y="1743075"/>
          <a:chExt cx="4333875" cy="1714500"/>
        </a:xfrm>
      </xdr:grpSpPr>
      <xdr:sp macro="" textlink="">
        <xdr:nvSpPr>
          <xdr:cNvPr id="36" name="Rectangle: Rounded Corners 35">
            <a:extLst>
              <a:ext uri="{FF2B5EF4-FFF2-40B4-BE49-F238E27FC236}">
                <a16:creationId xmlns:a16="http://schemas.microsoft.com/office/drawing/2014/main" id="{B73488CD-17FE-FCD5-1B50-3ECF52364314}"/>
              </a:ext>
            </a:extLst>
          </xdr:cNvPr>
          <xdr:cNvSpPr/>
        </xdr:nvSpPr>
        <xdr:spPr>
          <a:xfrm>
            <a:off x="3629024" y="1743075"/>
            <a:ext cx="4333875" cy="1714500"/>
          </a:xfrm>
          <a:prstGeom prst="roundRect">
            <a:avLst>
              <a:gd name="adj" fmla="val 8334"/>
            </a:avLst>
          </a:prstGeom>
          <a:solidFill>
            <a:schemeClr val="bg1"/>
          </a:solidFill>
          <a:ln>
            <a:solidFill>
              <a:schemeClr val="bg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TextBox 36">
            <a:extLst>
              <a:ext uri="{FF2B5EF4-FFF2-40B4-BE49-F238E27FC236}">
                <a16:creationId xmlns:a16="http://schemas.microsoft.com/office/drawing/2014/main" id="{8371272F-499D-C7E8-F8EF-3C6931F4DC27}"/>
              </a:ext>
            </a:extLst>
          </xdr:cNvPr>
          <xdr:cNvSpPr txBox="1"/>
        </xdr:nvSpPr>
        <xdr:spPr>
          <a:xfrm>
            <a:off x="4848225" y="1971675"/>
            <a:ext cx="2724149"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1" u="none" strike="noStrike">
                <a:solidFill>
                  <a:schemeClr val="tx2"/>
                </a:solidFill>
                <a:effectLst/>
                <a:latin typeface="+mn-lt"/>
                <a:ea typeface="+mn-ea"/>
                <a:cs typeface="+mn-cs"/>
              </a:rPr>
              <a:t>Highest Performing Month</a:t>
            </a:r>
            <a:r>
              <a:rPr lang="en-US" sz="1800" b="1" i="1">
                <a:solidFill>
                  <a:schemeClr val="tx2"/>
                </a:solidFill>
                <a:effectLst/>
              </a:rPr>
              <a:t> </a:t>
            </a:r>
            <a:endParaRPr lang="en-US" sz="1800" b="1" i="1">
              <a:solidFill>
                <a:schemeClr val="tx2"/>
              </a:solidFill>
            </a:endParaRPr>
          </a:p>
        </xdr:txBody>
      </xdr:sp>
      <xdr:sp macro="" textlink="'Analysis 2'!B41">
        <xdr:nvSpPr>
          <xdr:cNvPr id="38" name="TextBox 37">
            <a:extLst>
              <a:ext uri="{FF2B5EF4-FFF2-40B4-BE49-F238E27FC236}">
                <a16:creationId xmlns:a16="http://schemas.microsoft.com/office/drawing/2014/main" id="{162B01BD-8765-C4E8-B715-36943CB3C524}"/>
              </a:ext>
            </a:extLst>
          </xdr:cNvPr>
          <xdr:cNvSpPr txBox="1"/>
        </xdr:nvSpPr>
        <xdr:spPr>
          <a:xfrm>
            <a:off x="5400675" y="2419350"/>
            <a:ext cx="2124076"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4C50B5-42AF-41EA-8A78-DF2AAB05D400}" type="TxLink">
              <a:rPr lang="en-US" sz="2000" b="1" i="0" u="none" strike="noStrike">
                <a:solidFill>
                  <a:schemeClr val="tx2"/>
                </a:solidFill>
                <a:latin typeface="Calibri"/>
                <a:ea typeface="Calibri"/>
                <a:cs typeface="Calibri"/>
              </a:rPr>
              <a:pPr/>
              <a:t>January</a:t>
            </a:fld>
            <a:r>
              <a:rPr lang="en-US" sz="2000" b="1" i="0" u="none" strike="noStrike">
                <a:solidFill>
                  <a:schemeClr val="tx2"/>
                </a:solidFill>
                <a:latin typeface="Calibri"/>
                <a:ea typeface="Calibri"/>
                <a:cs typeface="Calibri"/>
              </a:rPr>
              <a:t> </a:t>
            </a:r>
            <a:endParaRPr lang="en-US" sz="2000" b="1" u="none">
              <a:solidFill>
                <a:schemeClr val="tx2"/>
              </a:solidFill>
            </a:endParaRPr>
          </a:p>
        </xdr:txBody>
      </xdr:sp>
      <xdr:sp macro="" textlink="">
        <xdr:nvSpPr>
          <xdr:cNvPr id="39" name="TextBox 38">
            <a:extLst>
              <a:ext uri="{FF2B5EF4-FFF2-40B4-BE49-F238E27FC236}">
                <a16:creationId xmlns:a16="http://schemas.microsoft.com/office/drawing/2014/main" id="{A5D4A517-F974-BD99-54F9-434A33D1410F}"/>
              </a:ext>
            </a:extLst>
          </xdr:cNvPr>
          <xdr:cNvSpPr txBox="1"/>
        </xdr:nvSpPr>
        <xdr:spPr>
          <a:xfrm>
            <a:off x="4953000" y="2924175"/>
            <a:ext cx="23241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chemeClr val="tx2"/>
                </a:solidFill>
              </a:rPr>
              <a:t>Best month of the</a:t>
            </a:r>
            <a:r>
              <a:rPr lang="en-US" sz="1400" b="1" i="1" baseline="0">
                <a:solidFill>
                  <a:schemeClr val="tx2"/>
                </a:solidFill>
              </a:rPr>
              <a:t> period</a:t>
            </a:r>
            <a:endParaRPr lang="en-US" sz="1400" b="1" i="1">
              <a:solidFill>
                <a:schemeClr val="tx2"/>
              </a:solidFill>
            </a:endParaRPr>
          </a:p>
        </xdr:txBody>
      </xdr:sp>
      <xdr:pic>
        <xdr:nvPicPr>
          <xdr:cNvPr id="41" name="Graphic 40" descr="Trophy">
            <a:extLst>
              <a:ext uri="{FF2B5EF4-FFF2-40B4-BE49-F238E27FC236}">
                <a16:creationId xmlns:a16="http://schemas.microsoft.com/office/drawing/2014/main" id="{B71F5B4A-50A6-A097-9ABE-ECFE896429C6}"/>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743325" y="2162175"/>
            <a:ext cx="914400" cy="914400"/>
          </a:xfrm>
          <a:prstGeom prst="rect">
            <a:avLst/>
          </a:prstGeom>
        </xdr:spPr>
      </xdr:pic>
    </xdr:grpSp>
    <xdr:clientData/>
  </xdr:twoCellAnchor>
  <xdr:twoCellAnchor editAs="absolute">
    <xdr:from>
      <xdr:col>12</xdr:col>
      <xdr:colOff>266699</xdr:colOff>
      <xdr:row>8</xdr:row>
      <xdr:rowOff>85725</xdr:rowOff>
    </xdr:from>
    <xdr:to>
      <xdr:col>19</xdr:col>
      <xdr:colOff>333374</xdr:colOff>
      <xdr:row>17</xdr:row>
      <xdr:rowOff>85725</xdr:rowOff>
    </xdr:to>
    <xdr:grpSp>
      <xdr:nvGrpSpPr>
        <xdr:cNvPr id="63" name="Group 62">
          <a:extLst>
            <a:ext uri="{FF2B5EF4-FFF2-40B4-BE49-F238E27FC236}">
              <a16:creationId xmlns:a16="http://schemas.microsoft.com/office/drawing/2014/main" id="{8E90B503-1C63-5D0F-9B37-BB86334FEA7D}"/>
            </a:ext>
          </a:extLst>
        </xdr:cNvPr>
        <xdr:cNvGrpSpPr/>
      </xdr:nvGrpSpPr>
      <xdr:grpSpPr>
        <a:xfrm>
          <a:off x="7614556" y="1609725"/>
          <a:ext cx="4352925" cy="1714500"/>
          <a:chOff x="7543799" y="1695450"/>
          <a:chExt cx="4333875" cy="1714500"/>
        </a:xfrm>
      </xdr:grpSpPr>
      <xdr:grpSp>
        <xdr:nvGrpSpPr>
          <xdr:cNvPr id="49" name="Group 48">
            <a:extLst>
              <a:ext uri="{FF2B5EF4-FFF2-40B4-BE49-F238E27FC236}">
                <a16:creationId xmlns:a16="http://schemas.microsoft.com/office/drawing/2014/main" id="{4B445495-A33B-BDB3-5D23-F3E327447730}"/>
              </a:ext>
            </a:extLst>
          </xdr:cNvPr>
          <xdr:cNvGrpSpPr/>
        </xdr:nvGrpSpPr>
        <xdr:grpSpPr>
          <a:xfrm>
            <a:off x="7543799" y="1695450"/>
            <a:ext cx="4333875" cy="1714500"/>
            <a:chOff x="3629024" y="1743075"/>
            <a:chExt cx="4333875" cy="1714500"/>
          </a:xfrm>
        </xdr:grpSpPr>
        <xdr:sp macro="" textlink="">
          <xdr:nvSpPr>
            <xdr:cNvPr id="50" name="Rectangle: Rounded Corners 49">
              <a:extLst>
                <a:ext uri="{FF2B5EF4-FFF2-40B4-BE49-F238E27FC236}">
                  <a16:creationId xmlns:a16="http://schemas.microsoft.com/office/drawing/2014/main" id="{051160A9-B539-483D-D2C4-706F1AF6911F}"/>
                </a:ext>
              </a:extLst>
            </xdr:cNvPr>
            <xdr:cNvSpPr/>
          </xdr:nvSpPr>
          <xdr:spPr>
            <a:xfrm>
              <a:off x="3629024" y="1743075"/>
              <a:ext cx="4333875" cy="1714500"/>
            </a:xfrm>
            <a:prstGeom prst="roundRect">
              <a:avLst>
                <a:gd name="adj" fmla="val 8334"/>
              </a:avLst>
            </a:prstGeom>
            <a:solidFill>
              <a:schemeClr val="bg1"/>
            </a:solidFill>
            <a:ln>
              <a:solidFill>
                <a:schemeClr val="bg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1" name="TextBox 50">
              <a:extLst>
                <a:ext uri="{FF2B5EF4-FFF2-40B4-BE49-F238E27FC236}">
                  <a16:creationId xmlns:a16="http://schemas.microsoft.com/office/drawing/2014/main" id="{340616BF-81F1-4575-4A6C-3342056C2D58}"/>
                </a:ext>
              </a:extLst>
            </xdr:cNvPr>
            <xdr:cNvSpPr txBox="1"/>
          </xdr:nvSpPr>
          <xdr:spPr>
            <a:xfrm>
              <a:off x="4848225" y="1971675"/>
              <a:ext cx="2724149"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1" u="none" strike="noStrike">
                  <a:solidFill>
                    <a:schemeClr val="tx2"/>
                  </a:solidFill>
                  <a:effectLst/>
                  <a:latin typeface="+mn-lt"/>
                  <a:ea typeface="+mn-ea"/>
                  <a:cs typeface="+mn-cs"/>
                </a:rPr>
                <a:t>Highest Monthly Value</a:t>
              </a:r>
              <a:r>
                <a:rPr lang="en-US" sz="1800" i="1">
                  <a:solidFill>
                    <a:schemeClr val="tx2"/>
                  </a:solidFill>
                  <a:effectLst/>
                </a:rPr>
                <a:t> </a:t>
              </a:r>
              <a:endParaRPr lang="en-US" sz="1800" b="1" i="1">
                <a:solidFill>
                  <a:schemeClr val="tx2"/>
                </a:solidFill>
              </a:endParaRPr>
            </a:p>
          </xdr:txBody>
        </xdr:sp>
        <xdr:sp macro="" textlink="'Analysis 2'!C41">
          <xdr:nvSpPr>
            <xdr:cNvPr id="52" name="TextBox 51">
              <a:extLst>
                <a:ext uri="{FF2B5EF4-FFF2-40B4-BE49-F238E27FC236}">
                  <a16:creationId xmlns:a16="http://schemas.microsoft.com/office/drawing/2014/main" id="{9C43DD90-98BF-A075-E9D3-E259229BD807}"/>
                </a:ext>
              </a:extLst>
            </xdr:cNvPr>
            <xdr:cNvSpPr txBox="1"/>
          </xdr:nvSpPr>
          <xdr:spPr>
            <a:xfrm>
              <a:off x="5400675" y="2419350"/>
              <a:ext cx="2124076"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F1D3E5B-3CD2-4909-9EBE-9A4224A05DD7}" type="TxLink">
                <a:rPr lang="en-US" sz="2000" b="1" i="0" u="none" strike="noStrike">
                  <a:solidFill>
                    <a:schemeClr val="tx2"/>
                  </a:solidFill>
                  <a:latin typeface="Calibri"/>
                  <a:ea typeface="Calibri"/>
                  <a:cs typeface="Calibri"/>
                </a:rPr>
                <a:pPr/>
                <a:t> KES 18,850.00 </a:t>
              </a:fld>
              <a:endParaRPr lang="en-US" sz="2000" b="1" u="none">
                <a:solidFill>
                  <a:schemeClr val="tx2"/>
                </a:solidFill>
              </a:endParaRPr>
            </a:p>
          </xdr:txBody>
        </xdr:sp>
        <xdr:sp macro="" textlink="">
          <xdr:nvSpPr>
            <xdr:cNvPr id="53" name="TextBox 52">
              <a:extLst>
                <a:ext uri="{FF2B5EF4-FFF2-40B4-BE49-F238E27FC236}">
                  <a16:creationId xmlns:a16="http://schemas.microsoft.com/office/drawing/2014/main" id="{F533D45B-1B2E-78DE-85D5-7B80DD1D4B97}"/>
                </a:ext>
              </a:extLst>
            </xdr:cNvPr>
            <xdr:cNvSpPr txBox="1"/>
          </xdr:nvSpPr>
          <xdr:spPr>
            <a:xfrm>
              <a:off x="4953000" y="2924175"/>
              <a:ext cx="23241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chemeClr val="tx2"/>
                  </a:solidFill>
                </a:rPr>
                <a:t>Value</a:t>
              </a:r>
              <a:r>
                <a:rPr lang="en-US" sz="1400" b="1" i="1" baseline="0">
                  <a:solidFill>
                    <a:schemeClr val="tx2"/>
                  </a:solidFill>
                </a:rPr>
                <a:t> of the best month</a:t>
              </a:r>
              <a:endParaRPr lang="en-US" sz="1400" b="1" i="1">
                <a:solidFill>
                  <a:schemeClr val="tx2"/>
                </a:solidFill>
              </a:endParaRPr>
            </a:p>
          </xdr:txBody>
        </xdr:sp>
      </xdr:grpSp>
      <xdr:pic>
        <xdr:nvPicPr>
          <xdr:cNvPr id="62" name="Graphic 61" descr="Coins">
            <a:extLst>
              <a:ext uri="{FF2B5EF4-FFF2-40B4-BE49-F238E27FC236}">
                <a16:creationId xmlns:a16="http://schemas.microsoft.com/office/drawing/2014/main" id="{D194246C-DFEB-7C15-2283-D8FF75EE21B5}"/>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7839075" y="2038350"/>
            <a:ext cx="914400" cy="914400"/>
          </a:xfrm>
          <a:prstGeom prst="rect">
            <a:avLst/>
          </a:prstGeom>
        </xdr:spPr>
      </xdr:pic>
    </xdr:grpSp>
    <xdr:clientData/>
  </xdr:twoCellAnchor>
  <xdr:twoCellAnchor editAs="absolute">
    <xdr:from>
      <xdr:col>19</xdr:col>
      <xdr:colOff>476249</xdr:colOff>
      <xdr:row>8</xdr:row>
      <xdr:rowOff>85725</xdr:rowOff>
    </xdr:from>
    <xdr:to>
      <xdr:col>26</xdr:col>
      <xdr:colOff>542924</xdr:colOff>
      <xdr:row>17</xdr:row>
      <xdr:rowOff>85725</xdr:rowOff>
    </xdr:to>
    <xdr:grpSp>
      <xdr:nvGrpSpPr>
        <xdr:cNvPr id="68" name="Group 67">
          <a:extLst>
            <a:ext uri="{FF2B5EF4-FFF2-40B4-BE49-F238E27FC236}">
              <a16:creationId xmlns:a16="http://schemas.microsoft.com/office/drawing/2014/main" id="{1EF7D9AC-B41D-BC69-9484-EF2F5A182779}"/>
            </a:ext>
          </a:extLst>
        </xdr:cNvPr>
        <xdr:cNvGrpSpPr/>
      </xdr:nvGrpSpPr>
      <xdr:grpSpPr>
        <a:xfrm>
          <a:off x="12110356" y="1609725"/>
          <a:ext cx="4352925" cy="1714500"/>
          <a:chOff x="12087224" y="1695450"/>
          <a:chExt cx="4333875" cy="1714500"/>
        </a:xfrm>
      </xdr:grpSpPr>
      <xdr:grpSp>
        <xdr:nvGrpSpPr>
          <xdr:cNvPr id="55" name="Group 54">
            <a:extLst>
              <a:ext uri="{FF2B5EF4-FFF2-40B4-BE49-F238E27FC236}">
                <a16:creationId xmlns:a16="http://schemas.microsoft.com/office/drawing/2014/main" id="{4D5832FE-DD60-87A6-C885-17D1BB6A58C6}"/>
              </a:ext>
            </a:extLst>
          </xdr:cNvPr>
          <xdr:cNvGrpSpPr/>
        </xdr:nvGrpSpPr>
        <xdr:grpSpPr>
          <a:xfrm>
            <a:off x="12087224" y="1695450"/>
            <a:ext cx="4333875" cy="1714500"/>
            <a:chOff x="3629024" y="1743075"/>
            <a:chExt cx="4333875" cy="1714500"/>
          </a:xfrm>
        </xdr:grpSpPr>
        <xdr:sp macro="" textlink="">
          <xdr:nvSpPr>
            <xdr:cNvPr id="56" name="Rectangle: Rounded Corners 55">
              <a:extLst>
                <a:ext uri="{FF2B5EF4-FFF2-40B4-BE49-F238E27FC236}">
                  <a16:creationId xmlns:a16="http://schemas.microsoft.com/office/drawing/2014/main" id="{84FB3F39-34A7-AA6D-B18D-BB8C205A7BC3}"/>
                </a:ext>
              </a:extLst>
            </xdr:cNvPr>
            <xdr:cNvSpPr/>
          </xdr:nvSpPr>
          <xdr:spPr>
            <a:xfrm>
              <a:off x="3629024" y="1743075"/>
              <a:ext cx="4333875" cy="1714500"/>
            </a:xfrm>
            <a:prstGeom prst="roundRect">
              <a:avLst>
                <a:gd name="adj" fmla="val 8334"/>
              </a:avLst>
            </a:prstGeom>
            <a:solidFill>
              <a:schemeClr val="bg1"/>
            </a:solidFill>
            <a:ln>
              <a:solidFill>
                <a:schemeClr val="bg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TextBox 56">
              <a:extLst>
                <a:ext uri="{FF2B5EF4-FFF2-40B4-BE49-F238E27FC236}">
                  <a16:creationId xmlns:a16="http://schemas.microsoft.com/office/drawing/2014/main" id="{7057CC72-453E-ACBE-C19F-1136A73349F7}"/>
                </a:ext>
              </a:extLst>
            </xdr:cNvPr>
            <xdr:cNvSpPr txBox="1"/>
          </xdr:nvSpPr>
          <xdr:spPr>
            <a:xfrm>
              <a:off x="4848225" y="1971675"/>
              <a:ext cx="2724149"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1">
                  <a:solidFill>
                    <a:schemeClr val="tx2"/>
                  </a:solidFill>
                  <a:effectLst/>
                </a:rPr>
                <a:t> </a:t>
              </a:r>
              <a:r>
                <a:rPr lang="en-US" sz="1800" b="1" i="1" u="none" strike="noStrike">
                  <a:solidFill>
                    <a:schemeClr val="tx2"/>
                  </a:solidFill>
                  <a:effectLst/>
                  <a:latin typeface="+mn-lt"/>
                  <a:ea typeface="+mn-ea"/>
                  <a:cs typeface="+mn-cs"/>
                </a:rPr>
                <a:t>Average Monthly Value</a:t>
              </a:r>
              <a:r>
                <a:rPr lang="en-US" sz="1800" b="1" i="1">
                  <a:solidFill>
                    <a:schemeClr val="tx2"/>
                  </a:solidFill>
                  <a:effectLst/>
                </a:rPr>
                <a:t> </a:t>
              </a:r>
              <a:endParaRPr lang="en-US" sz="1800" b="1" i="1">
                <a:solidFill>
                  <a:schemeClr val="tx2"/>
                </a:solidFill>
              </a:endParaRPr>
            </a:p>
          </xdr:txBody>
        </xdr:sp>
        <xdr:sp macro="" textlink="'Analysis 2'!D41">
          <xdr:nvSpPr>
            <xdr:cNvPr id="58" name="TextBox 57">
              <a:extLst>
                <a:ext uri="{FF2B5EF4-FFF2-40B4-BE49-F238E27FC236}">
                  <a16:creationId xmlns:a16="http://schemas.microsoft.com/office/drawing/2014/main" id="{B61CE129-10AE-49AA-EED2-FD1729A7F7B2}"/>
                </a:ext>
              </a:extLst>
            </xdr:cNvPr>
            <xdr:cNvSpPr txBox="1"/>
          </xdr:nvSpPr>
          <xdr:spPr>
            <a:xfrm>
              <a:off x="5400675" y="2419350"/>
              <a:ext cx="2124076"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E0715E6-7413-414C-8E5F-45A360D5A9E6}" type="TxLink">
                <a:rPr lang="en-US" sz="2000" b="1" i="0" u="none" strike="noStrike">
                  <a:solidFill>
                    <a:schemeClr val="tx2"/>
                  </a:solidFill>
                  <a:latin typeface="Calibri"/>
                  <a:ea typeface="Calibri"/>
                  <a:cs typeface="Calibri"/>
                </a:rPr>
                <a:pPr/>
                <a:t> KES 16,948.46 </a:t>
              </a:fld>
              <a:endParaRPr lang="en-US" sz="2000" b="1" u="none">
                <a:solidFill>
                  <a:schemeClr val="tx2"/>
                </a:solidFill>
              </a:endParaRPr>
            </a:p>
          </xdr:txBody>
        </xdr:sp>
        <xdr:sp macro="" textlink="">
          <xdr:nvSpPr>
            <xdr:cNvPr id="59" name="TextBox 58">
              <a:extLst>
                <a:ext uri="{FF2B5EF4-FFF2-40B4-BE49-F238E27FC236}">
                  <a16:creationId xmlns:a16="http://schemas.microsoft.com/office/drawing/2014/main" id="{2ED7397C-6091-3FAE-EE7F-0B3C58066A02}"/>
                </a:ext>
              </a:extLst>
            </xdr:cNvPr>
            <xdr:cNvSpPr txBox="1"/>
          </xdr:nvSpPr>
          <xdr:spPr>
            <a:xfrm>
              <a:off x="4953000" y="2924175"/>
              <a:ext cx="23241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chemeClr val="tx2"/>
                  </a:solidFill>
                </a:rPr>
                <a:t>Mean</a:t>
              </a:r>
              <a:r>
                <a:rPr lang="en-US" sz="1400" b="1" i="1" baseline="0">
                  <a:solidFill>
                    <a:schemeClr val="tx2"/>
                  </a:solidFill>
                </a:rPr>
                <a:t> monthly performance</a:t>
              </a:r>
              <a:endParaRPr lang="en-US" sz="1400" b="1" i="1">
                <a:solidFill>
                  <a:schemeClr val="tx2"/>
                </a:solidFill>
              </a:endParaRPr>
            </a:p>
          </xdr:txBody>
        </xdr:sp>
      </xdr:grpSp>
      <xdr:pic>
        <xdr:nvPicPr>
          <xdr:cNvPr id="67" name="Graphic 66" descr="Bar chart">
            <a:extLst>
              <a:ext uri="{FF2B5EF4-FFF2-40B4-BE49-F238E27FC236}">
                <a16:creationId xmlns:a16="http://schemas.microsoft.com/office/drawing/2014/main" id="{211508C5-1574-1B70-70EF-65C81828AC2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2315824" y="2085975"/>
            <a:ext cx="1019175" cy="914400"/>
          </a:xfrm>
          <a:prstGeom prst="rect">
            <a:avLst/>
          </a:prstGeom>
        </xdr:spPr>
      </xdr:pic>
    </xdr:grpSp>
    <xdr:clientData/>
  </xdr:twoCellAnchor>
  <xdr:twoCellAnchor editAs="absolute">
    <xdr:from>
      <xdr:col>27</xdr:col>
      <xdr:colOff>95250</xdr:colOff>
      <xdr:row>8</xdr:row>
      <xdr:rowOff>85725</xdr:rowOff>
    </xdr:from>
    <xdr:to>
      <xdr:col>33</xdr:col>
      <xdr:colOff>428626</xdr:colOff>
      <xdr:row>17</xdr:row>
      <xdr:rowOff>85725</xdr:rowOff>
    </xdr:to>
    <xdr:grpSp>
      <xdr:nvGrpSpPr>
        <xdr:cNvPr id="71" name="Group 70">
          <a:extLst>
            <a:ext uri="{FF2B5EF4-FFF2-40B4-BE49-F238E27FC236}">
              <a16:creationId xmlns:a16="http://schemas.microsoft.com/office/drawing/2014/main" id="{FA58F63D-BAE3-C7CF-A74E-927C1F756F29}"/>
            </a:ext>
          </a:extLst>
        </xdr:cNvPr>
        <xdr:cNvGrpSpPr/>
      </xdr:nvGrpSpPr>
      <xdr:grpSpPr>
        <a:xfrm>
          <a:off x="16627929" y="1609725"/>
          <a:ext cx="4007304" cy="1714500"/>
          <a:chOff x="16621125" y="1628775"/>
          <a:chExt cx="3990976" cy="1714500"/>
        </a:xfrm>
      </xdr:grpSpPr>
      <xdr:grpSp>
        <xdr:nvGrpSpPr>
          <xdr:cNvPr id="43" name="Group 42">
            <a:extLst>
              <a:ext uri="{FF2B5EF4-FFF2-40B4-BE49-F238E27FC236}">
                <a16:creationId xmlns:a16="http://schemas.microsoft.com/office/drawing/2014/main" id="{464475A9-99AE-783C-D824-F08F96BF0FD0}"/>
              </a:ext>
            </a:extLst>
          </xdr:cNvPr>
          <xdr:cNvGrpSpPr/>
        </xdr:nvGrpSpPr>
        <xdr:grpSpPr>
          <a:xfrm>
            <a:off x="16621125" y="1628775"/>
            <a:ext cx="3990976" cy="1714500"/>
            <a:chOff x="3629024" y="1743075"/>
            <a:chExt cx="4333875" cy="1714500"/>
          </a:xfrm>
        </xdr:grpSpPr>
        <xdr:sp macro="" textlink="">
          <xdr:nvSpPr>
            <xdr:cNvPr id="44" name="Rectangle: Rounded Corners 43">
              <a:extLst>
                <a:ext uri="{FF2B5EF4-FFF2-40B4-BE49-F238E27FC236}">
                  <a16:creationId xmlns:a16="http://schemas.microsoft.com/office/drawing/2014/main" id="{25590556-7292-FCD1-0038-4C8685075CE7}"/>
                </a:ext>
              </a:extLst>
            </xdr:cNvPr>
            <xdr:cNvSpPr/>
          </xdr:nvSpPr>
          <xdr:spPr>
            <a:xfrm>
              <a:off x="3629024" y="1743075"/>
              <a:ext cx="4333875" cy="1714500"/>
            </a:xfrm>
            <a:prstGeom prst="roundRect">
              <a:avLst>
                <a:gd name="adj" fmla="val 8334"/>
              </a:avLst>
            </a:prstGeom>
            <a:solidFill>
              <a:schemeClr val="bg1"/>
            </a:solidFill>
            <a:ln>
              <a:solidFill>
                <a:schemeClr val="bg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5" name="TextBox 44">
              <a:extLst>
                <a:ext uri="{FF2B5EF4-FFF2-40B4-BE49-F238E27FC236}">
                  <a16:creationId xmlns:a16="http://schemas.microsoft.com/office/drawing/2014/main" id="{6FE5A129-4261-9141-5608-6456686FBBC7}"/>
                </a:ext>
              </a:extLst>
            </xdr:cNvPr>
            <xdr:cNvSpPr txBox="1"/>
          </xdr:nvSpPr>
          <xdr:spPr>
            <a:xfrm>
              <a:off x="5372100" y="1971675"/>
              <a:ext cx="18478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i="1" u="none" strike="noStrike">
                  <a:solidFill>
                    <a:schemeClr val="tx2"/>
                  </a:solidFill>
                  <a:effectLst/>
                  <a:latin typeface="+mn-lt"/>
                  <a:ea typeface="+mn-ea"/>
                  <a:cs typeface="+mn-cs"/>
                </a:rPr>
                <a:t>MoM Growth %</a:t>
              </a:r>
              <a:r>
                <a:rPr lang="en-US" sz="1800" i="1">
                  <a:solidFill>
                    <a:schemeClr val="tx2"/>
                  </a:solidFill>
                  <a:effectLst/>
                </a:rPr>
                <a:t> </a:t>
              </a:r>
              <a:endParaRPr lang="en-US" sz="1800" b="1" i="1">
                <a:solidFill>
                  <a:schemeClr val="tx2"/>
                </a:solidFill>
              </a:endParaRPr>
            </a:p>
          </xdr:txBody>
        </xdr:sp>
        <xdr:sp macro="" textlink="'Analysis 2'!E41">
          <xdr:nvSpPr>
            <xdr:cNvPr id="46" name="TextBox 45">
              <a:extLst>
                <a:ext uri="{FF2B5EF4-FFF2-40B4-BE49-F238E27FC236}">
                  <a16:creationId xmlns:a16="http://schemas.microsoft.com/office/drawing/2014/main" id="{872A61D9-69EF-4B0B-788F-245BC2F1F174}"/>
                </a:ext>
              </a:extLst>
            </xdr:cNvPr>
            <xdr:cNvSpPr txBox="1"/>
          </xdr:nvSpPr>
          <xdr:spPr>
            <a:xfrm>
              <a:off x="5400675" y="2419350"/>
              <a:ext cx="1683036"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7C9B2F4-A655-4230-A574-3E2B4BAD698C}" type="TxLink">
                <a:rPr lang="en-US" sz="2000" b="1" i="0" u="none" strike="noStrike">
                  <a:solidFill>
                    <a:schemeClr val="tx2"/>
                  </a:solidFill>
                  <a:latin typeface="Calibri"/>
                  <a:ea typeface="Calibri"/>
                  <a:cs typeface="Calibri"/>
                </a:rPr>
                <a:pPr/>
                <a:t>20%</a:t>
              </a:fld>
              <a:endParaRPr lang="en-US" sz="2000" b="1" u="none">
                <a:solidFill>
                  <a:schemeClr val="tx2"/>
                </a:solidFill>
              </a:endParaRPr>
            </a:p>
          </xdr:txBody>
        </xdr:sp>
        <xdr:sp macro="" textlink="">
          <xdr:nvSpPr>
            <xdr:cNvPr id="47" name="TextBox 46">
              <a:extLst>
                <a:ext uri="{FF2B5EF4-FFF2-40B4-BE49-F238E27FC236}">
                  <a16:creationId xmlns:a16="http://schemas.microsoft.com/office/drawing/2014/main" id="{A27336F8-E76D-BB3F-4478-7D33DD173B2A}"/>
                </a:ext>
              </a:extLst>
            </xdr:cNvPr>
            <xdr:cNvSpPr txBox="1"/>
          </xdr:nvSpPr>
          <xdr:spPr>
            <a:xfrm>
              <a:off x="4539240" y="2924175"/>
              <a:ext cx="3175416"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1">
                  <a:solidFill>
                    <a:schemeClr val="tx2"/>
                  </a:solidFill>
                </a:rPr>
                <a:t>percentage</a:t>
              </a:r>
              <a:r>
                <a:rPr lang="en-US" sz="1400" b="1" i="1" baseline="0">
                  <a:solidFill>
                    <a:schemeClr val="tx2"/>
                  </a:solidFill>
                </a:rPr>
                <a:t> month on month growth</a:t>
              </a:r>
              <a:endParaRPr lang="en-US" sz="1400" b="1" i="1">
                <a:solidFill>
                  <a:schemeClr val="tx2"/>
                </a:solidFill>
              </a:endParaRPr>
            </a:p>
          </xdr:txBody>
        </xdr:sp>
      </xdr:grpSp>
      <xdr:pic>
        <xdr:nvPicPr>
          <xdr:cNvPr id="70" name="Graphic 69" descr="Upward trend">
            <a:extLst>
              <a:ext uri="{FF2B5EF4-FFF2-40B4-BE49-F238E27FC236}">
                <a16:creationId xmlns:a16="http://schemas.microsoft.com/office/drawing/2014/main" id="{7FEA1F3A-E376-E5DD-4B87-F74F9371952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6878300" y="1914525"/>
            <a:ext cx="1038226" cy="876299"/>
          </a:xfrm>
          <a:prstGeom prst="rect">
            <a:avLst/>
          </a:prstGeom>
        </xdr:spPr>
      </xdr:pic>
    </xdr:grpSp>
    <xdr:clientData/>
  </xdr:twoCellAnchor>
  <xdr:twoCellAnchor editAs="absolute">
    <xdr:from>
      <xdr:col>5</xdr:col>
      <xdr:colOff>114300</xdr:colOff>
      <xdr:row>18</xdr:row>
      <xdr:rowOff>95249</xdr:rowOff>
    </xdr:from>
    <xdr:to>
      <xdr:col>20</xdr:col>
      <xdr:colOff>304800</xdr:colOff>
      <xdr:row>46</xdr:row>
      <xdr:rowOff>28574</xdr:rowOff>
    </xdr:to>
    <xdr:grpSp>
      <xdr:nvGrpSpPr>
        <xdr:cNvPr id="74" name="Group 73">
          <a:extLst>
            <a:ext uri="{FF2B5EF4-FFF2-40B4-BE49-F238E27FC236}">
              <a16:creationId xmlns:a16="http://schemas.microsoft.com/office/drawing/2014/main" id="{04574BDE-EDED-8FF0-F74B-724895D8B1AC}"/>
            </a:ext>
          </a:extLst>
        </xdr:cNvPr>
        <xdr:cNvGrpSpPr/>
      </xdr:nvGrpSpPr>
      <xdr:grpSpPr>
        <a:xfrm>
          <a:off x="3175907" y="3524249"/>
          <a:ext cx="9375322" cy="5267325"/>
          <a:chOff x="3162300" y="3524249"/>
          <a:chExt cx="9334500" cy="5267325"/>
        </a:xfrm>
      </xdr:grpSpPr>
      <xdr:sp macro="" textlink="">
        <xdr:nvSpPr>
          <xdr:cNvPr id="72" name="Rectangle: Rounded Corners 71">
            <a:extLst>
              <a:ext uri="{FF2B5EF4-FFF2-40B4-BE49-F238E27FC236}">
                <a16:creationId xmlns:a16="http://schemas.microsoft.com/office/drawing/2014/main" id="{B48EBBBF-DE42-01A1-2ABE-76E99A8057DB}"/>
              </a:ext>
            </a:extLst>
          </xdr:cNvPr>
          <xdr:cNvSpPr/>
        </xdr:nvSpPr>
        <xdr:spPr>
          <a:xfrm>
            <a:off x="3162300" y="3524249"/>
            <a:ext cx="9334500" cy="5267325"/>
          </a:xfrm>
          <a:prstGeom prst="roundRect">
            <a:avLst>
              <a:gd name="adj" fmla="val 6360"/>
            </a:avLst>
          </a:prstGeom>
          <a:solidFill>
            <a:sysClr val="window" lastClr="FFFFFF"/>
          </a:solidFill>
          <a:ln>
            <a:solidFill>
              <a:schemeClr val="bg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73" name="Chart 72">
            <a:extLst>
              <a:ext uri="{FF2B5EF4-FFF2-40B4-BE49-F238E27FC236}">
                <a16:creationId xmlns:a16="http://schemas.microsoft.com/office/drawing/2014/main" id="{33E52231-518F-4023-90C1-48E0F11A4A58}"/>
              </a:ext>
            </a:extLst>
          </xdr:cNvPr>
          <xdr:cNvGraphicFramePr>
            <a:graphicFrameLocks/>
          </xdr:cNvGraphicFramePr>
        </xdr:nvGraphicFramePr>
        <xdr:xfrm>
          <a:off x="3552825" y="3733800"/>
          <a:ext cx="8610600" cy="4743449"/>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editAs="absolute">
    <xdr:from>
      <xdr:col>34</xdr:col>
      <xdr:colOff>9525</xdr:colOff>
      <xdr:row>8</xdr:row>
      <xdr:rowOff>76201</xdr:rowOff>
    </xdr:from>
    <xdr:to>
      <xdr:col>47</xdr:col>
      <xdr:colOff>333375</xdr:colOff>
      <xdr:row>46</xdr:row>
      <xdr:rowOff>85725</xdr:rowOff>
    </xdr:to>
    <xdr:grpSp>
      <xdr:nvGrpSpPr>
        <xdr:cNvPr id="77" name="Group 76">
          <a:extLst>
            <a:ext uri="{FF2B5EF4-FFF2-40B4-BE49-F238E27FC236}">
              <a16:creationId xmlns:a16="http://schemas.microsoft.com/office/drawing/2014/main" id="{B6FD7B62-36FC-A8EB-42FB-E4675CE56DE0}"/>
            </a:ext>
          </a:extLst>
        </xdr:cNvPr>
        <xdr:cNvGrpSpPr/>
      </xdr:nvGrpSpPr>
      <xdr:grpSpPr>
        <a:xfrm>
          <a:off x="20828454" y="1600201"/>
          <a:ext cx="8284028" cy="7248524"/>
          <a:chOff x="12658725" y="3552826"/>
          <a:chExt cx="7924799" cy="5295900"/>
        </a:xfrm>
      </xdr:grpSpPr>
      <xdr:sp macro="" textlink="">
        <xdr:nvSpPr>
          <xdr:cNvPr id="75" name="Rectangle: Rounded Corners 74">
            <a:extLst>
              <a:ext uri="{FF2B5EF4-FFF2-40B4-BE49-F238E27FC236}">
                <a16:creationId xmlns:a16="http://schemas.microsoft.com/office/drawing/2014/main" id="{2E9D6A25-4FC8-3679-1587-05D4C2DBE6E1}"/>
              </a:ext>
            </a:extLst>
          </xdr:cNvPr>
          <xdr:cNvSpPr/>
        </xdr:nvSpPr>
        <xdr:spPr>
          <a:xfrm>
            <a:off x="12658725" y="3552826"/>
            <a:ext cx="7924799" cy="5295900"/>
          </a:xfrm>
          <a:prstGeom prst="roundRect">
            <a:avLst>
              <a:gd name="adj" fmla="val 6151"/>
            </a:avLst>
          </a:prstGeom>
          <a:solidFill>
            <a:schemeClr val="bg1"/>
          </a:solidFill>
          <a:ln>
            <a:solidFill>
              <a:schemeClr val="bg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76" name="Chart 75">
            <a:extLst>
              <a:ext uri="{FF2B5EF4-FFF2-40B4-BE49-F238E27FC236}">
                <a16:creationId xmlns:a16="http://schemas.microsoft.com/office/drawing/2014/main" id="{4CD6DB99-3776-4014-A466-BC0342D07920}"/>
              </a:ext>
            </a:extLst>
          </xdr:cNvPr>
          <xdr:cNvGraphicFramePr>
            <a:graphicFrameLocks/>
          </xdr:cNvGraphicFramePr>
        </xdr:nvGraphicFramePr>
        <xdr:xfrm>
          <a:off x="13115926" y="3771900"/>
          <a:ext cx="7077074" cy="4705349"/>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editAs="absolute">
    <xdr:from>
      <xdr:col>20</xdr:col>
      <xdr:colOff>466725</xdr:colOff>
      <xdr:row>18</xdr:row>
      <xdr:rowOff>76200</xdr:rowOff>
    </xdr:from>
    <xdr:to>
      <xdr:col>33</xdr:col>
      <xdr:colOff>495300</xdr:colOff>
      <xdr:row>46</xdr:row>
      <xdr:rowOff>47625</xdr:rowOff>
    </xdr:to>
    <xdr:grpSp>
      <xdr:nvGrpSpPr>
        <xdr:cNvPr id="80" name="Group 79">
          <a:extLst>
            <a:ext uri="{FF2B5EF4-FFF2-40B4-BE49-F238E27FC236}">
              <a16:creationId xmlns:a16="http://schemas.microsoft.com/office/drawing/2014/main" id="{0895ABBF-54A7-46C8-5783-6F68F70F9CEF}"/>
            </a:ext>
          </a:extLst>
        </xdr:cNvPr>
        <xdr:cNvGrpSpPr/>
      </xdr:nvGrpSpPr>
      <xdr:grpSpPr>
        <a:xfrm>
          <a:off x="12713154" y="3505200"/>
          <a:ext cx="7988753" cy="5305425"/>
          <a:chOff x="12658725" y="3505200"/>
          <a:chExt cx="7953375" cy="5305425"/>
        </a:xfrm>
      </xdr:grpSpPr>
      <xdr:sp macro="" textlink="">
        <xdr:nvSpPr>
          <xdr:cNvPr id="78" name="Rectangle: Rounded Corners 77">
            <a:extLst>
              <a:ext uri="{FF2B5EF4-FFF2-40B4-BE49-F238E27FC236}">
                <a16:creationId xmlns:a16="http://schemas.microsoft.com/office/drawing/2014/main" id="{49972E67-FF78-6383-1062-39982AB96288}"/>
              </a:ext>
            </a:extLst>
          </xdr:cNvPr>
          <xdr:cNvSpPr/>
        </xdr:nvSpPr>
        <xdr:spPr>
          <a:xfrm>
            <a:off x="12658725" y="3505200"/>
            <a:ext cx="7953375" cy="5305425"/>
          </a:xfrm>
          <a:prstGeom prst="roundRect">
            <a:avLst>
              <a:gd name="adj" fmla="val 7870"/>
            </a:avLst>
          </a:prstGeom>
          <a:solidFill>
            <a:schemeClr val="bg1"/>
          </a:solidFill>
          <a:ln>
            <a:solidFill>
              <a:schemeClr val="bg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79" name="Chart 78">
            <a:extLst>
              <a:ext uri="{FF2B5EF4-FFF2-40B4-BE49-F238E27FC236}">
                <a16:creationId xmlns:a16="http://schemas.microsoft.com/office/drawing/2014/main" id="{11C0745B-646F-4DE9-B186-FB3A3472208E}"/>
              </a:ext>
            </a:extLst>
          </xdr:cNvPr>
          <xdr:cNvGraphicFramePr>
            <a:graphicFrameLocks/>
          </xdr:cNvGraphicFramePr>
        </xdr:nvGraphicFramePr>
        <xdr:xfrm>
          <a:off x="12934950" y="3848099"/>
          <a:ext cx="7419975" cy="4562475"/>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twoCellAnchor editAs="absolute">
    <xdr:from>
      <xdr:col>5</xdr:col>
      <xdr:colOff>123825</xdr:colOff>
      <xdr:row>46</xdr:row>
      <xdr:rowOff>152400</xdr:rowOff>
    </xdr:from>
    <xdr:to>
      <xdr:col>20</xdr:col>
      <xdr:colOff>485775</xdr:colOff>
      <xdr:row>75</xdr:row>
      <xdr:rowOff>0</xdr:rowOff>
    </xdr:to>
    <xdr:grpSp>
      <xdr:nvGrpSpPr>
        <xdr:cNvPr id="83" name="Group 82">
          <a:extLst>
            <a:ext uri="{FF2B5EF4-FFF2-40B4-BE49-F238E27FC236}">
              <a16:creationId xmlns:a16="http://schemas.microsoft.com/office/drawing/2014/main" id="{2322CDE2-4A02-70EA-7C6C-F9BE509EAC9D}"/>
            </a:ext>
          </a:extLst>
        </xdr:cNvPr>
        <xdr:cNvGrpSpPr/>
      </xdr:nvGrpSpPr>
      <xdr:grpSpPr>
        <a:xfrm>
          <a:off x="3185432" y="8915400"/>
          <a:ext cx="9546772" cy="5372100"/>
          <a:chOff x="3105150" y="8915400"/>
          <a:chExt cx="9505950" cy="5372100"/>
        </a:xfrm>
      </xdr:grpSpPr>
      <xdr:sp macro="" textlink="">
        <xdr:nvSpPr>
          <xdr:cNvPr id="81" name="Rectangle: Rounded Corners 80">
            <a:extLst>
              <a:ext uri="{FF2B5EF4-FFF2-40B4-BE49-F238E27FC236}">
                <a16:creationId xmlns:a16="http://schemas.microsoft.com/office/drawing/2014/main" id="{02E4C674-5867-72B0-0801-C49D8BE0A3F6}"/>
              </a:ext>
            </a:extLst>
          </xdr:cNvPr>
          <xdr:cNvSpPr/>
        </xdr:nvSpPr>
        <xdr:spPr>
          <a:xfrm>
            <a:off x="3105150" y="8915400"/>
            <a:ext cx="9505950" cy="5372100"/>
          </a:xfrm>
          <a:prstGeom prst="roundRect">
            <a:avLst>
              <a:gd name="adj" fmla="val 7093"/>
            </a:avLst>
          </a:prstGeom>
          <a:solidFill>
            <a:schemeClr val="bg1"/>
          </a:solidFill>
          <a:ln>
            <a:solidFill>
              <a:schemeClr val="bg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82" name="Chart 81">
            <a:extLst>
              <a:ext uri="{FF2B5EF4-FFF2-40B4-BE49-F238E27FC236}">
                <a16:creationId xmlns:a16="http://schemas.microsoft.com/office/drawing/2014/main" id="{65B0966C-BF90-4C0E-A487-B7B5CE72F888}"/>
              </a:ext>
            </a:extLst>
          </xdr:cNvPr>
          <xdr:cNvGraphicFramePr>
            <a:graphicFrameLocks/>
          </xdr:cNvGraphicFramePr>
        </xdr:nvGraphicFramePr>
        <xdr:xfrm>
          <a:off x="3533776" y="9220200"/>
          <a:ext cx="8715374" cy="4762500"/>
        </xdr:xfrm>
        <a:graphic>
          <a:graphicData uri="http://schemas.openxmlformats.org/drawingml/2006/chart">
            <c:chart xmlns:c="http://schemas.openxmlformats.org/drawingml/2006/chart" xmlns:r="http://schemas.openxmlformats.org/officeDocument/2006/relationships" r:id="rId13"/>
          </a:graphicData>
        </a:graphic>
      </xdr:graphicFrame>
    </xdr:grpSp>
    <xdr:clientData/>
  </xdr:twoCellAnchor>
  <xdr:twoCellAnchor editAs="absolute">
    <xdr:from>
      <xdr:col>21</xdr:col>
      <xdr:colOff>0</xdr:colOff>
      <xdr:row>47</xdr:row>
      <xdr:rowOff>19050</xdr:rowOff>
    </xdr:from>
    <xdr:to>
      <xdr:col>38</xdr:col>
      <xdr:colOff>66675</xdr:colOff>
      <xdr:row>75</xdr:row>
      <xdr:rowOff>66674</xdr:rowOff>
    </xdr:to>
    <xdr:grpSp>
      <xdr:nvGrpSpPr>
        <xdr:cNvPr id="87" name="Group 86">
          <a:extLst>
            <a:ext uri="{FF2B5EF4-FFF2-40B4-BE49-F238E27FC236}">
              <a16:creationId xmlns:a16="http://schemas.microsoft.com/office/drawing/2014/main" id="{F5C8131B-7E4A-AE9E-EA10-2A28561C8AA6}"/>
            </a:ext>
          </a:extLst>
        </xdr:cNvPr>
        <xdr:cNvGrpSpPr/>
      </xdr:nvGrpSpPr>
      <xdr:grpSpPr>
        <a:xfrm>
          <a:off x="12858750" y="8972550"/>
          <a:ext cx="10476139" cy="5381624"/>
          <a:chOff x="13001626" y="8972550"/>
          <a:chExt cx="10229849" cy="5381624"/>
        </a:xfrm>
      </xdr:grpSpPr>
      <xdr:sp macro="" textlink="">
        <xdr:nvSpPr>
          <xdr:cNvPr id="84" name="Rectangle: Rounded Corners 83">
            <a:extLst>
              <a:ext uri="{FF2B5EF4-FFF2-40B4-BE49-F238E27FC236}">
                <a16:creationId xmlns:a16="http://schemas.microsoft.com/office/drawing/2014/main" id="{8A321FC0-08F0-1040-516F-96D5995E7EE0}"/>
              </a:ext>
            </a:extLst>
          </xdr:cNvPr>
          <xdr:cNvSpPr/>
        </xdr:nvSpPr>
        <xdr:spPr>
          <a:xfrm>
            <a:off x="13001626" y="8972550"/>
            <a:ext cx="10229849" cy="5381624"/>
          </a:xfrm>
          <a:prstGeom prst="roundRect">
            <a:avLst>
              <a:gd name="adj" fmla="val 6795"/>
            </a:avLst>
          </a:prstGeom>
          <a:solidFill>
            <a:sysClr val="window" lastClr="FFFFFF"/>
          </a:solidFill>
          <a:ln>
            <a:solidFill>
              <a:schemeClr val="bg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86" name="Chart 85">
            <a:extLst>
              <a:ext uri="{FF2B5EF4-FFF2-40B4-BE49-F238E27FC236}">
                <a16:creationId xmlns:a16="http://schemas.microsoft.com/office/drawing/2014/main" id="{BB5843D7-86B4-4BDE-9612-785731AF01F0}"/>
              </a:ext>
            </a:extLst>
          </xdr:cNvPr>
          <xdr:cNvGraphicFramePr>
            <a:graphicFrameLocks/>
          </xdr:cNvGraphicFramePr>
        </xdr:nvGraphicFramePr>
        <xdr:xfrm>
          <a:off x="13354050" y="9229725"/>
          <a:ext cx="9553575" cy="4876799"/>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editAs="absolute">
    <xdr:from>
      <xdr:col>38</xdr:col>
      <xdr:colOff>219078</xdr:colOff>
      <xdr:row>47</xdr:row>
      <xdr:rowOff>9525</xdr:rowOff>
    </xdr:from>
    <xdr:to>
      <xdr:col>47</xdr:col>
      <xdr:colOff>333375</xdr:colOff>
      <xdr:row>75</xdr:row>
      <xdr:rowOff>57149</xdr:rowOff>
    </xdr:to>
    <xdr:grpSp>
      <xdr:nvGrpSpPr>
        <xdr:cNvPr id="89" name="Group 88">
          <a:extLst>
            <a:ext uri="{FF2B5EF4-FFF2-40B4-BE49-F238E27FC236}">
              <a16:creationId xmlns:a16="http://schemas.microsoft.com/office/drawing/2014/main" id="{810E76A4-90FC-624E-D24A-A56AD2ADDC34}"/>
            </a:ext>
          </a:extLst>
        </xdr:cNvPr>
        <xdr:cNvGrpSpPr/>
      </xdr:nvGrpSpPr>
      <xdr:grpSpPr>
        <a:xfrm>
          <a:off x="23487292" y="8963025"/>
          <a:ext cx="5625190" cy="5381624"/>
          <a:chOff x="23383878" y="8963025"/>
          <a:chExt cx="5600697" cy="5381624"/>
        </a:xfrm>
      </xdr:grpSpPr>
      <xdr:sp macro="" textlink="">
        <xdr:nvSpPr>
          <xdr:cNvPr id="85" name="Rectangle: Rounded Corners 84">
            <a:extLst>
              <a:ext uri="{FF2B5EF4-FFF2-40B4-BE49-F238E27FC236}">
                <a16:creationId xmlns:a16="http://schemas.microsoft.com/office/drawing/2014/main" id="{1A461636-B084-B953-C7BB-4C381C2317B0}"/>
              </a:ext>
            </a:extLst>
          </xdr:cNvPr>
          <xdr:cNvSpPr/>
        </xdr:nvSpPr>
        <xdr:spPr>
          <a:xfrm>
            <a:off x="23383878" y="8963025"/>
            <a:ext cx="5600697" cy="5381624"/>
          </a:xfrm>
          <a:prstGeom prst="roundRect">
            <a:avLst>
              <a:gd name="adj" fmla="val 6795"/>
            </a:avLst>
          </a:prstGeom>
          <a:solidFill>
            <a:sysClr val="window" lastClr="FFFFFF"/>
          </a:solidFill>
          <a:ln>
            <a:solidFill>
              <a:schemeClr val="bg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88" name="Chart 87">
            <a:extLst>
              <a:ext uri="{FF2B5EF4-FFF2-40B4-BE49-F238E27FC236}">
                <a16:creationId xmlns:a16="http://schemas.microsoft.com/office/drawing/2014/main" id="{ED511330-4828-4E7E-828D-FDA6D74761B4}"/>
              </a:ext>
            </a:extLst>
          </xdr:cNvPr>
          <xdr:cNvGraphicFramePr>
            <a:graphicFrameLocks/>
          </xdr:cNvGraphicFramePr>
        </xdr:nvGraphicFramePr>
        <xdr:xfrm>
          <a:off x="23641050" y="9258301"/>
          <a:ext cx="5153025" cy="4876800"/>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xdr:twoCellAnchor>
    <xdr:from>
      <xdr:col>0</xdr:col>
      <xdr:colOff>0</xdr:colOff>
      <xdr:row>7</xdr:row>
      <xdr:rowOff>123825</xdr:rowOff>
    </xdr:from>
    <xdr:to>
      <xdr:col>4</xdr:col>
      <xdr:colOff>582386</xdr:colOff>
      <xdr:row>75</xdr:row>
      <xdr:rowOff>104775</xdr:rowOff>
    </xdr:to>
    <xdr:grpSp>
      <xdr:nvGrpSpPr>
        <xdr:cNvPr id="94" name="Group 93">
          <a:extLst>
            <a:ext uri="{FF2B5EF4-FFF2-40B4-BE49-F238E27FC236}">
              <a16:creationId xmlns:a16="http://schemas.microsoft.com/office/drawing/2014/main" id="{F298B206-747D-8515-B156-B8CEE6809675}"/>
            </a:ext>
          </a:extLst>
        </xdr:cNvPr>
        <xdr:cNvGrpSpPr/>
      </xdr:nvGrpSpPr>
      <xdr:grpSpPr>
        <a:xfrm>
          <a:off x="0" y="1457325"/>
          <a:ext cx="3031672" cy="12934950"/>
          <a:chOff x="0" y="1457325"/>
          <a:chExt cx="3020786" cy="12934950"/>
        </a:xfrm>
      </xdr:grpSpPr>
      <xdr:sp macro="[0]!GoRegional" textlink="">
        <xdr:nvSpPr>
          <xdr:cNvPr id="3" name="Rectangle 2">
            <a:extLst>
              <a:ext uri="{FF2B5EF4-FFF2-40B4-BE49-F238E27FC236}">
                <a16:creationId xmlns:a16="http://schemas.microsoft.com/office/drawing/2014/main" id="{2D2E3EB3-4E73-4638-1BAB-F7F71B0832DF}"/>
              </a:ext>
            </a:extLst>
          </xdr:cNvPr>
          <xdr:cNvSpPr>
            <a:spLocks noChangeAspect="1"/>
          </xdr:cNvSpPr>
        </xdr:nvSpPr>
        <xdr:spPr>
          <a:xfrm>
            <a:off x="0" y="1457325"/>
            <a:ext cx="3020786" cy="12934950"/>
          </a:xfrm>
          <a:prstGeom prst="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4" name="Group 3">
            <a:extLst>
              <a:ext uri="{FF2B5EF4-FFF2-40B4-BE49-F238E27FC236}">
                <a16:creationId xmlns:a16="http://schemas.microsoft.com/office/drawing/2014/main" id="{0AD00579-6EE4-D9C8-E90A-410352F05C17}"/>
              </a:ext>
            </a:extLst>
          </xdr:cNvPr>
          <xdr:cNvGrpSpPr/>
        </xdr:nvGrpSpPr>
        <xdr:grpSpPr>
          <a:xfrm>
            <a:off x="194466" y="2035961"/>
            <a:ext cx="2641606" cy="912797"/>
            <a:chOff x="85725" y="2409824"/>
            <a:chExt cx="2266950" cy="747113"/>
          </a:xfrm>
          <a:noFill/>
        </xdr:grpSpPr>
        <xdr:sp macro="[0]!GoExecutive" textlink="">
          <xdr:nvSpPr>
            <xdr:cNvPr id="25" name="Rectangle: Rounded Corners 24">
              <a:extLst>
                <a:ext uri="{FF2B5EF4-FFF2-40B4-BE49-F238E27FC236}">
                  <a16:creationId xmlns:a16="http://schemas.microsoft.com/office/drawing/2014/main" id="{2E1A19D7-D80C-7214-F1C3-E34EBA1BE158}"/>
                </a:ext>
              </a:extLst>
            </xdr:cNvPr>
            <xdr:cNvSpPr/>
          </xdr:nvSpPr>
          <xdr:spPr>
            <a:xfrm>
              <a:off x="85725" y="2409824"/>
              <a:ext cx="2266950" cy="747113"/>
            </a:xfrm>
            <a:prstGeom prst="roundRect">
              <a:avLst/>
            </a:prstGeom>
            <a:grp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Executive" textlink="">
          <xdr:nvSpPr>
            <xdr:cNvPr id="26" name="TextBox 25">
              <a:extLst>
                <a:ext uri="{FF2B5EF4-FFF2-40B4-BE49-F238E27FC236}">
                  <a16:creationId xmlns:a16="http://schemas.microsoft.com/office/drawing/2014/main" id="{D8601662-4EE8-E516-3619-789752578040}"/>
                </a:ext>
              </a:extLst>
            </xdr:cNvPr>
            <xdr:cNvSpPr txBox="1"/>
          </xdr:nvSpPr>
          <xdr:spPr>
            <a:xfrm>
              <a:off x="923925" y="2609850"/>
              <a:ext cx="1390650" cy="42862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bg1"/>
                  </a:solidFill>
                </a:rPr>
                <a:t>Dashboard</a:t>
              </a:r>
            </a:p>
          </xdr:txBody>
        </xdr:sp>
        <xdr:pic macro="[0]!GoExecutive">
          <xdr:nvPicPr>
            <xdr:cNvPr id="27" name="Graphic 26" descr="Court">
              <a:extLst>
                <a:ext uri="{FF2B5EF4-FFF2-40B4-BE49-F238E27FC236}">
                  <a16:creationId xmlns:a16="http://schemas.microsoft.com/office/drawing/2014/main" id="{E40BBABC-040A-1BAE-F95F-F3E09D461C5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61924" y="2457450"/>
              <a:ext cx="695325" cy="676275"/>
            </a:xfrm>
            <a:prstGeom prst="rect">
              <a:avLst/>
            </a:prstGeom>
          </xdr:spPr>
        </xdr:pic>
      </xdr:grpSp>
      <xdr:grpSp>
        <xdr:nvGrpSpPr>
          <xdr:cNvPr id="5" name="Group 4">
            <a:extLst>
              <a:ext uri="{FF2B5EF4-FFF2-40B4-BE49-F238E27FC236}">
                <a16:creationId xmlns:a16="http://schemas.microsoft.com/office/drawing/2014/main" id="{AC72C052-14B7-768D-B95D-D9314BE07BFB}"/>
              </a:ext>
            </a:extLst>
          </xdr:cNvPr>
          <xdr:cNvGrpSpPr/>
        </xdr:nvGrpSpPr>
        <xdr:grpSpPr>
          <a:xfrm>
            <a:off x="234418" y="3665186"/>
            <a:ext cx="2641606" cy="887984"/>
            <a:chOff x="123825" y="4133849"/>
            <a:chExt cx="2266950" cy="726804"/>
          </a:xfrm>
        </xdr:grpSpPr>
        <xdr:sp macro="[0]!GoCountry" textlink="">
          <xdr:nvSpPr>
            <xdr:cNvPr id="22" name="Rectangle: Rounded Corners 21">
              <a:extLst>
                <a:ext uri="{FF2B5EF4-FFF2-40B4-BE49-F238E27FC236}">
                  <a16:creationId xmlns:a16="http://schemas.microsoft.com/office/drawing/2014/main" id="{44151EC0-A3BC-6E13-F7EE-98760C123D26}"/>
                </a:ext>
              </a:extLst>
            </xdr:cNvPr>
            <xdr:cNvSpPr/>
          </xdr:nvSpPr>
          <xdr:spPr>
            <a:xfrm>
              <a:off x="123825" y="4133849"/>
              <a:ext cx="2266950" cy="726804"/>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Country" textlink="">
          <xdr:nvSpPr>
            <xdr:cNvPr id="23" name="TextBox 22">
              <a:extLst>
                <a:ext uri="{FF2B5EF4-FFF2-40B4-BE49-F238E27FC236}">
                  <a16:creationId xmlns:a16="http://schemas.microsoft.com/office/drawing/2014/main" id="{717191A8-9429-15AD-BB56-68B2CB26240C}"/>
                </a:ext>
              </a:extLst>
            </xdr:cNvPr>
            <xdr:cNvSpPr txBox="1"/>
          </xdr:nvSpPr>
          <xdr:spPr>
            <a:xfrm>
              <a:off x="857251" y="4200526"/>
              <a:ext cx="1485900" cy="657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Country</a:t>
              </a:r>
              <a:r>
                <a:rPr lang="en-US" sz="1400" b="1" baseline="0">
                  <a:solidFill>
                    <a:schemeClr val="bg1"/>
                  </a:solidFill>
                </a:rPr>
                <a:t> performance</a:t>
              </a:r>
              <a:endParaRPr lang="en-US" sz="1400" b="1">
                <a:solidFill>
                  <a:schemeClr val="bg1"/>
                </a:solidFill>
              </a:endParaRPr>
            </a:p>
          </xdr:txBody>
        </xdr:sp>
        <xdr:pic macro="[0]!GoCountry">
          <xdr:nvPicPr>
            <xdr:cNvPr id="24" name="Graphic 23" descr="World">
              <a:extLst>
                <a:ext uri="{FF2B5EF4-FFF2-40B4-BE49-F238E27FC236}">
                  <a16:creationId xmlns:a16="http://schemas.microsoft.com/office/drawing/2014/main" id="{BD1AEB4F-B988-56BC-F22B-F74E86422796}"/>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209551" y="4276725"/>
              <a:ext cx="609600" cy="485775"/>
            </a:xfrm>
            <a:prstGeom prst="rect">
              <a:avLst/>
            </a:prstGeom>
          </xdr:spPr>
        </xdr:pic>
      </xdr:grpSp>
      <xdr:grpSp>
        <xdr:nvGrpSpPr>
          <xdr:cNvPr id="6" name="Group 5">
            <a:extLst>
              <a:ext uri="{FF2B5EF4-FFF2-40B4-BE49-F238E27FC236}">
                <a16:creationId xmlns:a16="http://schemas.microsoft.com/office/drawing/2014/main" id="{B40F1771-CEC6-145F-4926-686A2BC0BACD}"/>
              </a:ext>
            </a:extLst>
          </xdr:cNvPr>
          <xdr:cNvGrpSpPr/>
        </xdr:nvGrpSpPr>
        <xdr:grpSpPr>
          <a:xfrm>
            <a:off x="266062" y="5103989"/>
            <a:ext cx="2641606" cy="1132436"/>
            <a:chOff x="104775" y="5686425"/>
            <a:chExt cx="2266950" cy="926885"/>
          </a:xfrm>
        </xdr:grpSpPr>
        <xdr:sp macro="[0]!GoRegional" textlink="">
          <xdr:nvSpPr>
            <xdr:cNvPr id="19" name="Rectangle: Rounded Corners 18">
              <a:extLst>
                <a:ext uri="{FF2B5EF4-FFF2-40B4-BE49-F238E27FC236}">
                  <a16:creationId xmlns:a16="http://schemas.microsoft.com/office/drawing/2014/main" id="{872FFABC-C113-D644-BC6A-FE1CCCBBDB53}"/>
                </a:ext>
              </a:extLst>
            </xdr:cNvPr>
            <xdr:cNvSpPr/>
          </xdr:nvSpPr>
          <xdr:spPr>
            <a:xfrm>
              <a:off x="104775" y="5686425"/>
              <a:ext cx="2266950" cy="926885"/>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Regional" textlink="">
          <xdr:nvSpPr>
            <xdr:cNvPr id="20" name="TextBox 19">
              <a:extLst>
                <a:ext uri="{FF2B5EF4-FFF2-40B4-BE49-F238E27FC236}">
                  <a16:creationId xmlns:a16="http://schemas.microsoft.com/office/drawing/2014/main" id="{7ECAAD9D-083E-54AA-ABF3-A8E55E803277}"/>
                </a:ext>
              </a:extLst>
            </xdr:cNvPr>
            <xdr:cNvSpPr txBox="1"/>
          </xdr:nvSpPr>
          <xdr:spPr>
            <a:xfrm>
              <a:off x="942975" y="5857875"/>
              <a:ext cx="1333500" cy="733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Region</a:t>
              </a:r>
              <a:r>
                <a:rPr lang="en-US" sz="1400" b="1" baseline="0">
                  <a:solidFill>
                    <a:schemeClr val="bg1"/>
                  </a:solidFill>
                </a:rPr>
                <a:t> performance</a:t>
              </a:r>
              <a:endParaRPr lang="en-US" sz="1400" b="1">
                <a:solidFill>
                  <a:schemeClr val="bg1"/>
                </a:solidFill>
              </a:endParaRPr>
            </a:p>
          </xdr:txBody>
        </xdr:sp>
        <xdr:pic macro="[0]!GoRegional">
          <xdr:nvPicPr>
            <xdr:cNvPr id="21" name="Graphic 20" descr="Marker">
              <a:extLst>
                <a:ext uri="{FF2B5EF4-FFF2-40B4-BE49-F238E27FC236}">
                  <a16:creationId xmlns:a16="http://schemas.microsoft.com/office/drawing/2014/main" id="{2CBDEC0D-F0D7-3EA6-5585-8D09A28BFFB9}"/>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247650" y="5895974"/>
              <a:ext cx="657226" cy="647701"/>
            </a:xfrm>
            <a:prstGeom prst="rect">
              <a:avLst/>
            </a:prstGeom>
          </xdr:spPr>
        </xdr:pic>
      </xdr:grpSp>
      <xdr:grpSp>
        <xdr:nvGrpSpPr>
          <xdr:cNvPr id="7" name="Group 6">
            <a:extLst>
              <a:ext uri="{FF2B5EF4-FFF2-40B4-BE49-F238E27FC236}">
                <a16:creationId xmlns:a16="http://schemas.microsoft.com/office/drawing/2014/main" id="{8CDB1BF6-61E9-E073-D6D3-96F27BCBC110}"/>
              </a:ext>
            </a:extLst>
          </xdr:cNvPr>
          <xdr:cNvGrpSpPr/>
        </xdr:nvGrpSpPr>
        <xdr:grpSpPr>
          <a:xfrm>
            <a:off x="246692" y="6843292"/>
            <a:ext cx="2608428" cy="1291739"/>
            <a:chOff x="171449" y="6000753"/>
            <a:chExt cx="2238375" cy="1057273"/>
          </a:xfrm>
        </xdr:grpSpPr>
        <xdr:sp macro="[0]!GoChannel" textlink="">
          <xdr:nvSpPr>
            <xdr:cNvPr id="16" name="Rectangle: Rounded Corners 15">
              <a:extLst>
                <a:ext uri="{FF2B5EF4-FFF2-40B4-BE49-F238E27FC236}">
                  <a16:creationId xmlns:a16="http://schemas.microsoft.com/office/drawing/2014/main" id="{5F18472C-4583-1C72-359B-95010DB62F55}"/>
                </a:ext>
              </a:extLst>
            </xdr:cNvPr>
            <xdr:cNvSpPr/>
          </xdr:nvSpPr>
          <xdr:spPr>
            <a:xfrm>
              <a:off x="171449" y="6000753"/>
              <a:ext cx="2238375" cy="917467"/>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Channel" textlink="">
          <xdr:nvSpPr>
            <xdr:cNvPr id="17" name="TextBox 16">
              <a:extLst>
                <a:ext uri="{FF2B5EF4-FFF2-40B4-BE49-F238E27FC236}">
                  <a16:creationId xmlns:a16="http://schemas.microsoft.com/office/drawing/2014/main" id="{0D69417F-600A-6C8B-79A2-E4D092BA2C42}"/>
                </a:ext>
              </a:extLst>
            </xdr:cNvPr>
            <xdr:cNvSpPr txBox="1"/>
          </xdr:nvSpPr>
          <xdr:spPr>
            <a:xfrm>
              <a:off x="971549" y="6219826"/>
              <a:ext cx="128587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600" b="1">
                  <a:solidFill>
                    <a:schemeClr val="bg1"/>
                  </a:solidFill>
                </a:rPr>
                <a:t>Channel</a:t>
              </a:r>
            </a:p>
            <a:p>
              <a:pPr algn="l"/>
              <a:r>
                <a:rPr lang="en-US" sz="1600" b="1">
                  <a:solidFill>
                    <a:schemeClr val="bg1"/>
                  </a:solidFill>
                </a:rPr>
                <a:t>Performance</a:t>
              </a:r>
            </a:p>
          </xdr:txBody>
        </xdr:sp>
        <xdr:pic macro="[0]!GoChannel">
          <xdr:nvPicPr>
            <xdr:cNvPr id="18" name="Graphic 17" descr="Home">
              <a:extLst>
                <a:ext uri="{FF2B5EF4-FFF2-40B4-BE49-F238E27FC236}">
                  <a16:creationId xmlns:a16="http://schemas.microsoft.com/office/drawing/2014/main" id="{0CBE51EA-F9E0-A47D-0F01-1B35A3C878FF}"/>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19074" y="6267450"/>
              <a:ext cx="619125" cy="666750"/>
            </a:xfrm>
            <a:prstGeom prst="rect">
              <a:avLst/>
            </a:prstGeom>
          </xdr:spPr>
        </xdr:pic>
      </xdr:grpSp>
      <xdr:grpSp>
        <xdr:nvGrpSpPr>
          <xdr:cNvPr id="8" name="Group 7">
            <a:extLst>
              <a:ext uri="{FF2B5EF4-FFF2-40B4-BE49-F238E27FC236}">
                <a16:creationId xmlns:a16="http://schemas.microsoft.com/office/drawing/2014/main" id="{0384A84B-8817-FCF2-E49D-E53827A46C02}"/>
              </a:ext>
            </a:extLst>
          </xdr:cNvPr>
          <xdr:cNvGrpSpPr/>
        </xdr:nvGrpSpPr>
        <xdr:grpSpPr>
          <a:xfrm>
            <a:off x="229177" y="8703187"/>
            <a:ext cx="2542072" cy="1291740"/>
            <a:chOff x="180974" y="7429501"/>
            <a:chExt cx="2181225" cy="1057274"/>
          </a:xfrm>
        </xdr:grpSpPr>
        <xdr:sp macro="[0]!GoTransaction" textlink="">
          <xdr:nvSpPr>
            <xdr:cNvPr id="13" name="Rectangle: Rounded Corners 12">
              <a:extLst>
                <a:ext uri="{FF2B5EF4-FFF2-40B4-BE49-F238E27FC236}">
                  <a16:creationId xmlns:a16="http://schemas.microsoft.com/office/drawing/2014/main" id="{60EB9568-8A15-3EA9-B014-87D56F5958B6}"/>
                </a:ext>
              </a:extLst>
            </xdr:cNvPr>
            <xdr:cNvSpPr/>
          </xdr:nvSpPr>
          <xdr:spPr>
            <a:xfrm>
              <a:off x="180974" y="7429501"/>
              <a:ext cx="2181225" cy="973196"/>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Transaction" textlink="">
          <xdr:nvSpPr>
            <xdr:cNvPr id="14" name="TextBox 13">
              <a:extLst>
                <a:ext uri="{FF2B5EF4-FFF2-40B4-BE49-F238E27FC236}">
                  <a16:creationId xmlns:a16="http://schemas.microsoft.com/office/drawing/2014/main" id="{C91D1278-C2F7-5E75-C0F8-9C55CE83B691}"/>
                </a:ext>
              </a:extLst>
            </xdr:cNvPr>
            <xdr:cNvSpPr txBox="1"/>
          </xdr:nvSpPr>
          <xdr:spPr>
            <a:xfrm>
              <a:off x="962025" y="7648574"/>
              <a:ext cx="1228725" cy="838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1"/>
                  </a:solidFill>
                </a:rPr>
                <a:t>Transaction Analysis	</a:t>
              </a:r>
            </a:p>
          </xdr:txBody>
        </xdr:sp>
        <xdr:pic macro="[0]!GoTransaction">
          <xdr:nvPicPr>
            <xdr:cNvPr id="15" name="Graphic 14" descr="Pie chart">
              <a:extLst>
                <a:ext uri="{FF2B5EF4-FFF2-40B4-BE49-F238E27FC236}">
                  <a16:creationId xmlns:a16="http://schemas.microsoft.com/office/drawing/2014/main" id="{2F66EC78-278C-9840-BE32-0181B12A9177}"/>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6224" y="7715250"/>
              <a:ext cx="561975" cy="657226"/>
            </a:xfrm>
            <a:prstGeom prst="rect">
              <a:avLst/>
            </a:prstGeom>
          </xdr:spPr>
        </xdr:pic>
      </xdr:grpSp>
      <xdr:grpSp>
        <xdr:nvGrpSpPr>
          <xdr:cNvPr id="93" name="Group 92">
            <a:extLst>
              <a:ext uri="{FF2B5EF4-FFF2-40B4-BE49-F238E27FC236}">
                <a16:creationId xmlns:a16="http://schemas.microsoft.com/office/drawing/2014/main" id="{FC12A2C7-6B29-9FC1-694B-01D3731AB1F2}"/>
              </a:ext>
            </a:extLst>
          </xdr:cNvPr>
          <xdr:cNvGrpSpPr/>
        </xdr:nvGrpSpPr>
        <xdr:grpSpPr>
          <a:xfrm>
            <a:off x="241771" y="10935596"/>
            <a:ext cx="2508893" cy="998295"/>
            <a:chOff x="222721" y="10297421"/>
            <a:chExt cx="2508893" cy="998295"/>
          </a:xfrm>
        </xdr:grpSpPr>
        <xdr:grpSp>
          <xdr:nvGrpSpPr>
            <xdr:cNvPr id="9" name="Group 8">
              <a:extLst>
                <a:ext uri="{FF2B5EF4-FFF2-40B4-BE49-F238E27FC236}">
                  <a16:creationId xmlns:a16="http://schemas.microsoft.com/office/drawing/2014/main" id="{252F4E5C-BF23-41CA-E3F8-3E323644EF77}"/>
                </a:ext>
              </a:extLst>
            </xdr:cNvPr>
            <xdr:cNvGrpSpPr/>
          </xdr:nvGrpSpPr>
          <xdr:grpSpPr>
            <a:xfrm>
              <a:off x="222721" y="10297421"/>
              <a:ext cx="2508893" cy="998295"/>
              <a:chOff x="200025" y="8905875"/>
              <a:chExt cx="2152650" cy="924204"/>
            </a:xfrm>
          </xdr:grpSpPr>
          <xdr:sp macro="[0]!GoTime" textlink="">
            <xdr:nvSpPr>
              <xdr:cNvPr id="10" name="Rectangle: Rounded Corners 9">
                <a:extLst>
                  <a:ext uri="{FF2B5EF4-FFF2-40B4-BE49-F238E27FC236}">
                    <a16:creationId xmlns:a16="http://schemas.microsoft.com/office/drawing/2014/main" id="{5BDF3A18-BC15-E327-D5EB-F8F5F6664A15}"/>
                  </a:ext>
                </a:extLst>
              </xdr:cNvPr>
              <xdr:cNvSpPr/>
            </xdr:nvSpPr>
            <xdr:spPr>
              <a:xfrm>
                <a:off x="200025" y="8905875"/>
                <a:ext cx="2152650" cy="924204"/>
              </a:xfrm>
              <a:prstGeom prst="roundRect">
                <a:avLst/>
              </a:prstGeom>
              <a:no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GoTime" textlink="">
            <xdr:nvSpPr>
              <xdr:cNvPr id="11" name="TextBox 10">
                <a:extLst>
                  <a:ext uri="{FF2B5EF4-FFF2-40B4-BE49-F238E27FC236}">
                    <a16:creationId xmlns:a16="http://schemas.microsoft.com/office/drawing/2014/main" id="{FD5F6A4F-CBF3-1D21-1472-DAEFD96B044E}"/>
                  </a:ext>
                </a:extLst>
              </xdr:cNvPr>
              <xdr:cNvSpPr txBox="1"/>
            </xdr:nvSpPr>
            <xdr:spPr>
              <a:xfrm>
                <a:off x="1028700" y="9172576"/>
                <a:ext cx="1228725" cy="605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bg1"/>
                    </a:solidFill>
                  </a:rPr>
                  <a:t>Time</a:t>
                </a:r>
                <a:r>
                  <a:rPr lang="en-US" sz="1800" b="1" baseline="0">
                    <a:solidFill>
                      <a:schemeClr val="bg1"/>
                    </a:solidFill>
                  </a:rPr>
                  <a:t> intelligence</a:t>
                </a:r>
                <a:endParaRPr lang="en-US" sz="1800" b="1">
                  <a:solidFill>
                    <a:schemeClr val="bg1"/>
                  </a:solidFill>
                </a:endParaRPr>
              </a:p>
            </xdr:txBody>
          </xdr:sp>
        </xdr:grpSp>
        <xdr:pic macro="[0]!GoTime">
          <xdr:nvPicPr>
            <xdr:cNvPr id="91" name="Graphic 90" descr="Stopwatch">
              <a:extLst>
                <a:ext uri="{FF2B5EF4-FFF2-40B4-BE49-F238E27FC236}">
                  <a16:creationId xmlns:a16="http://schemas.microsoft.com/office/drawing/2014/main" id="{0BC788E5-019E-5A04-6724-303E0E83A47A}"/>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266700" y="10344150"/>
              <a:ext cx="914400" cy="914400"/>
            </a:xfrm>
            <a:prstGeom prst="rect">
              <a:avLst/>
            </a:prstGeom>
          </xdr:spPr>
        </xdr:pic>
      </xdr:grpSp>
    </xdr:grp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03829629632" backgroundQuery="1" createdVersion="8" refreshedVersion="8" minRefreshableVersion="3" recordCount="0" supportSubquery="1" supportAdvancedDrill="1" xr:uid="{7D6C0520-FCE5-4453-8BD1-2F5BB050B484}">
  <cacheSource type="external" connectionId="2"/>
  <cacheFields count="7">
    <cacheField name="[Country].[CountryName].[CountryName]" caption="CountryName" numFmtId="0" hierarchy="7" level="1">
      <sharedItems count="5">
        <s v="DR Congo"/>
        <s v="Kenya"/>
        <s v="Rwanda"/>
        <s v="Tanzania"/>
        <s v="Uganda"/>
      </sharedItems>
      <extLst>
        <ext xmlns:x15="http://schemas.microsoft.com/office/spreadsheetml/2010/11/main" uri="{4F2E5C28-24EA-4eb8-9CBF-B6C8F9C3D259}">
          <x15:cachedUniqueNames>
            <x15:cachedUniqueName index="0" name="[Country].[CountryName].&amp;[DR Congo]"/>
            <x15:cachedUniqueName index="1" name="[Country].[CountryName].&amp;[Kenya]"/>
            <x15:cachedUniqueName index="2" name="[Country].[CountryName].&amp;[Rwanda]"/>
            <x15:cachedUniqueName index="3" name="[Country].[CountryName].&amp;[Tanzania]"/>
            <x15:cachedUniqueName index="4" name="[Country].[CountryName].&amp;[Uganda]"/>
          </x15:cachedUniqueNames>
        </ext>
      </extLst>
    </cacheField>
    <cacheField name="[Measures].[Total Transaction Value]" caption="Total Transaction Value" numFmtId="0" hierarchy="54" level="32767"/>
    <cacheField name="[Measures].[Average value per transaction]" caption="Average value per transaction" numFmtId="0" hierarchy="56" level="32767"/>
    <cacheField name="[Measures].[Country Share %]" caption="Country Share %" numFmtId="0" hierarchy="63" level="32767"/>
    <cacheField name="[Measures].[Performance Status]" caption="Performance Status" numFmtId="0" hierarchy="66" level="32767"/>
    <cacheField name="[Measures].[Country Rank]" caption="Country Rank" numFmtId="0" hierarchy="62" level="32767"/>
    <cacheField name="[Date].[MonthName].[MonthName]" caption="MonthName" numFmtId="0" hierarchy="19" level="1">
      <sharedItems containsSemiMixedTypes="0" containsNonDate="0" containsString="0"/>
    </cacheField>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fieldsUsage count="2">
        <fieldUsage x="-1"/>
        <fieldUsage x="0"/>
      </fieldsUsage>
    </cacheHierarchy>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6"/>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oneField="1">
      <fieldsUsage count="1">
        <fieldUsage x="1"/>
      </fieldsUsage>
    </cacheHierarchy>
    <cacheHierarchy uniqueName="[Measures].[Total Transaction Volume]" caption="Total Transaction Volume" measure="1" displayFolder="" measureGroup="A" count="0"/>
    <cacheHierarchy uniqueName="[Measures].[Average value per transaction]" caption="Average value per transaction" measure="1" displayFolder="" measureGroup="A" count="0" oneField="1">
      <fieldsUsage count="1">
        <fieldUsage x="2"/>
      </fieldsUsage>
    </cacheHierarchy>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oneField="1">
      <fieldsUsage count="1">
        <fieldUsage x="5"/>
      </fieldsUsage>
    </cacheHierarchy>
    <cacheHierarchy uniqueName="[Measures].[Country Share %]" caption="Country Share %" measure="1" displayFolder="" measureGroup="A" count="0" oneField="1">
      <fieldsUsage count="1">
        <fieldUsage x="3"/>
      </fieldsUsage>
    </cacheHierarchy>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oneField="1">
      <fieldsUsage count="1">
        <fieldUsage x="4"/>
      </fieldsUsage>
    </cacheHierarchy>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03830439817" createdVersion="5" refreshedVersion="8" minRefreshableVersion="3" recordCount="0" supportSubquery="1" supportAdvancedDrill="1" xr:uid="{F17C802D-724E-4256-BA53-0297C107AAE5}">
  <cacheSource type="external" connectionId="2"/>
  <cacheFields count="7">
    <cacheField name="[Country].[CountryName].[CountryName]" caption="CountryName" numFmtId="0" hierarchy="7" level="1">
      <sharedItems count="5">
        <s v="DR Congo"/>
        <s v="Kenya"/>
        <s v="Rwanda"/>
        <s v="Tanzania"/>
        <s v="Uganda"/>
      </sharedItems>
      <extLst>
        <ext xmlns:x15="http://schemas.microsoft.com/office/spreadsheetml/2010/11/main" uri="{4F2E5C28-24EA-4eb8-9CBF-B6C8F9C3D259}">
          <x15:cachedUniqueNames>
            <x15:cachedUniqueName index="0" name="[Country].[CountryName].&amp;[DR Congo]"/>
            <x15:cachedUniqueName index="1" name="[Country].[CountryName].&amp;[Kenya]"/>
            <x15:cachedUniqueName index="2" name="[Country].[CountryName].&amp;[Rwanda]"/>
            <x15:cachedUniqueName index="3" name="[Country].[CountryName].&amp;[Tanzania]"/>
            <x15:cachedUniqueName index="4" name="[Country].[CountryName].&amp;[Uganda]"/>
          </x15:cachedUniqueNames>
        </ext>
      </extLst>
    </cacheField>
    <cacheField name="[Measures].[Average value per transaction]" caption="Average value per transaction" numFmtId="0" hierarchy="56" level="32767"/>
    <cacheField name="[Measures].[Country Share %]" caption="Country Share %" numFmtId="0" hierarchy="63" level="32767"/>
    <cacheField name="[Measures].[Group Average]" caption="Group Average" numFmtId="0" hierarchy="64" level="32767"/>
    <cacheField name="[Measures].[Performance Variance]" caption="Performance Variance" numFmtId="0" hierarchy="65" level="32767"/>
    <cacheField name="[Measures].[Performance Status]" caption="Performance Status" numFmtId="0" hierarchy="66" level="32767"/>
    <cacheField name="[Date].[MonthName].[MonthName]" caption="MonthName" numFmtId="0" hierarchy="19" level="1">
      <sharedItems containsSemiMixedTypes="0" containsNonDate="0" containsString="0"/>
    </cacheField>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fieldsUsage count="2">
        <fieldUsage x="-1"/>
        <fieldUsage x="0"/>
      </fieldsUsage>
    </cacheHierarchy>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6"/>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cacheHierarchy uniqueName="[Measures].[Total Transaction Volume]" caption="Total Transaction Volume" measure="1" displayFolder="" measureGroup="A" count="0"/>
    <cacheHierarchy uniqueName="[Measures].[Average value per transaction]" caption="Average value per transaction" measure="1" displayFolder="" measureGroup="A" count="0" oneField="1">
      <fieldsUsage count="1">
        <fieldUsage x="1"/>
      </fieldsUsage>
    </cacheHierarchy>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oneField="1">
      <fieldsUsage count="1">
        <fieldUsage x="2"/>
      </fieldsUsage>
    </cacheHierarchy>
    <cacheHierarchy uniqueName="[Measures].[Group Average]" caption="Group Average" measure="1" displayFolder="" measureGroup="A" count="0" oneField="1">
      <fieldsUsage count="1">
        <fieldUsage x="3"/>
      </fieldsUsage>
    </cacheHierarchy>
    <cacheHierarchy uniqueName="[Measures].[Performance Variance]" caption="Performance Variance" measure="1" displayFolder="" measureGroup="A" count="0" oneField="1">
      <fieldsUsage count="1">
        <fieldUsage x="4"/>
      </fieldsUsage>
    </cacheHierarchy>
    <cacheHierarchy uniqueName="[Measures].[Performance Status]" caption="Performance Status" measure="1" displayFolder="" measureGroup="A" count="0" oneField="1">
      <fieldsUsage count="1">
        <fieldUsage x="5"/>
      </fieldsUsage>
    </cacheHierarchy>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03831134256" createdVersion="5" refreshedVersion="8" minRefreshableVersion="3" recordCount="0" supportSubquery="1" supportAdvancedDrill="1" xr:uid="{B2D5B33E-7193-4F86-A877-63394F4384AB}">
  <cacheSource type="external" connectionId="2"/>
  <cacheFields count="3">
    <cacheField name="[Country].[CountryName].[CountryName]" caption="CountryName" numFmtId="0" hierarchy="7" level="1">
      <sharedItems count="5">
        <s v="DR Congo"/>
        <s v="Kenya"/>
        <s v="Rwanda"/>
        <s v="Tanzania"/>
        <s v="Uganda"/>
      </sharedItems>
      <extLst>
        <ext xmlns:x15="http://schemas.microsoft.com/office/spreadsheetml/2010/11/main" uri="{4F2E5C28-24EA-4eb8-9CBF-B6C8F9C3D259}">
          <x15:cachedUniqueNames>
            <x15:cachedUniqueName index="0" name="[Country].[CountryName].&amp;[DR Congo]"/>
            <x15:cachedUniqueName index="1" name="[Country].[CountryName].&amp;[Kenya]"/>
            <x15:cachedUniqueName index="2" name="[Country].[CountryName].&amp;[Rwanda]"/>
            <x15:cachedUniqueName index="3" name="[Country].[CountryName].&amp;[Tanzania]"/>
            <x15:cachedUniqueName index="4" name="[Country].[CountryName].&amp;[Uganda]"/>
          </x15:cachedUniqueNames>
        </ext>
      </extLst>
    </cacheField>
    <cacheField name="[Measures].[Average value per transaction]" caption="Average value per transaction" numFmtId="0" hierarchy="56" level="32767"/>
    <cacheField name="[Date].[MonthName].[MonthName]" caption="MonthName" numFmtId="0" hierarchy="19" level="1">
      <sharedItems containsSemiMixedTypes="0" containsNonDate="0" containsString="0"/>
    </cacheField>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fieldsUsage count="2">
        <fieldUsage x="-1"/>
        <fieldUsage x="0"/>
      </fieldsUsage>
    </cacheHierarchy>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2"/>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cacheHierarchy uniqueName="[Measures].[Total Transaction Volume]" caption="Total Transaction Volume" measure="1" displayFolder="" measureGroup="A" count="0"/>
    <cacheHierarchy uniqueName="[Measures].[Average value per transaction]" caption="Average value per transaction" measure="1" displayFolder="" measureGroup="A" count="0" oneField="1">
      <fieldsUsage count="1">
        <fieldUsage x="1"/>
      </fieldsUsage>
    </cacheHierarchy>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03831828703" createdVersion="5" refreshedVersion="8" minRefreshableVersion="3" recordCount="0" supportSubquery="1" supportAdvancedDrill="1" xr:uid="{7AA9F8D4-6E4C-4266-AB56-9B6351B4D7C6}">
  <cacheSource type="external" connectionId="2"/>
  <cacheFields count="3">
    <cacheField name="[Country].[CountryName].[CountryName]" caption="CountryName" numFmtId="0" hierarchy="7" level="1">
      <sharedItems count="5">
        <s v="DR Congo"/>
        <s v="Kenya"/>
        <s v="Rwanda"/>
        <s v="Tanzania"/>
        <s v="Uganda"/>
      </sharedItems>
      <extLst>
        <ext xmlns:x15="http://schemas.microsoft.com/office/spreadsheetml/2010/11/main" uri="{4F2E5C28-24EA-4eb8-9CBF-B6C8F9C3D259}">
          <x15:cachedUniqueNames>
            <x15:cachedUniqueName index="0" name="[Country].[CountryName].&amp;[DR Congo]"/>
            <x15:cachedUniqueName index="1" name="[Country].[CountryName].&amp;[Kenya]"/>
            <x15:cachedUniqueName index="2" name="[Country].[CountryName].&amp;[Rwanda]"/>
            <x15:cachedUniqueName index="3" name="[Country].[CountryName].&amp;[Tanzania]"/>
            <x15:cachedUniqueName index="4" name="[Country].[CountryName].&amp;[Uganda]"/>
          </x15:cachedUniqueNames>
        </ext>
      </extLst>
    </cacheField>
    <cacheField name="[Measures].[Total Transaction Value]" caption="Total Transaction Value" numFmtId="0" hierarchy="54" level="32767"/>
    <cacheField name="[Date].[MonthName].[MonthName]" caption="MonthName" numFmtId="0" hierarchy="19" level="1">
      <sharedItems containsSemiMixedTypes="0" containsNonDate="0" containsString="0"/>
    </cacheField>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fieldsUsage count="2">
        <fieldUsage x="-1"/>
        <fieldUsage x="0"/>
      </fieldsUsage>
    </cacheHierarchy>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2"/>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oneField="1">
      <fieldsUsage count="1">
        <fieldUsage x="1"/>
      </fieldsUsage>
    </cacheHierarchy>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03832523149" createdVersion="5" refreshedVersion="8" minRefreshableVersion="3" recordCount="0" supportSubquery="1" supportAdvancedDrill="1" xr:uid="{7CA75582-AD29-4B4F-8202-A5DD6DC6424A}">
  <cacheSource type="external" connectionId="2"/>
  <cacheFields count="3">
    <cacheField name="[Country].[CountryName].[CountryName]" caption="CountryName" numFmtId="0" hierarchy="7" level="1">
      <sharedItems count="5">
        <s v="DR Congo"/>
        <s v="Kenya"/>
        <s v="Rwanda"/>
        <s v="Tanzania"/>
        <s v="Uganda"/>
      </sharedItems>
      <extLst>
        <ext xmlns:x15="http://schemas.microsoft.com/office/spreadsheetml/2010/11/main" uri="{4F2E5C28-24EA-4eb8-9CBF-B6C8F9C3D259}">
          <x15:cachedUniqueNames>
            <x15:cachedUniqueName index="0" name="[Country].[CountryName].&amp;[DR Congo]"/>
            <x15:cachedUniqueName index="1" name="[Country].[CountryName].&amp;[Kenya]"/>
            <x15:cachedUniqueName index="2" name="[Country].[CountryName].&amp;[Rwanda]"/>
            <x15:cachedUniqueName index="3" name="[Country].[CountryName].&amp;[Tanzania]"/>
            <x15:cachedUniqueName index="4" name="[Country].[CountryName].&amp;[Uganda]"/>
          </x15:cachedUniqueNames>
        </ext>
      </extLst>
    </cacheField>
    <cacheField name="[Measures].[Total Transaction Value]" caption="Total Transaction Value" numFmtId="0" hierarchy="54" level="32767"/>
    <cacheField name="[Date].[MonthName].[MonthName]" caption="MonthName" numFmtId="0" hierarchy="19" level="1">
      <sharedItems count="6">
        <s v="January"/>
        <s v="February"/>
        <s v="March"/>
        <s v="April"/>
        <s v="May"/>
        <s v="June"/>
      </sharedItems>
      <extLst>
        <ext xmlns:x15="http://schemas.microsoft.com/office/spreadsheetml/2010/11/main" uri="{4F2E5C28-24EA-4eb8-9CBF-B6C8F9C3D259}">
          <x15:cachedUniqueNames>
            <x15:cachedUniqueName index="0" name="[Date].[MonthName].&amp;[January]"/>
            <x15:cachedUniqueName index="1" name="[Date].[MonthName].&amp;[February]"/>
            <x15:cachedUniqueName index="2" name="[Date].[MonthName].&amp;[March]"/>
            <x15:cachedUniqueName index="3" name="[Date].[MonthName].&amp;[April]"/>
            <x15:cachedUniqueName index="4" name="[Date].[MonthName].&amp;[May]"/>
            <x15:cachedUniqueName index="5" name="[Date].[MonthName].&amp;[June]"/>
          </x15:cachedUniqueNames>
        </ext>
      </extLst>
    </cacheField>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fieldsUsage count="2">
        <fieldUsage x="-1"/>
        <fieldUsage x="0"/>
      </fieldsUsage>
    </cacheHierarchy>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2"/>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oneField="1">
      <fieldsUsage count="1">
        <fieldUsage x="1"/>
      </fieldsUsage>
    </cacheHierarchy>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03833333334" createdVersion="5" refreshedVersion="8" minRefreshableVersion="3" recordCount="0" supportSubquery="1" supportAdvancedDrill="1" xr:uid="{30F5C796-C5CD-4F6F-A2F5-74104815E66A}">
  <cacheSource type="external" connectionId="2"/>
  <cacheFields count="3">
    <cacheField name="[Country].[CountryName].[CountryName]" caption="CountryName" numFmtId="0" hierarchy="7" level="1">
      <sharedItems count="5">
        <s v="DR Congo"/>
        <s v="Kenya"/>
        <s v="Rwanda"/>
        <s v="Tanzania"/>
        <s v="Uganda"/>
      </sharedItems>
      <extLst>
        <ext xmlns:x15="http://schemas.microsoft.com/office/spreadsheetml/2010/11/main" uri="{4F2E5C28-24EA-4eb8-9CBF-B6C8F9C3D259}">
          <x15:cachedUniqueNames>
            <x15:cachedUniqueName index="0" name="[Country].[CountryName].&amp;[DR Congo]"/>
            <x15:cachedUniqueName index="1" name="[Country].[CountryName].&amp;[Kenya]"/>
            <x15:cachedUniqueName index="2" name="[Country].[CountryName].&amp;[Rwanda]"/>
            <x15:cachedUniqueName index="3" name="[Country].[CountryName].&amp;[Tanzania]"/>
            <x15:cachedUniqueName index="4" name="[Country].[CountryName].&amp;[Uganda]"/>
          </x15:cachedUniqueNames>
        </ext>
      </extLst>
    </cacheField>
    <cacheField name="[Measures].[Total Transaction Value]" caption="Total Transaction Value" numFmtId="0" hierarchy="54" level="32767"/>
    <cacheField name="[Date].[MonthName].[MonthName]" caption="MonthName" numFmtId="0" hierarchy="19" level="1">
      <sharedItems containsSemiMixedTypes="0" containsNonDate="0" containsString="0"/>
    </cacheField>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fieldsUsage count="2">
        <fieldUsage x="-1"/>
        <fieldUsage x="0"/>
      </fieldsUsage>
    </cacheHierarchy>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2"/>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oneField="1">
      <fieldsUsage count="1">
        <fieldUsage x="1"/>
      </fieldsUsage>
    </cacheHierarchy>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03834027781" createdVersion="5" refreshedVersion="8" minRefreshableVersion="3" recordCount="0" supportSubquery="1" supportAdvancedDrill="1" xr:uid="{0A738AEE-02A8-4D65-96A7-323F0FF8AA54}">
  <cacheSource type="external" connectionId="2"/>
  <cacheFields count="6">
    <cacheField name="[Measures].[Country Rank]" caption="Country Rank" numFmtId="0" hierarchy="62" level="32767"/>
    <cacheField name="[Measures].[Country Share %]" caption="Country Share %" numFmtId="0" hierarchy="63" level="32767"/>
    <cacheField name="[Measures].[Group Average]" caption="Group Average" numFmtId="0" hierarchy="64" level="32767"/>
    <cacheField name="[Measures].[Performance Variance]" caption="Performance Variance" numFmtId="0" hierarchy="65" level="32767"/>
    <cacheField name="[Measures].[Performance Status]" caption="Performance Status" numFmtId="0" hierarchy="66" level="32767"/>
    <cacheField name="[Date].[MonthName].[MonthName]" caption="MonthName" numFmtId="0" hierarchy="19" level="1">
      <sharedItems containsSemiMixedTypes="0" containsNonDate="0" containsString="0"/>
    </cacheField>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5"/>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oneField="1">
      <fieldsUsage count="1">
        <fieldUsage x="0"/>
      </fieldsUsage>
    </cacheHierarchy>
    <cacheHierarchy uniqueName="[Measures].[Country Share %]" caption="Country Share %" measure="1" displayFolder="" measureGroup="A" count="0" oneField="1">
      <fieldsUsage count="1">
        <fieldUsage x="1"/>
      </fieldsUsage>
    </cacheHierarchy>
    <cacheHierarchy uniqueName="[Measures].[Group Average]" caption="Group Average" measure="1" displayFolder="" measureGroup="A" count="0" oneField="1">
      <fieldsUsage count="1">
        <fieldUsage x="2"/>
      </fieldsUsage>
    </cacheHierarchy>
    <cacheHierarchy uniqueName="[Measures].[Performance Variance]" caption="Performance Variance" measure="1" displayFolder="" measureGroup="A" count="0" oneField="1">
      <fieldsUsage count="1">
        <fieldUsage x="3"/>
      </fieldsUsage>
    </cacheHierarchy>
    <cacheHierarchy uniqueName="[Measures].[Performance Status]" caption="Performance Status" measure="1" displayFolder="" measureGroup="A" count="0" oneField="1">
      <fieldsUsage count="1">
        <fieldUsage x="4"/>
      </fieldsUsage>
    </cacheHierarchy>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0383472222" createdVersion="5" refreshedVersion="8" minRefreshableVersion="3" recordCount="0" supportSubquery="1" supportAdvancedDrill="1" xr:uid="{45CDDB6E-D1B4-4F3F-8F91-8B85596A5D01}">
  <cacheSource type="external" connectionId="2"/>
  <cacheFields count="6">
    <cacheField name="[Country].[CountryName].[CountryName]" caption="CountryName" numFmtId="0" hierarchy="7" level="1">
      <sharedItems count="5">
        <s v="DR Congo"/>
        <s v="Kenya"/>
        <s v="Rwanda"/>
        <s v="Tanzania"/>
        <s v="Uganda"/>
      </sharedItems>
    </cacheField>
    <cacheField name="[Measures].[Total Transaction Value]" caption="Total Transaction Value" numFmtId="0" hierarchy="54" level="32767"/>
    <cacheField name="[Channel].[ChannelName].[ChannelName]" caption="ChannelName" numFmtId="0" hierarchy="5" level="1">
      <sharedItems count="5">
        <s v="Agent"/>
        <s v="ATM"/>
        <s v="Branch"/>
        <s v="Internet Banking"/>
        <s v="Mobile App (Equitel/EazzyApp)"/>
      </sharedItems>
    </cacheField>
    <cacheField name="[Transactions old].[TransactionType].[TransactionType]" caption="TransactionType" numFmtId="0" hierarchy="46" level="1">
      <sharedItems count="6">
        <s v="Bill Payment"/>
        <s v="Deposit"/>
        <s v="Forex Transaction"/>
        <s v="Fund Transfer"/>
        <s v="Loan Disbursement"/>
        <s v="Loan Repayment"/>
      </sharedItems>
      <extLst>
        <ext xmlns:x15="http://schemas.microsoft.com/office/spreadsheetml/2010/11/main" uri="{4F2E5C28-24EA-4eb8-9CBF-B6C8F9C3D259}">
          <x15:cachedUniqueNames>
            <x15:cachedUniqueName index="0" name="[Transactions old].[TransactionType].&amp;[Bill Payment]"/>
            <x15:cachedUniqueName index="1" name="[Transactions old].[TransactionType].&amp;[Deposit]"/>
            <x15:cachedUniqueName index="2" name="[Transactions old].[TransactionType].&amp;[Forex Transaction]"/>
            <x15:cachedUniqueName index="3" name="[Transactions old].[TransactionType].&amp;[Fund Transfer]"/>
            <x15:cachedUniqueName index="4" name="[Transactions old].[TransactionType].&amp;[Loan Disbursement]"/>
            <x15:cachedUniqueName index="5" name="[Transactions old].[TransactionType].&amp;[Loan Repayment]"/>
          </x15:cachedUniqueNames>
        </ext>
      </extLst>
    </cacheField>
    <cacheField name="[Transactions].[TransactionType].[TransactionType]" caption="TransactionType" numFmtId="0" hierarchy="37" level="1">
      <sharedItems count="6">
        <s v="Bill Payment"/>
        <s v="Deposit"/>
        <s v="Forex Transaction"/>
        <s v="Fund Transfer"/>
        <s v="Loan Disbursement"/>
        <s v="Loan Repayment"/>
      </sharedItems>
      <extLst>
        <ext xmlns:x15="http://schemas.microsoft.com/office/spreadsheetml/2010/11/main" uri="{4F2E5C28-24EA-4eb8-9CBF-B6C8F9C3D259}">
          <x15:cachedUniqueNames>
            <x15:cachedUniqueName index="0" name="[Transactions].[TransactionType].&amp;[Bill Payment]"/>
            <x15:cachedUniqueName index="1" name="[Transactions].[TransactionType].&amp;[Deposit]"/>
            <x15:cachedUniqueName index="2" name="[Transactions].[TransactionType].&amp;[Forex Transaction]"/>
            <x15:cachedUniqueName index="3" name="[Transactions].[TransactionType].&amp;[Fund Transfer]"/>
            <x15:cachedUniqueName index="4" name="[Transactions].[TransactionType].&amp;[Loan Disbursement]"/>
            <x15:cachedUniqueName index="5" name="[Transactions].[TransactionType].&amp;[Loan Repayment]"/>
          </x15:cachedUniqueNames>
        </ext>
      </extLst>
    </cacheField>
    <cacheField name="[Date].[MonthName].[MonthName]" caption="MonthName" numFmtId="0" hierarchy="19" level="1">
      <sharedItems containsSemiMixedTypes="0" containsNonDate="0" containsString="0"/>
    </cacheField>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fieldsUsage count="2">
        <fieldUsage x="-1"/>
        <fieldUsage x="2"/>
      </fieldsUsage>
    </cacheHierarchy>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fieldsUsage count="2">
        <fieldUsage x="-1"/>
        <fieldUsage x="0"/>
      </fieldsUsage>
    </cacheHierarchy>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5"/>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2" memberValueDatatype="130" unbalanced="0">
      <fieldsUsage count="2">
        <fieldUsage x="-1"/>
        <fieldUsage x="4"/>
      </fieldsUsage>
    </cacheHierarchy>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fieldsUsage count="2">
        <fieldUsage x="-1"/>
        <fieldUsage x="3"/>
      </fieldsUsage>
    </cacheHierarchy>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oneField="1">
      <fieldsUsage count="1">
        <fieldUsage x="1"/>
      </fieldsUsage>
    </cacheHierarchy>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03835416667" createdVersion="5" refreshedVersion="8" minRefreshableVersion="3" recordCount="0" supportSubquery="1" supportAdvancedDrill="1" xr:uid="{D8F4D4E8-7286-4E89-899E-EB47A9ED1B95}">
  <cacheSource type="external" connectionId="2"/>
  <cacheFields count="4">
    <cacheField name="[Country].[CountryName].[CountryName]" caption="CountryName" numFmtId="0" hierarchy="7" level="1">
      <sharedItems count="5">
        <s v="DR Congo"/>
        <s v="Kenya"/>
        <s v="Rwanda"/>
        <s v="Tanzania"/>
        <s v="Uganda"/>
      </sharedItems>
    </cacheField>
    <cacheField name="[Measures].[Total Transaction Value]" caption="Total Transaction Value" numFmtId="0" hierarchy="54" level="32767"/>
    <cacheField name="[Channel].[ChannelName].[ChannelName]" caption="ChannelName" numFmtId="0" hierarchy="5" level="1">
      <sharedItems count="5">
        <s v="Agent"/>
        <s v="ATM"/>
        <s v="Branch"/>
        <s v="Internet Banking"/>
        <s v="Mobile App (Equitel/EazzyApp)"/>
      </sharedItems>
      <extLst>
        <ext xmlns:x15="http://schemas.microsoft.com/office/spreadsheetml/2010/11/main" uri="{4F2E5C28-24EA-4eb8-9CBF-B6C8F9C3D259}">
          <x15:cachedUniqueNames>
            <x15:cachedUniqueName index="0" name="[Channel].[ChannelName].&amp;[Agent]"/>
            <x15:cachedUniqueName index="1" name="[Channel].[ChannelName].&amp;[ATM]"/>
            <x15:cachedUniqueName index="2" name="[Channel].[ChannelName].&amp;[Branch]"/>
            <x15:cachedUniqueName index="3" name="[Channel].[ChannelName].&amp;[Internet Banking]"/>
            <x15:cachedUniqueName index="4" name="[Channel].[ChannelName].&amp;[Mobile App (Equitel/EazzyApp)]"/>
          </x15:cachedUniqueNames>
        </ext>
      </extLst>
    </cacheField>
    <cacheField name="[Date].[MonthName].[MonthName]" caption="MonthName" numFmtId="0" hierarchy="19" level="1">
      <sharedItems containsSemiMixedTypes="0" containsNonDate="0" containsString="0"/>
    </cacheField>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fieldsUsage count="2">
        <fieldUsage x="-1"/>
        <fieldUsage x="2"/>
      </fieldsUsage>
    </cacheHierarchy>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fieldsUsage count="2">
        <fieldUsage x="-1"/>
        <fieldUsage x="0"/>
      </fieldsUsage>
    </cacheHierarchy>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3"/>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oneField="1">
      <fieldsUsage count="1">
        <fieldUsage x="1"/>
      </fieldsUsage>
    </cacheHierarchy>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03836226852" createdVersion="5" refreshedVersion="8" minRefreshableVersion="3" recordCount="0" supportSubquery="1" supportAdvancedDrill="1" xr:uid="{3D900035-A4F7-4160-8982-5FDFFFEA7BB7}">
  <cacheSource type="external" connectionId="2"/>
  <cacheFields count="3">
    <cacheField name="[Country].[CountryName].[CountryName]" caption="CountryName" numFmtId="0" hierarchy="7" level="1">
      <sharedItems count="5">
        <s v="DR Congo"/>
        <s v="Kenya"/>
        <s v="Rwanda"/>
        <s v="Tanzania"/>
        <s v="Uganda"/>
      </sharedItems>
    </cacheField>
    <cacheField name="[Measures].[Total Transaction Value]" caption="Total Transaction Value" numFmtId="0" hierarchy="54" level="32767"/>
    <cacheField name="[Date].[MonthName].[MonthName]" caption="MonthName" numFmtId="0" hierarchy="19" level="1">
      <sharedItems count="6">
        <s v="January"/>
        <s v="February"/>
        <s v="March"/>
        <s v="April"/>
        <s v="May"/>
        <s v="June"/>
      </sharedItems>
      <extLst>
        <ext xmlns:x15="http://schemas.microsoft.com/office/spreadsheetml/2010/11/main" uri="{4F2E5C28-24EA-4eb8-9CBF-B6C8F9C3D259}">
          <x15:cachedUniqueNames>
            <x15:cachedUniqueName index="0" name="[Date].[MonthName].&amp;[January]"/>
            <x15:cachedUniqueName index="1" name="[Date].[MonthName].&amp;[February]"/>
            <x15:cachedUniqueName index="2" name="[Date].[MonthName].&amp;[March]"/>
            <x15:cachedUniqueName index="3" name="[Date].[MonthName].&amp;[April]"/>
            <x15:cachedUniqueName index="4" name="[Date].[MonthName].&amp;[May]"/>
            <x15:cachedUniqueName index="5" name="[Date].[MonthName].&amp;[June]"/>
          </x15:cachedUniqueNames>
        </ext>
      </extLst>
    </cacheField>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fieldsUsage count="2">
        <fieldUsage x="-1"/>
        <fieldUsage x="0"/>
      </fieldsUsage>
    </cacheHierarchy>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2"/>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oneField="1">
      <fieldsUsage count="1">
        <fieldUsage x="1"/>
      </fieldsUsage>
    </cacheHierarchy>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03836921298" createdVersion="5" refreshedVersion="8" minRefreshableVersion="3" recordCount="0" supportSubquery="1" supportAdvancedDrill="1" xr:uid="{ACFDB796-854F-4460-AE3D-F35E78738F9E}">
  <cacheSource type="external" connectionId="2"/>
  <cacheFields count="7">
    <cacheField name="[Measures].[Total Transaction Value]" caption="Total Transaction Value" numFmtId="0" hierarchy="54" level="32767"/>
    <cacheField name="[Measures].[Total Transaction Volume]" caption="Total Transaction Volume" numFmtId="0" hierarchy="55" level="32767"/>
    <cacheField name="[Measures].[Average value per transaction]" caption="Average value per transaction" numFmtId="0" hierarchy="56" level="32767"/>
    <cacheField name="[Measures].[Number of records]" caption="Number of records" numFmtId="0" hierarchy="57" level="32767"/>
    <cacheField name="[Measures].[Number of Countries]" caption="Number of Countries" numFmtId="0" hierarchy="58" level="32767"/>
    <cacheField name="[Measures].[Number of Channels]" caption="Number of Channels" numFmtId="0" hierarchy="60" level="32767"/>
    <cacheField name="[Date].[MonthName].[MonthName]" caption="MonthName" numFmtId="0" hierarchy="19" level="1">
      <sharedItems containsSemiMixedTypes="0" containsNonDate="0" containsString="0"/>
    </cacheField>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6"/>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oneField="1">
      <fieldsUsage count="1">
        <fieldUsage x="0"/>
      </fieldsUsage>
    </cacheHierarchy>
    <cacheHierarchy uniqueName="[Measures].[Total Transaction Volume]" caption="Total Transaction Volume" measure="1" displayFolder="" measureGroup="A" count="0" oneField="1">
      <fieldsUsage count="1">
        <fieldUsage x="1"/>
      </fieldsUsage>
    </cacheHierarchy>
    <cacheHierarchy uniqueName="[Measures].[Average value per transaction]" caption="Average value per transaction" measure="1" displayFolder="" measureGroup="A" count="0" oneField="1">
      <fieldsUsage count="1">
        <fieldUsage x="2"/>
      </fieldsUsage>
    </cacheHierarchy>
    <cacheHierarchy uniqueName="[Measures].[Number of records]" caption="Number of records" measure="1" displayFolder="" measureGroup="A" count="0" oneField="1">
      <fieldsUsage count="1">
        <fieldUsage x="3"/>
      </fieldsUsage>
    </cacheHierarchy>
    <cacheHierarchy uniqueName="[Measures].[Number of Countries]" caption="Number of Countries" measure="1" displayFolder="" measureGroup="A" count="0" oneField="1">
      <fieldsUsage count="1">
        <fieldUsage x="4"/>
      </fieldsUsage>
    </cacheHierarchy>
    <cacheHierarchy uniqueName="[Measures].[Number of Regions]" caption="Number of Regions" measure="1" displayFolder="" measureGroup="A" count="0"/>
    <cacheHierarchy uniqueName="[Measures].[Number of Channels]" caption="Number of Channels" measure="1" displayFolder="" measureGroup="A" count="0" oneField="1">
      <fieldsUsage count="1">
        <fieldUsage x="5"/>
      </fieldsUsage>
    </cacheHierarchy>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03837615738" createdVersion="5" refreshedVersion="8" minRefreshableVersion="3" recordCount="0" supportSubquery="1" supportAdvancedDrill="1" xr:uid="{C218C696-668C-4113-8402-B7D3D418C464}">
  <cacheSource type="external" connectionId="2"/>
  <cacheFields count="3">
    <cacheField name="[Country].[CountryName].[CountryName]" caption="CountryName" numFmtId="0" hierarchy="7" level="1">
      <sharedItems count="5">
        <s v="DR Congo"/>
        <s v="Kenya"/>
        <s v="Rwanda"/>
        <s v="Tanzania"/>
        <s v="Uganda"/>
      </sharedItems>
      <extLst>
        <ext xmlns:x15="http://schemas.microsoft.com/office/spreadsheetml/2010/11/main" uri="{4F2E5C28-24EA-4eb8-9CBF-B6C8F9C3D259}">
          <x15:cachedUniqueNames>
            <x15:cachedUniqueName index="0" name="[Country].[CountryName].&amp;[DR Congo]"/>
            <x15:cachedUniqueName index="1" name="[Country].[CountryName].&amp;[Kenya]"/>
            <x15:cachedUniqueName index="2" name="[Country].[CountryName].&amp;[Rwanda]"/>
            <x15:cachedUniqueName index="3" name="[Country].[CountryName].&amp;[Tanzania]"/>
            <x15:cachedUniqueName index="4" name="[Country].[CountryName].&amp;[Uganda]"/>
          </x15:cachedUniqueNames>
        </ext>
      </extLst>
    </cacheField>
    <cacheField name="[Measures].[Total Transaction Value]" caption="Total Transaction Value" numFmtId="0" hierarchy="54" level="32767"/>
    <cacheField name="[Date].[MonthName].[MonthName]" caption="MonthName" numFmtId="0" hierarchy="19" level="1">
      <sharedItems containsSemiMixedTypes="0" containsNonDate="0" containsString="0"/>
    </cacheField>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fieldsUsage count="2">
        <fieldUsage x="-1"/>
        <fieldUsage x="0"/>
      </fieldsUsage>
    </cacheHierarchy>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2"/>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oneField="1">
      <fieldsUsage count="1">
        <fieldUsage x="1"/>
      </fieldsUsage>
    </cacheHierarchy>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03838310184" createdVersion="5" refreshedVersion="8" minRefreshableVersion="3" recordCount="0" supportSubquery="1" supportAdvancedDrill="1" xr:uid="{B63D9F99-D696-4073-8FE9-B58D6646AA88}">
  <cacheSource type="external" connectionId="2"/>
  <cacheFields count="6">
    <cacheField name="[Measures].[Top Region Value]" caption="Top Region Value" numFmtId="0" hierarchy="67" level="32767"/>
    <cacheField name="[Measures].[Region Share %]" caption="Region Share %" numFmtId="0" hierarchy="68" level="32767"/>
    <cacheField name="[Measures].[Region Ranking]" caption="Region Ranking" numFmtId="0" hierarchy="69" level="32767"/>
    <cacheField name="[Measures].[Average value per transaction]" caption="Average value per transaction" numFmtId="0" hierarchy="56" level="32767"/>
    <cacheField name="[Region].[RegionName].[RegionName]" caption="RegionName" numFmtId="0" hierarchy="32" level="1">
      <sharedItems containsSemiMixedTypes="0" containsNonDate="0" containsString="0"/>
    </cacheField>
    <cacheField name="[Date].[MonthName].[MonthName]" caption="MonthName" numFmtId="0" hierarchy="19" level="1">
      <sharedItems containsSemiMixedTypes="0" containsNonDate="0" containsString="0"/>
    </cacheField>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5"/>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2" memberValueDatatype="130" unbalanced="0">
      <fieldsUsage count="2">
        <fieldUsage x="-1"/>
        <fieldUsage x="4"/>
      </fieldsUsage>
    </cacheHierarchy>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cacheHierarchy uniqueName="[Measures].[Total Transaction Volume]" caption="Total Transaction Volume" measure="1" displayFolder="" measureGroup="A" count="0"/>
    <cacheHierarchy uniqueName="[Measures].[Average value per transaction]" caption="Average value per transaction" measure="1" displayFolder="" measureGroup="A" count="0" oneField="1">
      <fieldsUsage count="1">
        <fieldUsage x="3"/>
      </fieldsUsage>
    </cacheHierarchy>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oneField="1">
      <fieldsUsage count="1">
        <fieldUsage x="0"/>
      </fieldsUsage>
    </cacheHierarchy>
    <cacheHierarchy uniqueName="[Measures].[Region Share %]" caption="Region Share %" measure="1" displayFolder="" measureGroup="A" count="0" oneField="1">
      <fieldsUsage count="1">
        <fieldUsage x="1"/>
      </fieldsUsage>
    </cacheHierarchy>
    <cacheHierarchy uniqueName="[Measures].[Region Ranking]" caption="Region Ranking" measure="1" displayFolder="" measureGroup="A" count="0" oneField="1">
      <fieldsUsage count="1">
        <fieldUsage x="2"/>
      </fieldsUsage>
    </cacheHierarchy>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03839004631" createdVersion="5" refreshedVersion="8" minRefreshableVersion="3" recordCount="0" supportSubquery="1" supportAdvancedDrill="1" xr:uid="{3AE87FD6-FFE7-42B6-A475-24B0C742D810}">
  <cacheSource type="external" connectionId="2"/>
  <cacheFields count="3">
    <cacheField name="[Measures].[Total Transaction Value]" caption="Total Transaction Value" numFmtId="0" hierarchy="54" level="32767"/>
    <cacheField name="[Date].[MonthName].[MonthName]" caption="MonthName" numFmtId="0" hierarchy="19" level="1">
      <sharedItems count="6">
        <s v="January"/>
        <s v="February"/>
        <s v="March"/>
        <s v="April"/>
        <s v="May"/>
        <s v="June"/>
      </sharedItems>
      <extLst>
        <ext xmlns:x15="http://schemas.microsoft.com/office/spreadsheetml/2010/11/main" uri="{4F2E5C28-24EA-4eb8-9CBF-B6C8F9C3D259}">
          <x15:cachedUniqueNames>
            <x15:cachedUniqueName index="0" name="[Date].[MonthName].&amp;[January]"/>
            <x15:cachedUniqueName index="1" name="[Date].[MonthName].&amp;[February]"/>
            <x15:cachedUniqueName index="2" name="[Date].[MonthName].&amp;[March]"/>
            <x15:cachedUniqueName index="3" name="[Date].[MonthName].&amp;[April]"/>
            <x15:cachedUniqueName index="4" name="[Date].[MonthName].&amp;[May]"/>
            <x15:cachedUniqueName index="5" name="[Date].[MonthName].&amp;[June]"/>
          </x15:cachedUniqueNames>
        </ext>
      </extLst>
    </cacheField>
    <cacheField name="[Region].[RegionName].[RegionName]" caption="RegionName" numFmtId="0" hierarchy="32" level="1">
      <sharedItems containsBlank="1" count="6">
        <s v="Eldoret"/>
        <s v="Kisumu"/>
        <s v="Mombasa"/>
        <s v="Nairobi"/>
        <s v="Nakuru"/>
        <m u="1"/>
      </sharedItems>
      <extLst>
        <ext xmlns:x15="http://schemas.microsoft.com/office/spreadsheetml/2010/11/main" uri="{4F2E5C28-24EA-4eb8-9CBF-B6C8F9C3D259}">
          <x15:cachedUniqueNames>
            <x15:cachedUniqueName index="0" name="[Region].[RegionName].&amp;[Eldoret]"/>
            <x15:cachedUniqueName index="1" name="[Region].[RegionName].&amp;[Kisumu]"/>
            <x15:cachedUniqueName index="2" name="[Region].[RegionName].&amp;[Mombasa]"/>
            <x15:cachedUniqueName index="3" name="[Region].[RegionName].&amp;[Nairobi]"/>
            <x15:cachedUniqueName index="4" name="[Region].[RegionName].&amp;[Nakuru]"/>
            <x15:cachedUniqueName index="5" name="[Region].[RegionName].&amp;"/>
          </x15:cachedUniqueNames>
        </ext>
      </extLst>
    </cacheField>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1"/>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2" memberValueDatatype="130" unbalanced="0">
      <fieldsUsage count="2">
        <fieldUsage x="-1"/>
        <fieldUsage x="2"/>
      </fieldsUsage>
    </cacheHierarchy>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oneField="1">
      <fieldsUsage count="1">
        <fieldUsage x="0"/>
      </fieldsUsage>
    </cacheHierarchy>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03839814816" createdVersion="5" refreshedVersion="8" minRefreshableVersion="3" recordCount="0" supportSubquery="1" supportAdvancedDrill="1" xr:uid="{7E762643-A540-447D-A3FA-84DAE0EA0843}">
  <cacheSource type="external" connectionId="2"/>
  <cacheFields count="3">
    <cacheField name="[Region].[RegionName].[RegionName]" caption="RegionName" numFmtId="0" hierarchy="32" level="1">
      <sharedItems count="5">
        <s v="Eldoret"/>
        <s v="Kisumu"/>
        <s v="Mombasa"/>
        <s v="Nairobi"/>
        <s v="Nakuru"/>
      </sharedItems>
      <extLst>
        <ext xmlns:x15="http://schemas.microsoft.com/office/spreadsheetml/2010/11/main" uri="{4F2E5C28-24EA-4eb8-9CBF-B6C8F9C3D259}">
          <x15:cachedUniqueNames>
            <x15:cachedUniqueName index="0" name="[Region].[RegionName].&amp;[Eldoret]"/>
            <x15:cachedUniqueName index="1" name="[Region].[RegionName].&amp;[Kisumu]"/>
            <x15:cachedUniqueName index="2" name="[Region].[RegionName].&amp;[Mombasa]"/>
            <x15:cachedUniqueName index="3" name="[Region].[RegionName].&amp;[Nairobi]"/>
            <x15:cachedUniqueName index="4" name="[Region].[RegionName].&amp;[Nakuru]"/>
          </x15:cachedUniqueNames>
        </ext>
      </extLst>
    </cacheField>
    <cacheField name="[Measures].[Total Transaction Value]" caption="Total Transaction Value" numFmtId="0" hierarchy="54" level="32767"/>
    <cacheField name="[Date].[MonthName].[MonthName]" caption="MonthName" numFmtId="0" hierarchy="19" level="1">
      <sharedItems containsSemiMixedTypes="0" containsNonDate="0" containsString="0"/>
    </cacheField>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2"/>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2" memberValueDatatype="130" unbalanced="0">
      <fieldsUsage count="2">
        <fieldUsage x="-1"/>
        <fieldUsage x="0"/>
      </fieldsUsage>
    </cacheHierarchy>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oneField="1">
      <fieldsUsage count="1">
        <fieldUsage x="1"/>
      </fieldsUsage>
    </cacheHierarchy>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03840393516" createdVersion="5" refreshedVersion="8" minRefreshableVersion="3" recordCount="0" supportSubquery="1" supportAdvancedDrill="1" xr:uid="{0954472A-EA25-44C9-AEFA-4DD2B42AC71D}">
  <cacheSource type="external" connectionId="2"/>
  <cacheFields count="3">
    <cacheField name="[Region].[RegionName].[RegionName]" caption="RegionName" numFmtId="0" hierarchy="32" level="1">
      <sharedItems count="5">
        <s v="Eldoret"/>
        <s v="Kisumu"/>
        <s v="Mombasa"/>
        <s v="Nairobi"/>
        <s v="Nakuru"/>
      </sharedItems>
      <extLst>
        <ext xmlns:x15="http://schemas.microsoft.com/office/spreadsheetml/2010/11/main" uri="{4F2E5C28-24EA-4eb8-9CBF-B6C8F9C3D259}">
          <x15:cachedUniqueNames>
            <x15:cachedUniqueName index="0" name="[Region].[RegionName].&amp;[Eldoret]"/>
            <x15:cachedUniqueName index="1" name="[Region].[RegionName].&amp;[Kisumu]"/>
            <x15:cachedUniqueName index="2" name="[Region].[RegionName].&amp;[Mombasa]"/>
            <x15:cachedUniqueName index="3" name="[Region].[RegionName].&amp;[Nairobi]"/>
            <x15:cachedUniqueName index="4" name="[Region].[RegionName].&amp;[Nakuru]"/>
          </x15:cachedUniqueNames>
        </ext>
      </extLst>
    </cacheField>
    <cacheField name="[Measures].[Total Transaction Value]" caption="Total Transaction Value" numFmtId="0" hierarchy="54" level="32767"/>
    <cacheField name="[Date].[MonthName].[MonthName]" caption="MonthName" numFmtId="0" hierarchy="19" level="1">
      <sharedItems containsSemiMixedTypes="0" containsNonDate="0" containsString="0"/>
    </cacheField>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2"/>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2" memberValueDatatype="130" unbalanced="0">
      <fieldsUsage count="2">
        <fieldUsage x="-1"/>
        <fieldUsage x="0"/>
      </fieldsUsage>
    </cacheHierarchy>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oneField="1">
      <fieldsUsage count="1">
        <fieldUsage x="1"/>
      </fieldsUsage>
    </cacheHierarchy>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03841203701" createdVersion="5" refreshedVersion="8" minRefreshableVersion="3" recordCount="0" supportSubquery="1" supportAdvancedDrill="1" xr:uid="{B44A1776-5ABF-4769-80D9-6F37822609BA}">
  <cacheSource type="external" connectionId="2"/>
  <cacheFields count="4">
    <cacheField name="[Region].[RegionName].[RegionName]" caption="RegionName" numFmtId="0" hierarchy="32" level="1">
      <sharedItems count="5">
        <s v="Eldoret"/>
        <s v="Kisumu"/>
        <s v="Mombasa"/>
        <s v="Nairobi"/>
        <s v="Nakuru"/>
      </sharedItems>
      <extLst>
        <ext xmlns:x15="http://schemas.microsoft.com/office/spreadsheetml/2010/11/main" uri="{4F2E5C28-24EA-4eb8-9CBF-B6C8F9C3D259}">
          <x15:cachedUniqueNames>
            <x15:cachedUniqueName index="0" name="[Region].[RegionName].&amp;[Eldoret]"/>
            <x15:cachedUniqueName index="1" name="[Region].[RegionName].&amp;[Kisumu]"/>
            <x15:cachedUniqueName index="2" name="[Region].[RegionName].&amp;[Mombasa]"/>
            <x15:cachedUniqueName index="3" name="[Region].[RegionName].&amp;[Nairobi]"/>
            <x15:cachedUniqueName index="4" name="[Region].[RegionName].&amp;[Nakuru]"/>
          </x15:cachedUniqueNames>
        </ext>
      </extLst>
    </cacheField>
    <cacheField name="[Measures].[Total Transaction Value]" caption="Total Transaction Value" numFmtId="0" hierarchy="54" level="32767"/>
    <cacheField name="[Channel].[ChannelName].[ChannelName]" caption="ChannelName" numFmtId="0" hierarchy="5" level="1">
      <sharedItems count="5">
        <s v="Agent"/>
        <s v="ATM"/>
        <s v="Branch"/>
        <s v="Internet Banking"/>
        <s v="Mobile App (Equitel/EazzyApp)"/>
      </sharedItems>
      <extLst>
        <ext xmlns:x15="http://schemas.microsoft.com/office/spreadsheetml/2010/11/main" uri="{4F2E5C28-24EA-4eb8-9CBF-B6C8F9C3D259}">
          <x15:cachedUniqueNames>
            <x15:cachedUniqueName index="0" name="[Channel].[ChannelName].&amp;[Agent]"/>
            <x15:cachedUniqueName index="1" name="[Channel].[ChannelName].&amp;[ATM]"/>
            <x15:cachedUniqueName index="2" name="[Channel].[ChannelName].&amp;[Branch]"/>
            <x15:cachedUniqueName index="3" name="[Channel].[ChannelName].&amp;[Internet Banking]"/>
            <x15:cachedUniqueName index="4" name="[Channel].[ChannelName].&amp;[Mobile App (Equitel/EazzyApp)]"/>
          </x15:cachedUniqueNames>
        </ext>
      </extLst>
    </cacheField>
    <cacheField name="[Date].[MonthName].[MonthName]" caption="MonthName" numFmtId="0" hierarchy="19" level="1">
      <sharedItems containsSemiMixedTypes="0" containsNonDate="0" containsString="0"/>
    </cacheField>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fieldsUsage count="2">
        <fieldUsage x="-1"/>
        <fieldUsage x="2"/>
      </fieldsUsage>
    </cacheHierarchy>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3"/>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2" memberValueDatatype="130" unbalanced="0">
      <fieldsUsage count="2">
        <fieldUsage x="-1"/>
        <fieldUsage x="0"/>
      </fieldsUsage>
    </cacheHierarchy>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oneField="1">
      <fieldsUsage count="1">
        <fieldUsage x="1"/>
      </fieldsUsage>
    </cacheHierarchy>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03841898148" createdVersion="5" refreshedVersion="8" minRefreshableVersion="3" recordCount="0" supportSubquery="1" supportAdvancedDrill="1" xr:uid="{F2A54BF6-47F6-4AA3-AA7E-097DBE3AD46F}">
  <cacheSource type="external" connectionId="2"/>
  <cacheFields count="3">
    <cacheField name="[Region].[RegionName].[RegionName]" caption="RegionName" numFmtId="0" hierarchy="32" level="1">
      <sharedItems count="5">
        <s v="Eldoret"/>
        <s v="Kisumu"/>
        <s v="Mombasa"/>
        <s v="Nairobi"/>
        <s v="Nakuru"/>
      </sharedItems>
      <extLst>
        <ext xmlns:x15="http://schemas.microsoft.com/office/spreadsheetml/2010/11/main" uri="{4F2E5C28-24EA-4eb8-9CBF-B6C8F9C3D259}">
          <x15:cachedUniqueNames>
            <x15:cachedUniqueName index="0" name="[Region].[RegionName].&amp;[Eldoret]"/>
            <x15:cachedUniqueName index="1" name="[Region].[RegionName].&amp;[Kisumu]"/>
            <x15:cachedUniqueName index="2" name="[Region].[RegionName].&amp;[Mombasa]"/>
            <x15:cachedUniqueName index="3" name="[Region].[RegionName].&amp;[Nairobi]"/>
            <x15:cachedUniqueName index="4" name="[Region].[RegionName].&amp;[Nakuru]"/>
          </x15:cachedUniqueNames>
        </ext>
      </extLst>
    </cacheField>
    <cacheField name="[Measures].[Average value per transaction]" caption="Average value per transaction" numFmtId="0" hierarchy="56" level="32767"/>
    <cacheField name="[Date].[MonthName].[MonthName]" caption="MonthName" numFmtId="0" hierarchy="19" level="1">
      <sharedItems containsSemiMixedTypes="0" containsNonDate="0" containsString="0"/>
    </cacheField>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2"/>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2" memberValueDatatype="130" unbalanced="0">
      <fieldsUsage count="2">
        <fieldUsage x="-1"/>
        <fieldUsage x="0"/>
      </fieldsUsage>
    </cacheHierarchy>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cacheHierarchy uniqueName="[Measures].[Total Transaction Volume]" caption="Total Transaction Volume" measure="1" displayFolder="" measureGroup="A" count="0"/>
    <cacheHierarchy uniqueName="[Measures].[Average value per transaction]" caption="Average value per transaction" measure="1" displayFolder="" measureGroup="A" count="0" oneField="1">
      <fieldsUsage count="1">
        <fieldUsage x="1"/>
      </fieldsUsage>
    </cacheHierarchy>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03842708333" createdVersion="5" refreshedVersion="8" minRefreshableVersion="3" recordCount="0" supportSubquery="1" supportAdvancedDrill="1" xr:uid="{911C5970-3EEC-499F-BCEF-822788434392}">
  <cacheSource type="external" connectionId="2"/>
  <cacheFields count="3">
    <cacheField name="[Region].[RegionName].[RegionName]" caption="RegionName" numFmtId="0" hierarchy="32" level="1">
      <sharedItems count="5">
        <s v="Eldoret"/>
        <s v="Kisumu"/>
        <s v="Mombasa"/>
        <s v="Nairobi"/>
        <s v="Nakuru"/>
      </sharedItems>
      <extLst>
        <ext xmlns:x15="http://schemas.microsoft.com/office/spreadsheetml/2010/11/main" uri="{4F2E5C28-24EA-4eb8-9CBF-B6C8F9C3D259}">
          <x15:cachedUniqueNames>
            <x15:cachedUniqueName index="0" name="[Region].[RegionName].&amp;[Eldoret]"/>
            <x15:cachedUniqueName index="1" name="[Region].[RegionName].&amp;[Kisumu]"/>
            <x15:cachedUniqueName index="2" name="[Region].[RegionName].&amp;[Mombasa]"/>
            <x15:cachedUniqueName index="3" name="[Region].[RegionName].&amp;[Nairobi]"/>
            <x15:cachedUniqueName index="4" name="[Region].[RegionName].&amp;[Nakuru]"/>
          </x15:cachedUniqueNames>
        </ext>
      </extLst>
    </cacheField>
    <cacheField name="[Measures].[Total Transaction Value]" caption="Total Transaction Value" numFmtId="0" hierarchy="54" level="32767"/>
    <cacheField name="[Date].[MonthName].[MonthName]" caption="MonthName" numFmtId="0" hierarchy="19" level="1">
      <sharedItems containsSemiMixedTypes="0" containsNonDate="0" containsString="0"/>
    </cacheField>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2"/>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2" memberValueDatatype="130" unbalanced="0">
      <fieldsUsage count="2">
        <fieldUsage x="-1"/>
        <fieldUsage x="0"/>
      </fieldsUsage>
    </cacheHierarchy>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oneField="1">
      <fieldsUsage count="1">
        <fieldUsage x="1"/>
      </fieldsUsage>
    </cacheHierarchy>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0384340278" createdVersion="5" refreshedVersion="8" minRefreshableVersion="3" recordCount="0" supportSubquery="1" supportAdvancedDrill="1" xr:uid="{2F02655C-1A9E-4EBD-ADE0-09A42DF85660}">
  <cacheSource type="external" connectionId="2"/>
  <cacheFields count="5">
    <cacheField name="[Country].[CountryName].[CountryName]" caption="CountryName" numFmtId="0" hierarchy="7" level="1">
      <sharedItems count="5">
        <s v="DR Congo"/>
        <s v="Kenya"/>
        <s v="Rwanda"/>
        <s v="Tanzania"/>
        <s v="Uganda"/>
      </sharedItems>
    </cacheField>
    <cacheField name="[Measures].[Total Transaction Value]" caption="Total Transaction Value" numFmtId="0" hierarchy="54" level="32767"/>
    <cacheField name="[Channel].[ChannelName].[ChannelName]" caption="ChannelName" numFmtId="0" hierarchy="5" level="1">
      <sharedItems count="5">
        <s v="Agent"/>
        <s v="ATM"/>
        <s v="Branch"/>
        <s v="Internet Banking"/>
        <s v="Mobile App (Equitel/EazzyApp)"/>
      </sharedItems>
      <extLst>
        <ext xmlns:x15="http://schemas.microsoft.com/office/spreadsheetml/2010/11/main" uri="{4F2E5C28-24EA-4eb8-9CBF-B6C8F9C3D259}">
          <x15:cachedUniqueNames>
            <x15:cachedUniqueName index="0" name="[Channel].[ChannelName].&amp;[Agent]"/>
            <x15:cachedUniqueName index="1" name="[Channel].[ChannelName].&amp;[ATM]"/>
            <x15:cachedUniqueName index="2" name="[Channel].[ChannelName].&amp;[Branch]"/>
            <x15:cachedUniqueName index="3" name="[Channel].[ChannelName].&amp;[Internet Banking]"/>
            <x15:cachedUniqueName index="4" name="[Channel].[ChannelName].&amp;[Mobile App (Equitel/EazzyApp)]"/>
          </x15:cachedUniqueNames>
        </ext>
      </extLst>
    </cacheField>
    <cacheField name="[Region].[RegionName].[RegionName]" caption="RegionName" numFmtId="0" hierarchy="32" level="1">
      <sharedItems count="5">
        <s v="Eldoret"/>
        <s v="Kisumu"/>
        <s v="Mombasa"/>
        <s v="Nairobi"/>
        <s v="Nakuru"/>
      </sharedItems>
      <extLst>
        <ext xmlns:x15="http://schemas.microsoft.com/office/spreadsheetml/2010/11/main" uri="{4F2E5C28-24EA-4eb8-9CBF-B6C8F9C3D259}">
          <x15:cachedUniqueNames>
            <x15:cachedUniqueName index="0" name="[Region].[RegionName].&amp;[Eldoret]"/>
            <x15:cachedUniqueName index="1" name="[Region].[RegionName].&amp;[Kisumu]"/>
            <x15:cachedUniqueName index="2" name="[Region].[RegionName].&amp;[Mombasa]"/>
            <x15:cachedUniqueName index="3" name="[Region].[RegionName].&amp;[Nairobi]"/>
            <x15:cachedUniqueName index="4" name="[Region].[RegionName].&amp;[Nakuru]"/>
          </x15:cachedUniqueNames>
        </ext>
      </extLst>
    </cacheField>
    <cacheField name="[Date].[MonthName].[MonthName]" caption="MonthName" numFmtId="0" hierarchy="19" level="1">
      <sharedItems containsSemiMixedTypes="0" containsNonDate="0" containsString="0"/>
    </cacheField>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fieldsUsage count="2">
        <fieldUsage x="-1"/>
        <fieldUsage x="2"/>
      </fieldsUsage>
    </cacheHierarchy>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fieldsUsage count="2">
        <fieldUsage x="-1"/>
        <fieldUsage x="0"/>
      </fieldsUsage>
    </cacheHierarchy>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4"/>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2" memberValueDatatype="130" unbalanced="0">
      <fieldsUsage count="2">
        <fieldUsage x="-1"/>
        <fieldUsage x="3"/>
      </fieldsUsage>
    </cacheHierarchy>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oneField="1">
      <fieldsUsage count="1">
        <fieldUsage x="1"/>
      </fieldsUsage>
    </cacheHierarchy>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03844097219" createdVersion="5" refreshedVersion="8" minRefreshableVersion="3" recordCount="0" supportSubquery="1" supportAdvancedDrill="1" xr:uid="{B34CDD20-45A2-4641-9EEF-1F9BDFD57D69}">
  <cacheSource type="external" connectionId="2"/>
  <cacheFields count="6">
    <cacheField name="[Measures].[Top Channel]" caption="Top Channel" numFmtId="0" hierarchy="70" level="32767"/>
    <cacheField name="[Measures].[Top Channel Value]" caption="Top Channel Value" numFmtId="0" hierarchy="71" level="32767"/>
    <cacheField name="[Measures].[Channel Share %]" caption="Channel Share %" numFmtId="0" hierarchy="72" level="32767"/>
    <cacheField name="[Measures].[Most Active Channel]" caption="Most Active Channel" numFmtId="0" hierarchy="73" level="32767"/>
    <cacheField name="[Measures].[Most Active Channel Volume]" caption="Most Active Channel Volume" numFmtId="0" hierarchy="74" level="32767"/>
    <cacheField name="[Date].[MonthName].[MonthName]" caption="MonthName" numFmtId="0" hierarchy="19" level="1">
      <sharedItems containsSemiMixedTypes="0" containsNonDate="0" containsString="0"/>
    </cacheField>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5"/>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oneField="1">
      <fieldsUsage count="1">
        <fieldUsage x="0"/>
      </fieldsUsage>
    </cacheHierarchy>
    <cacheHierarchy uniqueName="[Measures].[Top Channel Value]" caption="Top Channel Value" measure="1" displayFolder="" measureGroup="A" count="0" oneField="1">
      <fieldsUsage count="1">
        <fieldUsage x="1"/>
      </fieldsUsage>
    </cacheHierarchy>
    <cacheHierarchy uniqueName="[Measures].[Channel Share %]" caption="Channel Share %" measure="1" displayFolder="" measureGroup="A" count="0" oneField="1">
      <fieldsUsage count="1">
        <fieldUsage x="2"/>
      </fieldsUsage>
    </cacheHierarchy>
    <cacheHierarchy uniqueName="[Measures].[Most Active Channel]" caption="Most Active Channel" measure="1" displayFolder="" measureGroup="A" count="0" oneField="1">
      <fieldsUsage count="1">
        <fieldUsage x="3"/>
      </fieldsUsage>
    </cacheHierarchy>
    <cacheHierarchy uniqueName="[Measures].[Most Active Channel Volume]" caption="Most Active Channel Volume" measure="1" displayFolder="" measureGroup="A" count="0" oneField="1">
      <fieldsUsage count="1">
        <fieldUsage x="4"/>
      </fieldsUsage>
    </cacheHierarchy>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03844791665" createdVersion="5" refreshedVersion="8" minRefreshableVersion="3" recordCount="0" supportSubquery="1" supportAdvancedDrill="1" xr:uid="{381A28E0-7382-4EFA-B2EE-E815C43E6D91}">
  <cacheSource type="external" connectionId="2"/>
  <cacheFields count="3">
    <cacheField name="[Measures].[Total Transaction Value]" caption="Total Transaction Value" numFmtId="0" hierarchy="54" level="32767"/>
    <cacheField name="[Channel].[ChannelName].[ChannelName]" caption="ChannelName" numFmtId="0" hierarchy="5" level="1">
      <sharedItems count="5">
        <s v="Agent"/>
        <s v="ATM"/>
        <s v="Branch"/>
        <s v="Internet Banking"/>
        <s v="Mobile App (Equitel/EazzyApp)"/>
      </sharedItems>
      <extLst>
        <ext xmlns:x15="http://schemas.microsoft.com/office/spreadsheetml/2010/11/main" uri="{4F2E5C28-24EA-4eb8-9CBF-B6C8F9C3D259}">
          <x15:cachedUniqueNames>
            <x15:cachedUniqueName index="0" name="[Channel].[ChannelName].&amp;[Agent]"/>
            <x15:cachedUniqueName index="1" name="[Channel].[ChannelName].&amp;[ATM]"/>
            <x15:cachedUniqueName index="2" name="[Channel].[ChannelName].&amp;[Branch]"/>
            <x15:cachedUniqueName index="3" name="[Channel].[ChannelName].&amp;[Internet Banking]"/>
            <x15:cachedUniqueName index="4" name="[Channel].[ChannelName].&amp;[Mobile App (Equitel/EazzyApp)]"/>
          </x15:cachedUniqueNames>
        </ext>
      </extLst>
    </cacheField>
    <cacheField name="[Date].[MonthName].[MonthName]" caption="MonthName" numFmtId="0" hierarchy="19" level="1">
      <sharedItems containsSemiMixedTypes="0" containsNonDate="0" containsString="0"/>
    </cacheField>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fieldsUsage count="2">
        <fieldUsage x="-1"/>
        <fieldUsage x="1"/>
      </fieldsUsage>
    </cacheHierarchy>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2"/>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oneField="1">
      <fieldsUsage count="1">
        <fieldUsage x="0"/>
      </fieldsUsage>
    </cacheHierarchy>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0384560185" createdVersion="5" refreshedVersion="8" minRefreshableVersion="3" recordCount="0" supportSubquery="1" supportAdvancedDrill="1" xr:uid="{8A2DBB5A-439C-4741-BFD9-49B197567682}">
  <cacheSource type="external" connectionId="2"/>
  <cacheFields count="3">
    <cacheField name="[Measures].[Total Transaction Value]" caption="Total Transaction Value" numFmtId="0" hierarchy="54" level="32767"/>
    <cacheField name="[Channel].[ChannelName].[ChannelName]" caption="ChannelName" numFmtId="0" hierarchy="5" level="1">
      <sharedItems count="5">
        <s v="Agent"/>
        <s v="ATM"/>
        <s v="Branch"/>
        <s v="Internet Banking"/>
        <s v="Mobile App (Equitel/EazzyApp)"/>
      </sharedItems>
      <extLst>
        <ext xmlns:x15="http://schemas.microsoft.com/office/spreadsheetml/2010/11/main" uri="{4F2E5C28-24EA-4eb8-9CBF-B6C8F9C3D259}">
          <x15:cachedUniqueNames>
            <x15:cachedUniqueName index="0" name="[Channel].[ChannelName].&amp;[Agent]"/>
            <x15:cachedUniqueName index="1" name="[Channel].[ChannelName].&amp;[ATM]"/>
            <x15:cachedUniqueName index="2" name="[Channel].[ChannelName].&amp;[Branch]"/>
            <x15:cachedUniqueName index="3" name="[Channel].[ChannelName].&amp;[Internet Banking]"/>
            <x15:cachedUniqueName index="4" name="[Channel].[ChannelName].&amp;[Mobile App (Equitel/EazzyApp)]"/>
          </x15:cachedUniqueNames>
        </ext>
      </extLst>
    </cacheField>
    <cacheField name="[Date].[MonthName].[MonthName]" caption="MonthName" numFmtId="0" hierarchy="19" level="1">
      <sharedItems containsSemiMixedTypes="0" containsNonDate="0" containsString="0"/>
    </cacheField>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fieldsUsage count="2">
        <fieldUsage x="-1"/>
        <fieldUsage x="1"/>
      </fieldsUsage>
    </cacheHierarchy>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2"/>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oneField="1">
      <fieldsUsage count="1">
        <fieldUsage x="0"/>
      </fieldsUsage>
    </cacheHierarchy>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03846180558" createdVersion="5" refreshedVersion="8" minRefreshableVersion="3" recordCount="0" supportSubquery="1" supportAdvancedDrill="1" xr:uid="{011753DA-EE0D-45FE-B2FD-6D2561C11697}">
  <cacheSource type="external" connectionId="2"/>
  <cacheFields count="3">
    <cacheField name="[Channel].[ChannelName].[ChannelName]" caption="ChannelName" numFmtId="0" hierarchy="5" level="1">
      <sharedItems count="5">
        <s v="Agent"/>
        <s v="ATM"/>
        <s v="Branch"/>
        <s v="Internet Banking"/>
        <s v="Mobile App (Equitel/EazzyApp)"/>
      </sharedItems>
      <extLst>
        <ext xmlns:x15="http://schemas.microsoft.com/office/spreadsheetml/2010/11/main" uri="{4F2E5C28-24EA-4eb8-9CBF-B6C8F9C3D259}">
          <x15:cachedUniqueNames>
            <x15:cachedUniqueName index="0" name="[Channel].[ChannelName].&amp;[Agent]"/>
            <x15:cachedUniqueName index="1" name="[Channel].[ChannelName].&amp;[ATM]"/>
            <x15:cachedUniqueName index="2" name="[Channel].[ChannelName].&amp;[Branch]"/>
            <x15:cachedUniqueName index="3" name="[Channel].[ChannelName].&amp;[Internet Banking]"/>
            <x15:cachedUniqueName index="4" name="[Channel].[ChannelName].&amp;[Mobile App (Equitel/EazzyApp)]"/>
          </x15:cachedUniqueNames>
        </ext>
      </extLst>
    </cacheField>
    <cacheField name="[Measures].[Total Transaction Volume]" caption="Total Transaction Volume" numFmtId="0" hierarchy="55" level="32767"/>
    <cacheField name="[Date].[MonthName].[MonthName]" caption="MonthName" numFmtId="0" hierarchy="19" level="1">
      <sharedItems containsSemiMixedTypes="0" containsNonDate="0" containsString="0"/>
    </cacheField>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fieldsUsage count="2">
        <fieldUsage x="-1"/>
        <fieldUsage x="0"/>
      </fieldsUsage>
    </cacheHierarchy>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2"/>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cacheHierarchy uniqueName="[Measures].[Total Transaction Volume]" caption="Total Transaction Volume" measure="1" displayFolder="" measureGroup="A" count="0" oneField="1">
      <fieldsUsage count="1">
        <fieldUsage x="1"/>
      </fieldsUsage>
    </cacheHierarchy>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03846990743" createdVersion="5" refreshedVersion="8" minRefreshableVersion="3" recordCount="0" supportSubquery="1" supportAdvancedDrill="1" xr:uid="{8F4DAE39-DD4C-472D-8072-062085ABDD1A}">
  <cacheSource type="external" connectionId="2"/>
  <cacheFields count="3">
    <cacheField name="[Channel].[ChannelName].[ChannelName]" caption="ChannelName" numFmtId="0" hierarchy="5" level="1">
      <sharedItems count="5">
        <s v="Agent"/>
        <s v="ATM"/>
        <s v="Branch"/>
        <s v="Internet Banking"/>
        <s v="Mobile App (Equitel/EazzyApp)"/>
      </sharedItems>
      <extLst>
        <ext xmlns:x15="http://schemas.microsoft.com/office/spreadsheetml/2010/11/main" uri="{4F2E5C28-24EA-4eb8-9CBF-B6C8F9C3D259}">
          <x15:cachedUniqueNames>
            <x15:cachedUniqueName index="0" name="[Channel].[ChannelName].&amp;[Agent]"/>
            <x15:cachedUniqueName index="1" name="[Channel].[ChannelName].&amp;[ATM]"/>
            <x15:cachedUniqueName index="2" name="[Channel].[ChannelName].&amp;[Branch]"/>
            <x15:cachedUniqueName index="3" name="[Channel].[ChannelName].&amp;[Internet Banking]"/>
            <x15:cachedUniqueName index="4" name="[Channel].[ChannelName].&amp;[Mobile App (Equitel/EazzyApp)]"/>
          </x15:cachedUniqueNames>
        </ext>
      </extLst>
    </cacheField>
    <cacheField name="[Measures].[Average value per transaction]" caption="Average value per transaction" numFmtId="0" hierarchy="56" level="32767"/>
    <cacheField name="[Date].[MonthName].[MonthName]" caption="MonthName" numFmtId="0" hierarchy="19" level="1">
      <sharedItems containsSemiMixedTypes="0" containsNonDate="0" containsString="0"/>
    </cacheField>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fieldsUsage count="2">
        <fieldUsage x="-1"/>
        <fieldUsage x="0"/>
      </fieldsUsage>
    </cacheHierarchy>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2"/>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cacheHierarchy uniqueName="[Measures].[Total Transaction Volume]" caption="Total Transaction Volume" measure="1" displayFolder="" measureGroup="A" count="0"/>
    <cacheHierarchy uniqueName="[Measures].[Average value per transaction]" caption="Average value per transaction" measure="1" displayFolder="" measureGroup="A" count="0" oneField="1">
      <fieldsUsage count="1">
        <fieldUsage x="1"/>
      </fieldsUsage>
    </cacheHierarchy>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03847685183" createdVersion="5" refreshedVersion="8" minRefreshableVersion="3" recordCount="0" supportSubquery="1" supportAdvancedDrill="1" xr:uid="{F5DA6ABE-91B8-477A-88D8-1DD52C4270D9}">
  <cacheSource type="external" connectionId="2"/>
  <cacheFields count="3">
    <cacheField name="[Channel].[ChannelName].[ChannelName]" caption="ChannelName" numFmtId="0" hierarchy="5" level="1">
      <sharedItems count="5">
        <s v="Agent"/>
        <s v="ATM"/>
        <s v="Branch"/>
        <s v="Internet Banking"/>
        <s v="Mobile App (Equitel/EazzyApp)"/>
      </sharedItems>
      <extLst>
        <ext xmlns:x15="http://schemas.microsoft.com/office/spreadsheetml/2010/11/main" uri="{4F2E5C28-24EA-4eb8-9CBF-B6C8F9C3D259}">
          <x15:cachedUniqueNames>
            <x15:cachedUniqueName index="0" name="[Channel].[ChannelName].&amp;[Agent]"/>
            <x15:cachedUniqueName index="1" name="[Channel].[ChannelName].&amp;[ATM]"/>
            <x15:cachedUniqueName index="2" name="[Channel].[ChannelName].&amp;[Branch]"/>
            <x15:cachedUniqueName index="3" name="[Channel].[ChannelName].&amp;[Internet Banking]"/>
            <x15:cachedUniqueName index="4" name="[Channel].[ChannelName].&amp;[Mobile App (Equitel/EazzyApp)]"/>
          </x15:cachedUniqueNames>
        </ext>
      </extLst>
    </cacheField>
    <cacheField name="[Measures].[Total Transaction Value]" caption="Total Transaction Value" numFmtId="0" hierarchy="54" level="32767"/>
    <cacheField name="[Date].[MonthName].[MonthName]" caption="MonthName" numFmtId="0" hierarchy="19" level="1">
      <sharedItems count="6">
        <s v="January"/>
        <s v="February"/>
        <s v="March"/>
        <s v="April"/>
        <s v="May"/>
        <s v="June"/>
      </sharedItems>
      <extLst>
        <ext xmlns:x15="http://schemas.microsoft.com/office/spreadsheetml/2010/11/main" uri="{4F2E5C28-24EA-4eb8-9CBF-B6C8F9C3D259}">
          <x15:cachedUniqueNames>
            <x15:cachedUniqueName index="0" name="[Date].[MonthName].&amp;[January]"/>
            <x15:cachedUniqueName index="1" name="[Date].[MonthName].&amp;[February]"/>
            <x15:cachedUniqueName index="2" name="[Date].[MonthName].&amp;[March]"/>
            <x15:cachedUniqueName index="3" name="[Date].[MonthName].&amp;[April]"/>
            <x15:cachedUniqueName index="4" name="[Date].[MonthName].&amp;[May]"/>
            <x15:cachedUniqueName index="5" name="[Date].[MonthName].&amp;[June]"/>
          </x15:cachedUniqueNames>
        </ext>
      </extLst>
    </cacheField>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fieldsUsage count="2">
        <fieldUsage x="-1"/>
        <fieldUsage x="0"/>
      </fieldsUsage>
    </cacheHierarchy>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2"/>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oneField="1">
      <fieldsUsage count="1">
        <fieldUsage x="1"/>
      </fieldsUsage>
    </cacheHierarchy>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03848495368" createdVersion="5" refreshedVersion="8" minRefreshableVersion="3" recordCount="0" supportSubquery="1" supportAdvancedDrill="1" xr:uid="{CCE73B65-CF08-480B-83BB-E5313AB9126A}">
  <cacheSource type="external" connectionId="2"/>
  <cacheFields count="6">
    <cacheField name="[Measures].[Total Transaction Value]" caption="Total Transaction Value" numFmtId="0" hierarchy="54" level="32767"/>
    <cacheField name="[Channel].[ChannelName].[ChannelName]" caption="ChannelName" numFmtId="0" hierarchy="5" level="1">
      <sharedItems count="5">
        <s v="Agent"/>
        <s v="ATM"/>
        <s v="Branch"/>
        <s v="Internet Banking"/>
        <s v="Mobile App (Equitel/EazzyApp)"/>
      </sharedItems>
      <extLst>
        <ext xmlns:x15="http://schemas.microsoft.com/office/spreadsheetml/2010/11/main" uri="{4F2E5C28-24EA-4eb8-9CBF-B6C8F9C3D259}">
          <x15:cachedUniqueNames>
            <x15:cachedUniqueName index="0" name="[Channel].[ChannelName].&amp;[Agent]"/>
            <x15:cachedUniqueName index="1" name="[Channel].[ChannelName].&amp;[ATM]"/>
            <x15:cachedUniqueName index="2" name="[Channel].[ChannelName].&amp;[Branch]"/>
            <x15:cachedUniqueName index="3" name="[Channel].[ChannelName].&amp;[Internet Banking]"/>
            <x15:cachedUniqueName index="4" name="[Channel].[ChannelName].&amp;[Mobile App (Equitel/EazzyApp)]"/>
          </x15:cachedUniqueNames>
        </ext>
      </extLst>
    </cacheField>
    <cacheField name="[Measures].[Top Transaction Type]" caption="Top Transaction Type" numFmtId="0" hierarchy="75" level="32767"/>
    <cacheField name="[Measures].[Top Transaction Type Value]" caption="Top Transaction Type Value" numFmtId="0" hierarchy="76" level="32767"/>
    <cacheField name="[Measures].[Most Frequent Transaction Type]" caption="Most Frequent Transaction Type" numFmtId="0" hierarchy="77" level="32767"/>
    <cacheField name="[Date].[MonthName].[MonthName]" caption="MonthName" numFmtId="0" hierarchy="19" level="1">
      <sharedItems containsSemiMixedTypes="0" containsNonDate="0" containsString="0"/>
    </cacheField>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fieldsUsage count="2">
        <fieldUsage x="-1"/>
        <fieldUsage x="1"/>
      </fieldsUsage>
    </cacheHierarchy>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5"/>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oneField="1">
      <fieldsUsage count="1">
        <fieldUsage x="0"/>
      </fieldsUsage>
    </cacheHierarchy>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oneField="1">
      <fieldsUsage count="1">
        <fieldUsage x="2"/>
      </fieldsUsage>
    </cacheHierarchy>
    <cacheHierarchy uniqueName="[Measures].[Top Transaction Type Value]" caption="Top Transaction Type Value" measure="1" displayFolder="" measureGroup="A" count="0" oneField="1">
      <fieldsUsage count="1">
        <fieldUsage x="3"/>
      </fieldsUsage>
    </cacheHierarchy>
    <cacheHierarchy uniqueName="[Measures].[Most Frequent Transaction Type]" caption="Most Frequent Transaction Type" measure="1" displayFolder="" measureGroup="A" count="0" oneField="1">
      <fieldsUsage count="1">
        <fieldUsage x="4"/>
      </fieldsUsage>
    </cacheHierarchy>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03849074076" createdVersion="5" refreshedVersion="8" minRefreshableVersion="3" recordCount="0" supportSubquery="1" supportAdvancedDrill="1" xr:uid="{D124127E-3AFE-4A55-9832-BDFABF9B1731}">
  <cacheSource type="external" connectionId="2"/>
  <cacheFields count="4">
    <cacheField name="[Measures].[Total Transaction Value]" caption="Total Transaction Value" numFmtId="0" hierarchy="54" level="32767"/>
    <cacheField name="[Channel].[ChannelName].[ChannelName]" caption="ChannelName" numFmtId="0" hierarchy="5" level="1">
      <sharedItems count="5">
        <s v="Agent"/>
        <s v="ATM"/>
        <s v="Branch"/>
        <s v="Internet Banking"/>
        <s v="Mobile App (Equitel/EazzyApp)"/>
      </sharedItems>
      <extLst>
        <ext xmlns:x15="http://schemas.microsoft.com/office/spreadsheetml/2010/11/main" uri="{4F2E5C28-24EA-4eb8-9CBF-B6C8F9C3D259}">
          <x15:cachedUniqueNames>
            <x15:cachedUniqueName index="0" name="[Channel].[ChannelName].&amp;[Agent]"/>
            <x15:cachedUniqueName index="1" name="[Channel].[ChannelName].&amp;[ATM]"/>
            <x15:cachedUniqueName index="2" name="[Channel].[ChannelName].&amp;[Branch]"/>
            <x15:cachedUniqueName index="3" name="[Channel].[ChannelName].&amp;[Internet Banking]"/>
            <x15:cachedUniqueName index="4" name="[Channel].[ChannelName].&amp;[Mobile App (Equitel/EazzyApp)]"/>
          </x15:cachedUniqueNames>
        </ext>
      </extLst>
    </cacheField>
    <cacheField name="[Transactions].[TransactionType].[TransactionType]" caption="TransactionType" numFmtId="0" hierarchy="37" level="1">
      <sharedItems count="6">
        <s v="Bill Payment"/>
        <s v="Deposit"/>
        <s v="Forex Transaction"/>
        <s v="Fund Transfer"/>
        <s v="Loan Disbursement"/>
        <s v="Loan Repayment"/>
      </sharedItems>
      <extLst>
        <ext xmlns:x15="http://schemas.microsoft.com/office/spreadsheetml/2010/11/main" uri="{4F2E5C28-24EA-4eb8-9CBF-B6C8F9C3D259}">
          <x15:cachedUniqueNames>
            <x15:cachedUniqueName index="0" name="[Transactions].[TransactionType].&amp;[Bill Payment]"/>
            <x15:cachedUniqueName index="1" name="[Transactions].[TransactionType].&amp;[Deposit]"/>
            <x15:cachedUniqueName index="2" name="[Transactions].[TransactionType].&amp;[Forex Transaction]"/>
            <x15:cachedUniqueName index="3" name="[Transactions].[TransactionType].&amp;[Fund Transfer]"/>
            <x15:cachedUniqueName index="4" name="[Transactions].[TransactionType].&amp;[Loan Disbursement]"/>
            <x15:cachedUniqueName index="5" name="[Transactions].[TransactionType].&amp;[Loan Repayment]"/>
          </x15:cachedUniqueNames>
        </ext>
      </extLst>
    </cacheField>
    <cacheField name="[Date].[MonthName].[MonthName]" caption="MonthName" numFmtId="0" hierarchy="19" level="1">
      <sharedItems containsSemiMixedTypes="0" containsNonDate="0" containsString="0"/>
    </cacheField>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fieldsUsage count="2">
        <fieldUsage x="-1"/>
        <fieldUsage x="1"/>
      </fieldsUsage>
    </cacheHierarchy>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3"/>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2" memberValueDatatype="130" unbalanced="0">
      <fieldsUsage count="2">
        <fieldUsage x="-1"/>
        <fieldUsage x="2"/>
      </fieldsUsage>
    </cacheHierarchy>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oneField="1">
      <fieldsUsage count="1">
        <fieldUsage x="0"/>
      </fieldsUsage>
    </cacheHierarchy>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03849884261" createdVersion="5" refreshedVersion="8" minRefreshableVersion="3" recordCount="0" supportSubquery="1" supportAdvancedDrill="1" xr:uid="{149AE764-A1F6-4167-8B93-B0A5187B2BEC}">
  <cacheSource type="external" connectionId="2"/>
  <cacheFields count="4">
    <cacheField name="[Measures].[Total Transaction Value]" caption="Total Transaction Value" numFmtId="0" hierarchy="54" level="32767"/>
    <cacheField name="[Channel].[ChannelName].[ChannelName]" caption="ChannelName" numFmtId="0" hierarchy="5" level="1">
      <sharedItems count="5">
        <s v="Agent"/>
        <s v="ATM"/>
        <s v="Branch"/>
        <s v="Internet Banking"/>
        <s v="Mobile App (Equitel/EazzyApp)"/>
      </sharedItems>
      <extLst>
        <ext xmlns:x15="http://schemas.microsoft.com/office/spreadsheetml/2010/11/main" uri="{4F2E5C28-24EA-4eb8-9CBF-B6C8F9C3D259}">
          <x15:cachedUniqueNames>
            <x15:cachedUniqueName index="0" name="[Channel].[ChannelName].&amp;[Agent]"/>
            <x15:cachedUniqueName index="1" name="[Channel].[ChannelName].&amp;[ATM]"/>
            <x15:cachedUniqueName index="2" name="[Channel].[ChannelName].&amp;[Branch]"/>
            <x15:cachedUniqueName index="3" name="[Channel].[ChannelName].&amp;[Internet Banking]"/>
            <x15:cachedUniqueName index="4" name="[Channel].[ChannelName].&amp;[Mobile App (Equitel/EazzyApp)]"/>
          </x15:cachedUniqueNames>
        </ext>
      </extLst>
    </cacheField>
    <cacheField name="[Transactions].[TransactionType].[TransactionType]" caption="TransactionType" numFmtId="0" hierarchy="37" level="1">
      <sharedItems count="6">
        <s v="Bill Payment"/>
        <s v="Deposit"/>
        <s v="Forex Transaction"/>
        <s v="Fund Transfer"/>
        <s v="Loan Disbursement"/>
        <s v="Loan Repayment"/>
      </sharedItems>
      <extLst>
        <ext xmlns:x15="http://schemas.microsoft.com/office/spreadsheetml/2010/11/main" uri="{4F2E5C28-24EA-4eb8-9CBF-B6C8F9C3D259}">
          <x15:cachedUniqueNames>
            <x15:cachedUniqueName index="0" name="[Transactions].[TransactionType].&amp;[Bill Payment]"/>
            <x15:cachedUniqueName index="1" name="[Transactions].[TransactionType].&amp;[Deposit]"/>
            <x15:cachedUniqueName index="2" name="[Transactions].[TransactionType].&amp;[Forex Transaction]"/>
            <x15:cachedUniqueName index="3" name="[Transactions].[TransactionType].&amp;[Fund Transfer]"/>
            <x15:cachedUniqueName index="4" name="[Transactions].[TransactionType].&amp;[Loan Disbursement]"/>
            <x15:cachedUniqueName index="5" name="[Transactions].[TransactionType].&amp;[Loan Repayment]"/>
          </x15:cachedUniqueNames>
        </ext>
      </extLst>
    </cacheField>
    <cacheField name="[Date].[MonthName].[MonthName]" caption="MonthName" numFmtId="0" hierarchy="19" level="1">
      <sharedItems containsSemiMixedTypes="0" containsNonDate="0" containsString="0"/>
    </cacheField>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fieldsUsage count="2">
        <fieldUsage x="-1"/>
        <fieldUsage x="1"/>
      </fieldsUsage>
    </cacheHierarchy>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3"/>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2" memberValueDatatype="130" unbalanced="0">
      <fieldsUsage count="2">
        <fieldUsage x="-1"/>
        <fieldUsage x="2"/>
      </fieldsUsage>
    </cacheHierarchy>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oneField="1">
      <fieldsUsage count="1">
        <fieldUsage x="0"/>
      </fieldsUsage>
    </cacheHierarchy>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038505787" createdVersion="5" refreshedVersion="8" minRefreshableVersion="3" recordCount="0" supportSubquery="1" supportAdvancedDrill="1" xr:uid="{0B8646AB-A96E-4C8F-80B1-EC7A6B0640E8}">
  <cacheSource type="external" connectionId="2"/>
  <cacheFields count="3">
    <cacheField name="[Transactions].[TransactionType].[TransactionType]" caption="TransactionType" numFmtId="0" hierarchy="37" level="1">
      <sharedItems count="6">
        <s v="Bill Payment"/>
        <s v="Deposit"/>
        <s v="Forex Transaction"/>
        <s v="Fund Transfer"/>
        <s v="Loan Disbursement"/>
        <s v="Loan Repayment"/>
      </sharedItems>
      <extLst>
        <ext xmlns:x15="http://schemas.microsoft.com/office/spreadsheetml/2010/11/main" uri="{4F2E5C28-24EA-4eb8-9CBF-B6C8F9C3D259}">
          <x15:cachedUniqueNames>
            <x15:cachedUniqueName index="0" name="[Transactions].[TransactionType].&amp;[Bill Payment]"/>
            <x15:cachedUniqueName index="1" name="[Transactions].[TransactionType].&amp;[Deposit]"/>
            <x15:cachedUniqueName index="2" name="[Transactions].[TransactionType].&amp;[Forex Transaction]"/>
            <x15:cachedUniqueName index="3" name="[Transactions].[TransactionType].&amp;[Fund Transfer]"/>
            <x15:cachedUniqueName index="4" name="[Transactions].[TransactionType].&amp;[Loan Disbursement]"/>
            <x15:cachedUniqueName index="5" name="[Transactions].[TransactionType].&amp;[Loan Repayment]"/>
          </x15:cachedUniqueNames>
        </ext>
      </extLst>
    </cacheField>
    <cacheField name="[Measures].[Total Transaction Volume]" caption="Total Transaction Volume" numFmtId="0" hierarchy="55" level="32767"/>
    <cacheField name="[Date].[MonthName].[MonthName]" caption="MonthName" numFmtId="0" hierarchy="19" level="1">
      <sharedItems containsSemiMixedTypes="0" containsNonDate="0" containsString="0"/>
    </cacheField>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2"/>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2" memberValueDatatype="130" unbalanced="0">
      <fieldsUsage count="2">
        <fieldUsage x="-1"/>
        <fieldUsage x="0"/>
      </fieldsUsage>
    </cacheHierarchy>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cacheHierarchy uniqueName="[Measures].[Total Transaction Volume]" caption="Total Transaction Volume" measure="1" displayFolder="" measureGroup="A" count="0" oneField="1">
      <fieldsUsage count="1">
        <fieldUsage x="1"/>
      </fieldsUsage>
    </cacheHierarchy>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03851273147" createdVersion="5" refreshedVersion="8" minRefreshableVersion="3" recordCount="0" supportSubquery="1" supportAdvancedDrill="1" xr:uid="{E9A8F21C-09E6-4037-A5B6-3233FF5D857B}">
  <cacheSource type="external" connectionId="2"/>
  <cacheFields count="3">
    <cacheField name="[Transactions].[TransactionType].[TransactionType]" caption="TransactionType" numFmtId="0" hierarchy="37" level="1">
      <sharedItems count="6">
        <s v="Bill Payment"/>
        <s v="Deposit"/>
        <s v="Forex Transaction"/>
        <s v="Fund Transfer"/>
        <s v="Loan Disbursement"/>
        <s v="Loan Repayment"/>
      </sharedItems>
      <extLst>
        <ext xmlns:x15="http://schemas.microsoft.com/office/spreadsheetml/2010/11/main" uri="{4F2E5C28-24EA-4eb8-9CBF-B6C8F9C3D259}">
          <x15:cachedUniqueNames>
            <x15:cachedUniqueName index="0" name="[Transactions].[TransactionType].&amp;[Bill Payment]"/>
            <x15:cachedUniqueName index="1" name="[Transactions].[TransactionType].&amp;[Deposit]"/>
            <x15:cachedUniqueName index="2" name="[Transactions].[TransactionType].&amp;[Forex Transaction]"/>
            <x15:cachedUniqueName index="3" name="[Transactions].[TransactionType].&amp;[Fund Transfer]"/>
            <x15:cachedUniqueName index="4" name="[Transactions].[TransactionType].&amp;[Loan Disbursement]"/>
            <x15:cachedUniqueName index="5" name="[Transactions].[TransactionType].&amp;[Loan Repayment]"/>
          </x15:cachedUniqueNames>
        </ext>
      </extLst>
    </cacheField>
    <cacheField name="[Measures].[Average value per transaction]" caption="Average value per transaction" numFmtId="0" hierarchy="56" level="32767"/>
    <cacheField name="[Date].[MonthName].[MonthName]" caption="MonthName" numFmtId="0" hierarchy="19" level="1">
      <sharedItems containsSemiMixedTypes="0" containsNonDate="0" containsString="0"/>
    </cacheField>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2"/>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2" memberValueDatatype="130" unbalanced="0">
      <fieldsUsage count="2">
        <fieldUsage x="-1"/>
        <fieldUsage x="0"/>
      </fieldsUsage>
    </cacheHierarchy>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cacheHierarchy uniqueName="[Measures].[Total Transaction Volume]" caption="Total Transaction Volume" measure="1" displayFolder="" measureGroup="A" count="0"/>
    <cacheHierarchy uniqueName="[Measures].[Average value per transaction]" caption="Average value per transaction" measure="1" displayFolder="" measureGroup="A" count="0" oneField="1">
      <fieldsUsage count="1">
        <fieldUsage x="1"/>
      </fieldsUsage>
    </cacheHierarchy>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03852083332" createdVersion="5" refreshedVersion="8" minRefreshableVersion="3" recordCount="0" supportSubquery="1" supportAdvancedDrill="1" xr:uid="{2BE1F783-BF13-4E71-89DD-E099F01BEBE9}">
  <cacheSource type="external" connectionId="2"/>
  <cacheFields count="4">
    <cacheField name="[Measures].[Total Transaction Value]" caption="Total Transaction Value" numFmtId="0" hierarchy="54" level="32767"/>
    <cacheField name="[Channel].[ChannelName].[ChannelName]" caption="ChannelName" numFmtId="0" hierarchy="5" level="1">
      <sharedItems count="5">
        <s v="Agent"/>
        <s v="ATM"/>
        <s v="Branch"/>
        <s v="Internet Banking"/>
        <s v="Mobile App (Equitel/EazzyApp)"/>
      </sharedItems>
      <extLst>
        <ext xmlns:x15="http://schemas.microsoft.com/office/spreadsheetml/2010/11/main" uri="{4F2E5C28-24EA-4eb8-9CBF-B6C8F9C3D259}">
          <x15:cachedUniqueNames>
            <x15:cachedUniqueName index="0" name="[Channel].[ChannelName].&amp;[Agent]"/>
            <x15:cachedUniqueName index="1" name="[Channel].[ChannelName].&amp;[ATM]"/>
            <x15:cachedUniqueName index="2" name="[Channel].[ChannelName].&amp;[Branch]"/>
            <x15:cachedUniqueName index="3" name="[Channel].[ChannelName].&amp;[Internet Banking]"/>
            <x15:cachedUniqueName index="4" name="[Channel].[ChannelName].&amp;[Mobile App (Equitel/EazzyApp)]"/>
          </x15:cachedUniqueNames>
        </ext>
      </extLst>
    </cacheField>
    <cacheField name="[Transactions].[TransactionType].[TransactionType]" caption="TransactionType" numFmtId="0" hierarchy="37" level="1">
      <sharedItems count="6">
        <s v="Bill Payment"/>
        <s v="Deposit"/>
        <s v="Forex Transaction"/>
        <s v="Fund Transfer"/>
        <s v="Loan Disbursement"/>
        <s v="Loan Repayment"/>
      </sharedItems>
      <extLst>
        <ext xmlns:x15="http://schemas.microsoft.com/office/spreadsheetml/2010/11/main" uri="{4F2E5C28-24EA-4eb8-9CBF-B6C8F9C3D259}">
          <x15:cachedUniqueNames>
            <x15:cachedUniqueName index="0" name="[Transactions].[TransactionType].&amp;[Bill Payment]"/>
            <x15:cachedUniqueName index="1" name="[Transactions].[TransactionType].&amp;[Deposit]"/>
            <x15:cachedUniqueName index="2" name="[Transactions].[TransactionType].&amp;[Forex Transaction]"/>
            <x15:cachedUniqueName index="3" name="[Transactions].[TransactionType].&amp;[Fund Transfer]"/>
            <x15:cachedUniqueName index="4" name="[Transactions].[TransactionType].&amp;[Loan Disbursement]"/>
            <x15:cachedUniqueName index="5" name="[Transactions].[TransactionType].&amp;[Loan Repayment]"/>
          </x15:cachedUniqueNames>
        </ext>
      </extLst>
    </cacheField>
    <cacheField name="[Date].[MonthName].[MonthName]" caption="MonthName" numFmtId="0" hierarchy="19" level="1">
      <sharedItems containsSemiMixedTypes="0" containsNonDate="0" containsString="0"/>
    </cacheField>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fieldsUsage count="2">
        <fieldUsage x="-1"/>
        <fieldUsage x="1"/>
      </fieldsUsage>
    </cacheHierarchy>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3"/>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2" memberValueDatatype="130" unbalanced="0">
      <fieldsUsage count="2">
        <fieldUsage x="-1"/>
        <fieldUsage x="2"/>
      </fieldsUsage>
    </cacheHierarchy>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oneField="1">
      <fieldsUsage count="1">
        <fieldUsage x="0"/>
      </fieldsUsage>
    </cacheHierarchy>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03852777778" createdVersion="5" refreshedVersion="8" minRefreshableVersion="3" recordCount="0" supportSubquery="1" supportAdvancedDrill="1" xr:uid="{63E320C3-796B-422A-8D98-6EA6A7F29A26}">
  <cacheSource type="external" connectionId="2"/>
  <cacheFields count="5">
    <cacheField name="[Measures].[Highest Performing Month]" caption="Highest Performing Month" numFmtId="0" hierarchy="78" level="32767"/>
    <cacheField name="[Measures].[Highest Monthly Value]" caption="Highest Monthly Value" numFmtId="0" hierarchy="79" level="32767"/>
    <cacheField name="[Measures].[Average Monthly Value]" caption="Average Monthly Value" numFmtId="0" hierarchy="80" level="32767"/>
    <cacheField name="[Measures].[MoM Growth %]" caption="MoM Growth %" numFmtId="0" hierarchy="82" level="32767"/>
    <cacheField name="[Date].[MonthName].[MonthName]" caption="MonthName" numFmtId="0" hierarchy="19" level="1">
      <sharedItems containsSemiMixedTypes="0" containsNonDate="0" containsString="0"/>
    </cacheField>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4"/>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oneField="1">
      <fieldsUsage count="1">
        <fieldUsage x="0"/>
      </fieldsUsage>
    </cacheHierarchy>
    <cacheHierarchy uniqueName="[Measures].[Highest Monthly Value]" caption="Highest Monthly Value" measure="1" displayFolder="" measureGroup="A" count="0" oneField="1">
      <fieldsUsage count="1">
        <fieldUsage x="1"/>
      </fieldsUsage>
    </cacheHierarchy>
    <cacheHierarchy uniqueName="[Measures].[Average Monthly Value]" caption="Average Monthly Value" measure="1" displayFolder="" measureGroup="A" count="0" oneField="1">
      <fieldsUsage count="1">
        <fieldUsage x="2"/>
      </fieldsUsage>
    </cacheHierarchy>
    <cacheHierarchy uniqueName="[Measures].[Previous Month Value]" caption="Previous Month Value" measure="1" displayFolder="" measureGroup="A" count="0"/>
    <cacheHierarchy uniqueName="[Measures].[MoM Growth %]" caption="MoM Growth %" measure="1" displayFolder="" measureGroup="A" count="0" oneField="1">
      <fieldsUsage count="1">
        <fieldUsage x="3"/>
      </fieldsUsage>
    </cacheHierarchy>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03853472225" createdVersion="5" refreshedVersion="8" minRefreshableVersion="3" recordCount="0" supportSubquery="1" supportAdvancedDrill="1" xr:uid="{2CB3038A-4AFA-4ABF-ACC2-F65524DE664F}">
  <cacheSource type="external" connectionId="2"/>
  <cacheFields count="2">
    <cacheField name="[Measures].[Total Transaction Value]" caption="Total Transaction Value" numFmtId="0" hierarchy="54" level="32767"/>
    <cacheField name="[Date].[MonthName].[MonthName]" caption="MonthName" numFmtId="0" hierarchy="19" level="1">
      <sharedItems count="6">
        <s v="January"/>
        <s v="February"/>
        <s v="March"/>
        <s v="April"/>
        <s v="May"/>
        <s v="June"/>
      </sharedItems>
      <extLst>
        <ext xmlns:x15="http://schemas.microsoft.com/office/spreadsheetml/2010/11/main" uri="{4F2E5C28-24EA-4eb8-9CBF-B6C8F9C3D259}">
          <x15:cachedUniqueNames>
            <x15:cachedUniqueName index="0" name="[Date].[MonthName].&amp;[January]"/>
            <x15:cachedUniqueName index="1" name="[Date].[MonthName].&amp;[February]"/>
            <x15:cachedUniqueName index="2" name="[Date].[MonthName].&amp;[March]"/>
            <x15:cachedUniqueName index="3" name="[Date].[MonthName].&amp;[April]"/>
            <x15:cachedUniqueName index="4" name="[Date].[MonthName].&amp;[May]"/>
            <x15:cachedUniqueName index="5" name="[Date].[MonthName].&amp;[June]"/>
          </x15:cachedUniqueNames>
        </ext>
      </extLst>
    </cacheField>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1"/>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oneField="1">
      <fieldsUsage count="1">
        <fieldUsage x="0"/>
      </fieldsUsage>
    </cacheHierarchy>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11701967595" createdVersion="5" refreshedVersion="8" minRefreshableVersion="3" recordCount="0" supportSubquery="1" supportAdvancedDrill="1" xr:uid="{8DC719A7-E53B-4546-8ECA-378D47DC59BE}">
  <cacheSource type="external" connectionId="2"/>
  <cacheFields count="3">
    <cacheField name="[Date].[MonthName].[MonthName]" caption="MonthName" numFmtId="0" hierarchy="19" level="1">
      <sharedItems count="6">
        <s v="January"/>
        <s v="February"/>
        <s v="March"/>
        <s v="April"/>
        <s v="May"/>
        <s v="June"/>
      </sharedItems>
      <extLst>
        <ext xmlns:x15="http://schemas.microsoft.com/office/spreadsheetml/2010/11/main" uri="{4F2E5C28-24EA-4eb8-9CBF-B6C8F9C3D259}">
          <x15:cachedUniqueNames>
            <x15:cachedUniqueName index="0" name="[Date].[MonthName].&amp;[January]"/>
            <x15:cachedUniqueName index="1" name="[Date].[MonthName].&amp;[February]"/>
            <x15:cachedUniqueName index="2" name="[Date].[MonthName].&amp;[March]"/>
            <x15:cachedUniqueName index="3" name="[Date].[MonthName].&amp;[April]"/>
            <x15:cachedUniqueName index="4" name="[Date].[MonthName].&amp;[May]"/>
            <x15:cachedUniqueName index="5" name="[Date].[MonthName].&amp;[June]"/>
          </x15:cachedUniqueNames>
        </ext>
      </extLst>
    </cacheField>
    <cacheField name="[Measures].[Total Transaction Volume]" caption="Total Transaction Volume" numFmtId="0" hierarchy="55" level="32767"/>
    <cacheField name="[Measures].[Total Transaction Value]" caption="Total Transaction Value" numFmtId="0" hierarchy="54" level="32767"/>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0"/>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oneField="1">
      <fieldsUsage count="1">
        <fieldUsage x="2"/>
      </fieldsUsage>
    </cacheHierarchy>
    <cacheHierarchy uniqueName="[Measures].[Total Transaction Volume]" caption="Total Transaction Volume" measure="1" displayFolder="" measureGroup="A" count="0" oneField="1">
      <fieldsUsage count="1">
        <fieldUsage x="1"/>
      </fieldsUsage>
    </cacheHierarchy>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13082870368" createdVersion="5" refreshedVersion="8" minRefreshableVersion="3" recordCount="0" supportSubquery="1" supportAdvancedDrill="1" xr:uid="{364461B0-C3EB-4E98-A06F-63DCB4F0644C}">
  <cacheSource type="external" connectionId="2"/>
  <cacheFields count="2">
    <cacheField name="[Date].[MonthName].[MonthName]" caption="MonthName" numFmtId="0" hierarchy="19" level="1">
      <sharedItems count="6">
        <s v="January"/>
        <s v="February"/>
        <s v="March"/>
        <s v="April"/>
        <s v="May"/>
        <s v="June"/>
      </sharedItems>
      <extLst>
        <ext xmlns:x15="http://schemas.microsoft.com/office/spreadsheetml/2010/11/main" uri="{4F2E5C28-24EA-4eb8-9CBF-B6C8F9C3D259}">
          <x15:cachedUniqueNames>
            <x15:cachedUniqueName index="0" name="[Date].[MonthName].&amp;[January]"/>
            <x15:cachedUniqueName index="1" name="[Date].[MonthName].&amp;[February]"/>
            <x15:cachedUniqueName index="2" name="[Date].[MonthName].&amp;[March]"/>
            <x15:cachedUniqueName index="3" name="[Date].[MonthName].&amp;[April]"/>
            <x15:cachedUniqueName index="4" name="[Date].[MonthName].&amp;[May]"/>
            <x15:cachedUniqueName index="5" name="[Date].[MonthName].&amp;[June]"/>
          </x15:cachedUniqueNames>
        </ext>
      </extLst>
    </cacheField>
    <cacheField name="[Measures].[Total Transaction Volume]" caption="Total Transaction Volume" numFmtId="0" hierarchy="55" level="32767"/>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0"/>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cacheHierarchy uniqueName="[Measures].[Total Transaction Volume]" caption="Total Transaction Volume" measure="1" displayFolder="" measureGroup="A" count="0" oneField="1">
      <fieldsUsage count="1">
        <fieldUsage x="1"/>
      </fieldsUsage>
    </cacheHierarchy>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89451620368" createdVersion="5" refreshedVersion="8" minRefreshableVersion="3" recordCount="0" supportSubquery="1" supportAdvancedDrill="1" xr:uid="{71F6FA58-FF9F-4F21-BC5D-BF3EDCD29C54}">
  <cacheSource type="external" connectionId="2"/>
  <cacheFields count="2">
    <cacheField name="[Date].[MonthName].[MonthName]" caption="MonthName" numFmtId="0" hierarchy="19" level="1">
      <sharedItems count="6">
        <s v="January"/>
        <s v="February"/>
        <s v="March"/>
        <s v="April"/>
        <s v="May"/>
        <s v="June"/>
      </sharedItems>
      <extLst>
        <ext xmlns:x15="http://schemas.microsoft.com/office/spreadsheetml/2010/11/main" uri="{4F2E5C28-24EA-4eb8-9CBF-B6C8F9C3D259}">
          <x15:cachedUniqueNames>
            <x15:cachedUniqueName index="0" name="[Date].[MonthName].&amp;[January]"/>
            <x15:cachedUniqueName index="1" name="[Date].[MonthName].&amp;[February]"/>
            <x15:cachedUniqueName index="2" name="[Date].[MonthName].&amp;[March]"/>
            <x15:cachedUniqueName index="3" name="[Date].[MonthName].&amp;[April]"/>
            <x15:cachedUniqueName index="4" name="[Date].[MonthName].&amp;[May]"/>
            <x15:cachedUniqueName index="5" name="[Date].[MonthName].&amp;[June]"/>
          </x15:cachedUniqueNames>
        </ext>
      </extLst>
    </cacheField>
    <cacheField name="[Measures].[Cumulative Transaction Value]" caption="Cumulative Transaction Value" numFmtId="0" hierarchy="83" level="32767"/>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0"/>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oneField="1">
      <fieldsUsage count="1">
        <fieldUsage x="1"/>
      </fieldsUsage>
    </cacheHierarchy>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95527430558" createdVersion="5" refreshedVersion="8" minRefreshableVersion="3" recordCount="0" supportSubquery="1" supportAdvancedDrill="1" xr:uid="{22B153D4-7DD3-4588-9885-B343CFA3B265}">
  <cacheSource type="external" connectionId="2"/>
  <cacheFields count="2">
    <cacheField name="[Date].[MonthName].[MonthName]" caption="MonthName" numFmtId="0" hierarchy="19" level="1">
      <sharedItems count="5">
        <s v="February"/>
        <s v="March"/>
        <s v="April"/>
        <s v="May"/>
        <s v="June"/>
      </sharedItems>
      <extLst>
        <ext xmlns:x15="http://schemas.microsoft.com/office/spreadsheetml/2010/11/main" uri="{4F2E5C28-24EA-4eb8-9CBF-B6C8F9C3D259}">
          <x15:cachedUniqueNames>
            <x15:cachedUniqueName index="0" name="[Date].[MonthName].&amp;[February]"/>
            <x15:cachedUniqueName index="1" name="[Date].[MonthName].&amp;[March]"/>
            <x15:cachedUniqueName index="2" name="[Date].[MonthName].&amp;[April]"/>
            <x15:cachedUniqueName index="3" name="[Date].[MonthName].&amp;[May]"/>
            <x15:cachedUniqueName index="4" name="[Date].[MonthName].&amp;[June]"/>
          </x15:cachedUniqueNames>
        </ext>
      </extLst>
    </cacheField>
    <cacheField name="[Measures].[MoM Growth %]" caption="MoM Growth %" numFmtId="0" hierarchy="82" level="32767"/>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0"/>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oneField="1">
      <fieldsUsage count="1">
        <fieldUsage x="1"/>
      </fieldsUsage>
    </cacheHierarchy>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603853472225" createdVersion="5" refreshedVersion="8" minRefreshableVersion="3" recordCount="0" supportSubquery="1" supportAdvancedDrill="1" xr:uid="{6F1BCF9F-59D7-45D0-A1BD-8BEAD06D2A60}">
  <cacheSource type="external" connectionId="2"/>
  <cacheFields count="2">
    <cacheField name="[Measures].[Total Transaction Value]" caption="Total Transaction Value" numFmtId="0" hierarchy="54" level="32767"/>
    <cacheField name="[Date].[MonthName].[MonthName]" caption="MonthName" numFmtId="0" hierarchy="19" level="1">
      <sharedItems count="6">
        <s v="January"/>
        <s v="February"/>
        <s v="March"/>
        <s v="April"/>
        <s v="May"/>
        <s v="June"/>
      </sharedItems>
      <extLst>
        <ext xmlns:x15="http://schemas.microsoft.com/office/spreadsheetml/2010/11/main" uri="{4F2E5C28-24EA-4eb8-9CBF-B6C8F9C3D259}">
          <x15:cachedUniqueNames>
            <x15:cachedUniqueName index="0" name="[Date].[MonthName].&amp;[January]"/>
            <x15:cachedUniqueName index="1" name="[Date].[MonthName].&amp;[February]"/>
            <x15:cachedUniqueName index="2" name="[Date].[MonthName].&amp;[March]"/>
            <x15:cachedUniqueName index="3" name="[Date].[MonthName].&amp;[April]"/>
            <x15:cachedUniqueName index="4" name="[Date].[MonthName].&amp;[May]"/>
            <x15:cachedUniqueName index="5" name="[Date].[MonthName].&amp;[June]"/>
          </x15:cachedUniqueNames>
        </ext>
      </extLst>
    </cacheField>
  </cacheFields>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fieldsUsage count="2">
        <fieldUsage x="-1"/>
        <fieldUsage x="1"/>
      </fieldsUsage>
    </cacheHierarchy>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0"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oneField="1">
      <fieldsUsage count="1">
        <fieldUsage x="0"/>
      </fieldsUsage>
    </cacheHierarchy>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dimensions count="11">
    <dimension name="Annual Performance" uniqueName="[Annual Performance]" caption="Annual Performance"/>
    <dimension name="Channel" uniqueName="[Channel]" caption="Channel"/>
    <dimension name="Country" uniqueName="[Country]" caption="Country"/>
    <dimension name="Country Performance" uniqueName="[Country Performance]" caption="Country Performance"/>
    <dimension name="Date" uniqueName="[Date]" caption="Date"/>
    <dimension measure="1" name="Measures" uniqueName="[Measures]" caption="Measures"/>
    <dimension name="Metric" uniqueName="[Metric]" caption="Metric"/>
    <dimension name="Range" uniqueName="[Range]" caption="Range"/>
    <dimension name="Region" uniqueName="[Region]" caption="Region"/>
    <dimension name="Transactions" uniqueName="[Transactions]" caption="Transactions"/>
    <dimension name="Transactions old" uniqueName="[Transactions old]" caption="Transactions old"/>
  </dimensions>
  <measureGroups count="11">
    <measureGroup name="A" caption="A"/>
    <measureGroup name="Annual Performance" caption="Annual Performance"/>
    <measureGroup name="Channel" caption="Channel"/>
    <measureGroup name="Country" caption="Country"/>
    <measureGroup name="Country Performance" caption="Country Performance"/>
    <measureGroup name="Date" caption="Date"/>
    <measureGroup name="Metric" caption="Metric"/>
    <measureGroup name="Range" caption="Range"/>
    <measureGroup name="Region" caption="Region"/>
    <measureGroup name="Transactions" caption="Transactions"/>
    <measureGroup name="Transactions old" caption="Transactions old"/>
  </measureGroups>
  <maps count="20">
    <map measureGroup="1" dimension="0"/>
    <map measureGroup="1" dimension="6"/>
    <map measureGroup="2" dimension="1"/>
    <map measureGroup="3" dimension="2"/>
    <map measureGroup="3" dimension="3"/>
    <map measureGroup="3" dimension="6"/>
    <map measureGroup="4" dimension="3"/>
    <map measureGroup="4" dimension="6"/>
    <map measureGroup="5" dimension="4"/>
    <map measureGroup="6" dimension="6"/>
    <map measureGroup="7" dimension="7"/>
    <map measureGroup="8" dimension="8"/>
    <map measureGroup="9" dimension="1"/>
    <map measureGroup="9" dimension="2"/>
    <map measureGroup="9" dimension="3"/>
    <map measureGroup="9" dimension="4"/>
    <map measureGroup="9" dimension="6"/>
    <map measureGroup="9" dimension="8"/>
    <map measureGroup="9"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25.594860069446" backgroundQuery="1" createdVersion="3" refreshedVersion="8" minRefreshableVersion="3" recordCount="0" supportSubquery="1" supportAdvancedDrill="1" xr:uid="{325F10A5-0BF7-466E-AFEB-E1D6C1850F0A}">
  <cacheSource type="external" connectionId="2">
    <extLst>
      <ext xmlns:x14="http://schemas.microsoft.com/office/spreadsheetml/2009/9/main" uri="{F057638F-6D5F-4e77-A914-E7F072B9BCA8}">
        <x14:sourceConnection name="ThisWorkbookDataModel"/>
      </ext>
    </extLst>
  </cacheSource>
  <cacheFields count="0"/>
  <cacheHierarchies count="96">
    <cacheHierarchy uniqueName="[Annual Performance].[FiscalYear]" caption="FiscalYear" attribute="1" defaultMemberUniqueName="[Annual Performance].[FiscalYear].[All]" allUniqueName="[Annual Performance].[FiscalYear].[All]" dimensionUniqueName="[Annual Performance]" displayFolder="" count="0" memberValueDatatype="20" unbalanced="0"/>
    <cacheHierarchy uniqueName="[Annual Performance].[MetricID]" caption="MetricID" attribute="1" defaultMemberUniqueName="[Annual Performance].[MetricID].[All]" allUniqueName="[Annual Performance].[MetricID].[All]" dimensionUniqueName="[Annual Performance]" displayFolder="" count="0" memberValueDatatype="20" unbalanced="0"/>
    <cacheHierarchy uniqueName="[Annual Performance].[Value]" caption="Value" attribute="1" defaultMemberUniqueName="[Annual Performance].[Value].[All]" allUniqueName="[Annual Performance].[Value].[All]" dimensionUniqueName="[Annual Performance]" displayFolder="" count="0" memberValueDatatype="5" unbalanced="0"/>
    <cacheHierarchy uniqueName="[Annual Performance].[Source]" caption="Source" attribute="1" defaultMemberUniqueName="[Annual Performance].[Source].[All]" allUniqueName="[Annual Performance].[Source].[All]" dimensionUniqueName="[Annual Performance]" displayFolder="" count="0" memberValueDatatype="130" unbalanced="0"/>
    <cacheHierarchy uniqueName="[Channel].[ChannelID]" caption="ChannelID" attribute="1" defaultMemberUniqueName="[Channel].[ChannelID].[All]" allUniqueName="[Channel].[ChannelID].[All]" dimensionUniqueName="[Channel]" displayFolder="" count="0" memberValueDatatype="20" unbalanced="0"/>
    <cacheHierarchy uniqueName="[Channel].[ChannelName]" caption="ChannelName" attribute="1" defaultMemberUniqueName="[Channel].[ChannelName].[All]" allUniqueName="[Channel].[ChannelName].[All]" dimensionUniqueName="[Channel]" displayFolder="" count="2" memberValueDatatype="130" unbalanced="0"/>
    <cacheHierarchy uniqueName="[Country].[CountryID]" caption="CountryID" attribute="1" defaultMemberUniqueName="[Country].[CountryID].[All]" allUniqueName="[Country].[CountryID].[All]" dimensionUniqueName="[Country]" displayFolder="" count="0" memberValueDatatype="20" unbalanced="0"/>
    <cacheHierarchy uniqueName="[Country].[CountryName]" caption="CountryName" attribute="1" defaultMemberUniqueName="[Country].[CountryName].[All]" allUniqueName="[Country].[CountryName].[All]" dimensionUniqueName="[Country]" displayFolder="" count="2" memberValueDatatype="130" unbalanced="0"/>
    <cacheHierarchy uniqueName="[Country].[SubsidiaryName]" caption="SubsidiaryName" attribute="1" defaultMemberUniqueName="[Country].[SubsidiaryName].[All]" allUniqueName="[Country].[SubsidiaryName].[All]" dimensionUniqueName="[Country]" displayFolder="" count="0" memberValueDatatype="130" unbalanced="0"/>
    <cacheHierarchy uniqueName="[Country Performance].[CountryID]" caption="CountryID" attribute="1" defaultMemberUniqueName="[Country Performance].[CountryID].[All]" allUniqueName="[Country Performance].[CountryID].[All]" dimensionUniqueName="[Country Performance]" displayFolder="" count="0" memberValueDatatype="20" unbalanced="0"/>
    <cacheHierarchy uniqueName="[Country Performance].[FiscalYear]" caption="FiscalYear" attribute="1" defaultMemberUniqueName="[Country Performance].[FiscalYear].[All]" allUniqueName="[Country Performance].[FiscalYear].[All]" dimensionUniqueName="[Country Performance]" displayFolder="" count="0" memberValueDatatype="20" unbalanced="0"/>
    <cacheHierarchy uniqueName="[Country Performance].[MetricName]" caption="MetricName" attribute="1" defaultMemberUniqueName="[Country Performance].[MetricName].[All]" allUniqueName="[Country Performance].[MetricName].[All]" dimensionUniqueName="[Country Performance]" displayFolder="" count="0" memberValueDatatype="130" unbalanced="0"/>
    <cacheHierarchy uniqueName="[Country Performance].[Value_KES_Billion]" caption="Value_KES_Billion" attribute="1" defaultMemberUniqueName="[Country Performance].[Value_KES_Billion].[All]" allUniqueName="[Country Performance].[Value_KES_Billion].[All]" dimensionUniqueName="[Country Performance]" displayFolder="" count="0" memberValueDatatype="5" unbalanced="0"/>
    <cacheHierarchy uniqueName="[Country Performance].[YoY_Growth_Pct]" caption="YoY_Growth_Pct" attribute="1" defaultMemberUniqueName="[Country Performance].[YoY_Growth_Pct].[All]" allUniqueName="[Country Performance].[YoY_Growth_Pct].[All]" dimensionUniqueName="[Country Performance]" displayFolder="" count="0" memberValueDatatype="20" unbalanced="0"/>
    <cacheHierarchy uniqueName="[Country Performance].[Source]" caption="Source" attribute="1" defaultMemberUniqueName="[Country Performance].[Source].[All]" allUniqueName="[Country Performance].[Source].[All]" dimensionUniqueName="[Country Performance]" displayFolder="" count="0" memberValueDatatype="130" unbalanced="0"/>
    <cacheHierarchy uniqueName="[Date].[DateKey]" caption="DateKey" attribute="1" time="1" keyAttribute="1" defaultMemberUniqueName="[Date].[DateKey].[All]" allUniqueName="[Date].[DateKey].[All]" dimensionUniqueName="[Date]" displayFolder="" count="0" memberValueDatatype="7" unbalanced="0"/>
    <cacheHierarchy uniqueName="[Date].[Year]" caption="Year" attribute="1" time="1" defaultMemberUniqueName="[Date].[Year].[All]" allUniqueName="[Date].[Year].[All]" dimensionUniqueName="[Date]" displayFolder="" count="0" memberValueDatatype="20" unbalanced="0"/>
    <cacheHierarchy uniqueName="[Date].[Quarter]" caption="Quarter" attribute="1" time="1" defaultMemberUniqueName="[Date].[Quarter].[All]" allUniqueName="[Date].[Quarter].[All]" dimensionUniqueName="[Date]" displayFolder="" count="0" memberValueDatatype="20" unbalanced="0"/>
    <cacheHierarchy uniqueName="[Date].[MonthNumber]" caption="MonthNumber" attribute="1" time="1" defaultMemberUniqueName="[Date].[MonthNumber].[All]" allUniqueName="[Date].[MonthNumber].[All]" dimensionUniqueName="[Date]" displayFolder="" count="0" memberValueDatatype="20" unbalanced="0"/>
    <cacheHierarchy uniqueName="[Date].[MonthName]" caption="MonthName" attribute="1" time="1" defaultMemberUniqueName="[Date].[MonthName].[All]" allUniqueName="[Date].[MonthName].[All]" dimensionUniqueName="[Date]" displayFolder="" count="2" memberValueDatatype="130" unbalanced="0"/>
    <cacheHierarchy uniqueName="[Date].[DayName]" caption="DayName" attribute="1" time="1" defaultMemberUniqueName="[Date].[DayName].[All]" allUniqueName="[Date].[DayName].[All]" dimensionUniqueName="[Date]" displayFolder="" count="0" memberValueDatatype="130" unbalanced="0"/>
    <cacheHierarchy uniqueName="[Date].[IsWeekend]" caption="IsWeekend" attribute="1" time="1" defaultMemberUniqueName="[Date].[IsWeekend].[All]" allUniqueName="[Date].[IsWeekend].[All]" dimensionUniqueName="[Date]" displayFolder="" count="0" memberValueDatatype="11" unbalanced="0"/>
    <cacheHierarchy uniqueName="[Metric].[MetricID]" caption="MetricID" attribute="1" defaultMemberUniqueName="[Metric].[MetricID].[All]" allUniqueName="[Metric].[MetricID].[All]" dimensionUniqueName="[Metric]" displayFolder="" count="0" memberValueDatatype="20" unbalanced="0"/>
    <cacheHierarchy uniqueName="[Metric].[MetricName]" caption="MetricName" attribute="1" defaultMemberUniqueName="[Metric].[MetricName].[All]" allUniqueName="[Metric].[MetricName].[All]" dimensionUniqueName="[Metric]" displayFolder="" count="0" memberValueDatatype="130" unbalanced="0"/>
    <cacheHierarchy uniqueName="[Metric].[Unit]" caption="Unit" attribute="1" defaultMemberUniqueName="[Metric].[Unit].[All]" allUniqueName="[Metric].[Unit].[All]" dimensionUniqueName="[Metric]" displayFolder="" count="0" memberValueDatatype="130" unbalanced="0"/>
    <cacheHierarchy uniqueName="[Range].[Row Labels]" caption="Row Labels" attribute="1" defaultMemberUniqueName="[Range].[Row Labels].[All]" allUniqueName="[Range].[Row Labels].[All]" dimensionUniqueName="[Range]" displayFolder="" count="0" memberValueDatatype="130" unbalanced="0"/>
    <cacheHierarchy uniqueName="[Range].[Average value per transaction]" caption="Average value per transaction" attribute="1" defaultMemberUniqueName="[Range].[Average value per transaction].[All]" allUniqueName="[Range].[Average value per transaction].[All]" dimensionUniqueName="[Range]" displayFolder="" count="0" memberValueDatatype="5" unbalanced="0"/>
    <cacheHierarchy uniqueName="[Range].[Country Share %]" caption="Country Share %" attribute="1" defaultMemberUniqueName="[Range].[Country Share %].[All]" allUniqueName="[Range].[Country Share %].[All]" dimensionUniqueName="[Range]" displayFolder="" count="0" memberValueDatatype="5" unbalanced="0"/>
    <cacheHierarchy uniqueName="[Range].[Group Average]" caption="Group Average" attribute="1" defaultMemberUniqueName="[Range].[Group Average].[All]" allUniqueName="[Range].[Group Average].[All]" dimensionUniqueName="[Range]" displayFolder="" count="0" memberValueDatatype="5" unbalanced="0"/>
    <cacheHierarchy uniqueName="[Range].[Performance Variance]" caption="Performance Variance" attribute="1" defaultMemberUniqueName="[Range].[Performance Variance].[All]" allUniqueName="[Range].[Performance Variance].[All]" dimensionUniqueName="[Range]" displayFolder="" count="0" memberValueDatatype="5" unbalanced="0"/>
    <cacheHierarchy uniqueName="[Range].[Performance Status]" caption="Performance Status" attribute="1" defaultMemberUniqueName="[Range].[Performance Status].[All]" allUniqueName="[Range].[Performance Status].[All]" dimensionUniqueName="[Range]"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Name]" caption="RegionName" attribute="1" defaultMemberUniqueName="[Region].[RegionName].[All]" allUniqueName="[Region].[RegionName].[All]" dimensionUniqueName="[Region]" displayFolder="" count="2" memberValueDatatype="130" unbalanced="0"/>
    <cacheHierarchy uniqueName="[Transactions].[TransactionID]" caption="TransactionID" attribute="1" defaultMemberUniqueName="[Transactions].[TransactionID].[All]" allUniqueName="[Transactions].[TransactionID].[All]" dimensionUniqueName="[Transactions]" displayFolder="" count="0" memberValueDatatype="20" unbalanced="0"/>
    <cacheHierarchy uniqueName="[Transactions].[CountryID]" caption="CountryID" attribute="1" defaultMemberUniqueName="[Transactions].[CountryID].[All]" allUniqueName="[Transactions].[CountryID].[All]" dimensionUniqueName="[Transactions]" displayFolder="" count="0" memberValueDatatype="20" unbalanced="0"/>
    <cacheHierarchy uniqueName="[Transactions].[DateKey]" caption="DateKey" attribute="1" time="1" defaultMemberUniqueName="[Transactions].[DateKey].[All]" allUniqueName="[Transactions].[DateKey].[All]" dimensionUniqueName="[Transactions]" displayFolder="" count="0" memberValueDatatype="7" unbalanced="0"/>
    <cacheHierarchy uniqueName="[Transactions].[ChannelID]" caption="ChannelID" attribute="1" defaultMemberUniqueName="[Transactions].[ChannelID].[All]" allUniqueName="[Transactions].[ChannelID].[All]" dimensionUniqueName="[Transactions]" displayFolder="" count="0" memberValueDatatype="20" unbalanced="0"/>
    <cacheHierarchy uniqueName="[Transactions].[TransactionType]" caption="TransactionType" attribute="1" defaultMemberUniqueName="[Transactions].[TransactionType].[All]" allUniqueName="[Transactions].[TransactionType].[All]" dimensionUniqueName="[Transactions]" displayFolder="" count="0" memberValueDatatype="130" unbalanced="0"/>
    <cacheHierarchy uniqueName="[Transactions].[Amount_KES_Million]" caption="Amount_KES_Million" attribute="1" defaultMemberUniqueName="[Transactions].[Amount_KES_Million].[All]" allUniqueName="[Transactions].[Amount_KES_Million].[All]" dimensionUniqueName="[Transactions]" displayFolder="" count="0" memberValueDatatype="5" unbalanced="0"/>
    <cacheHierarchy uniqueName="[Transactions].[Volume]" caption="Volume" attribute="1" defaultMemberUniqueName="[Transactions].[Volume].[All]" allUniqueName="[Transactions].[Volume].[All]" dimensionUniqueName="[Transactions]" displayFolder="" count="0" memberValueDatatype="20" unbalanced="0"/>
    <cacheHierarchy uniqueName="[Transactions].[RegionID]" caption="RegionID" attribute="1" defaultMemberUniqueName="[Transactions].[RegionID].[All]" allUniqueName="[Transactions].[RegionID].[All]" dimensionUniqueName="[Transactions]" displayFolder="" count="0" memberValueDatatype="20" unbalanced="0"/>
    <cacheHierarchy uniqueName="[Transactions old].[TransactionID]" caption="TransactionID" attribute="1" defaultMemberUniqueName="[Transactions old].[TransactionID].[All]" allUniqueName="[Transactions old].[TransactionID].[All]" dimensionUniqueName="[Transactions old]" displayFolder="" count="0" memberValueDatatype="20" unbalanced="0"/>
    <cacheHierarchy uniqueName="[Transactions old].[CountryID]" caption="CountryID" attribute="1" defaultMemberUniqueName="[Transactions old].[CountryID].[All]" allUniqueName="[Transactions old].[CountryID].[All]" dimensionUniqueName="[Transactions old]" displayFolder="" count="0" memberValueDatatype="20" unbalanced="0"/>
    <cacheHierarchy uniqueName="[Transactions old].[DateKey]" caption="DateKey" attribute="1" time="1" defaultMemberUniqueName="[Transactions old].[DateKey].[All]" allUniqueName="[Transactions old].[DateKey].[All]" dimensionUniqueName="[Transactions old]" displayFolder="" count="0" memberValueDatatype="7" unbalanced="0"/>
    <cacheHierarchy uniqueName="[Transactions old].[RegionID]" caption="RegionID" attribute="1" defaultMemberUniqueName="[Transactions old].[RegionID].[All]" allUniqueName="[Transactions old].[RegionID].[All]" dimensionUniqueName="[Transactions old]" displayFolder="" count="0" memberValueDatatype="20" unbalanced="0"/>
    <cacheHierarchy uniqueName="[Transactions old].[ChannelID]" caption="ChannelID" attribute="1" defaultMemberUniqueName="[Transactions old].[ChannelID].[All]" allUniqueName="[Transactions old].[ChannelID].[All]" dimensionUniqueName="[Transactions old]" displayFolder="" count="0" memberValueDatatype="20" unbalanced="0"/>
    <cacheHierarchy uniqueName="[Transactions old].[TransactionType]" caption="TransactionType" attribute="1" defaultMemberUniqueName="[Transactions old].[TransactionType].[All]" allUniqueName="[Transactions old].[TransactionType].[All]" dimensionUniqueName="[Transactions old]" displayFolder="" count="2" memberValueDatatype="130" unbalanced="0"/>
    <cacheHierarchy uniqueName="[Transactions old].[Amount_KES_Million]" caption="Amount_KES_Million" attribute="1" defaultMemberUniqueName="[Transactions old].[Amount_KES_Million].[All]" allUniqueName="[Transactions old].[Amount_KES_Million].[All]" dimensionUniqueName="[Transactions old]" displayFolder="" count="0" memberValueDatatype="5" unbalanced="0"/>
    <cacheHierarchy uniqueName="[Transactions old].[Volume]" caption="Volume" attribute="1" defaultMemberUniqueName="[Transactions old].[Volume].[All]" allUniqueName="[Transactions old].[Volume].[All]" dimensionUniqueName="[Transactions old]" displayFolder="" count="0" memberValueDatatype="20" unbalanced="0"/>
    <cacheHierarchy uniqueName="[A].[Measure]" caption="Measure" attribute="1" defaultMemberUniqueName="[A].[Measure].[All]" allUniqueName="[A].[Measure].[All]" dimensionUniqueName="[A]" displayFolder="" count="0" memberValueDatatype="130" unbalanced="0" hidden="1"/>
    <cacheHierarchy uniqueName="[Measures].[Sum of Amount_KES_Million]" caption="Sum of Amount_KES_Million" measure="1" displayFolder="" measureGroup="Transactions old" count="0">
      <extLst>
        <ext xmlns:x15="http://schemas.microsoft.com/office/spreadsheetml/2010/11/main" uri="{B97F6D7D-B522-45F9-BDA1-12C45D357490}">
          <x15:cacheHierarchy aggregatedColumn="47"/>
        </ext>
      </extLst>
    </cacheHierarchy>
    <cacheHierarchy uniqueName="[Measures].[Sum of Country Share %]" caption="Sum of Country Share %" measure="1" displayFolder="" measureGroup="Range" count="0">
      <extLst>
        <ext xmlns:x15="http://schemas.microsoft.com/office/spreadsheetml/2010/11/main" uri="{B97F6D7D-B522-45F9-BDA1-12C45D357490}">
          <x15:cacheHierarchy aggregatedColumn="27"/>
        </ext>
      </extLst>
    </cacheHierarchy>
    <cacheHierarchy uniqueName="[Measures].[Sum of RegionID]" caption="Sum of RegionID" measure="1" displayFolder="" measureGroup="Transactions" count="0">
      <extLst>
        <ext xmlns:x15="http://schemas.microsoft.com/office/spreadsheetml/2010/11/main" uri="{B97F6D7D-B522-45F9-BDA1-12C45D357490}">
          <x15:cacheHierarchy aggregatedColumn="40"/>
        </ext>
      </extLst>
    </cacheHierarchy>
    <cacheHierarchy uniqueName="[Measures].[Sum of Amount_KES_Million 2]" caption="Sum of Amount_KES_Million 2" measure="1" displayFolder="" measureGroup="Transactions" count="0">
      <extLst>
        <ext xmlns:x15="http://schemas.microsoft.com/office/spreadsheetml/2010/11/main" uri="{B97F6D7D-B522-45F9-BDA1-12C45D357490}">
          <x15:cacheHierarchy aggregatedColumn="38"/>
        </ext>
      </extLst>
    </cacheHierarchy>
    <cacheHierarchy uniqueName="[Measures].[Total Transaction Value]" caption="Total Transaction Value" measure="1" displayFolder="" measureGroup="A" count="0"/>
    <cacheHierarchy uniqueName="[Measures].[Total Transaction Volume]" caption="Total Transaction Volume" measure="1" displayFolder="" measureGroup="A" count="0"/>
    <cacheHierarchy uniqueName="[Measures].[Average value per transaction]" caption="Average value per transaction" measure="1" displayFolder="" measureGroup="A" count="0"/>
    <cacheHierarchy uniqueName="[Measures].[Number of records]" caption="Number of records" measure="1" displayFolder="" measureGroup="A" count="0"/>
    <cacheHierarchy uniqueName="[Measures].[Number of Countries]" caption="Number of Countries" measure="1" displayFolder="" measureGroup="A" count="0"/>
    <cacheHierarchy uniqueName="[Measures].[Number of Regions]" caption="Number of Regions" measure="1" displayFolder="" measureGroup="A" count="0"/>
    <cacheHierarchy uniqueName="[Measures].[Number of Channels]" caption="Number of Channels" measure="1" displayFolder="" measureGroup="A" count="0"/>
    <cacheHierarchy uniqueName="[Measures].[Transaction value %]" caption="Transaction value %" measure="1" displayFolder="" measureGroup="A" count="0"/>
    <cacheHierarchy uniqueName="[Measures].[Country Rank]" caption="Country Rank" measure="1" displayFolder="" measureGroup="A" count="0"/>
    <cacheHierarchy uniqueName="[Measures].[Country Share %]" caption="Country Share %" measure="1" displayFolder="" measureGroup="A" count="0"/>
    <cacheHierarchy uniqueName="[Measures].[Group Average]" caption="Group Average" measure="1" displayFolder="" measureGroup="A" count="0"/>
    <cacheHierarchy uniqueName="[Measures].[Performance Variance]" caption="Performance Variance" measure="1" displayFolder="" measureGroup="A" count="0"/>
    <cacheHierarchy uniqueName="[Measures].[Performance Status]" caption="Performance Status" measure="1" displayFolder="" measureGroup="A" count="0"/>
    <cacheHierarchy uniqueName="[Measures].[Top Region Value]" caption="Top Region Value" measure="1" displayFolder="" measureGroup="A" count="0"/>
    <cacheHierarchy uniqueName="[Measures].[Region Share %]" caption="Region Share %" measure="1" displayFolder="" measureGroup="A" count="0"/>
    <cacheHierarchy uniqueName="[Measures].[Region Ranking]" caption="Region Ranking" measure="1" displayFolder="" measureGroup="A" count="0"/>
    <cacheHierarchy uniqueName="[Measures].[Top Channel]" caption="Top Channel" measure="1" displayFolder="" measureGroup="A" count="0"/>
    <cacheHierarchy uniqueName="[Measures].[Top Channel Value]" caption="Top Channel Value" measure="1" displayFolder="" measureGroup="A" count="0"/>
    <cacheHierarchy uniqueName="[Measures].[Channel Share %]" caption="Channel Share %" measure="1" displayFolder="" measureGroup="A" count="0"/>
    <cacheHierarchy uniqueName="[Measures].[Most Active Channel]" caption="Most Active Channel" measure="1" displayFolder="" measureGroup="A" count="0"/>
    <cacheHierarchy uniqueName="[Measures].[Most Active Channel Volume]" caption="Most Active Channel Volume" measure="1" displayFolder="" measureGroup="A" count="0"/>
    <cacheHierarchy uniqueName="[Measures].[Top Transaction Type]" caption="Top Transaction Type" measure="1" displayFolder="" measureGroup="A" count="0"/>
    <cacheHierarchy uniqueName="[Measures].[Top Transaction Type Value]" caption="Top Transaction Type Value" measure="1" displayFolder="" measureGroup="A" count="0"/>
    <cacheHierarchy uniqueName="[Measures].[Most Frequent Transaction Type]" caption="Most Frequent Transaction Type" measure="1" displayFolder="" measureGroup="A" count="0"/>
    <cacheHierarchy uniqueName="[Measures].[Highest Performing Month]" caption="Highest Performing Month" measure="1" displayFolder="" measureGroup="A" count="0"/>
    <cacheHierarchy uniqueName="[Measures].[Highest Monthly Value]" caption="Highest Monthly Value" measure="1" displayFolder="" measureGroup="A" count="0"/>
    <cacheHierarchy uniqueName="[Measures].[Average Monthly Value]" caption="Average Monthly Value" measure="1" displayFolder="" measureGroup="A" count="0"/>
    <cacheHierarchy uniqueName="[Measures].[Previous Month Value]" caption="Previous Month Value" measure="1" displayFolder="" measureGroup="A" count="0"/>
    <cacheHierarchy uniqueName="[Measures].[MoM Growth %]" caption="MoM Growth %" measure="1" displayFolder="" measureGroup="A" count="0"/>
    <cacheHierarchy uniqueName="[Measures].[Cumulative Transaction Value]" caption="Cumulative Transaction Value" measure="1" displayFolder="" measureGroup="A" count="0"/>
    <cacheHierarchy uniqueName="[Measures].[__XL_Count Dim_Country]" caption="__XL_Count Dim_Country" measure="1" displayFolder="" measureGroup="Country" count="0" hidden="1"/>
    <cacheHierarchy uniqueName="[Measures].[__XL_Count Dim_Metric]" caption="__XL_Count Dim_Metric" measure="1" displayFolder="" measureGroup="Metric" count="0" hidden="1"/>
    <cacheHierarchy uniqueName="[Measures].[__XL_Count Fact_Group_Annual]" caption="__XL_Count Fact_Group_Annual" measure="1" displayFolder="" measureGroup="Annual Performance" count="0" hidden="1"/>
    <cacheHierarchy uniqueName="[Measures].[__XL_Count Fact_Country_Segment]" caption="__XL_Count Fact_Country_Segment" measure="1" displayFolder="" measureGroup="Country Performance" count="0" hidden="1"/>
    <cacheHierarchy uniqueName="[Measures].[__XL_Count Dim_Region]" caption="__XL_Count Dim_Region" measure="1" displayFolder="" measureGroup="Region" count="0" hidden="1"/>
    <cacheHierarchy uniqueName="[Measures].[__XL_Count Dim_Channel]" caption="__XL_Count Dim_Channel" measure="1" displayFolder="" measureGroup="Channel" count="0" hidden="1"/>
    <cacheHierarchy uniqueName="[Measures].[__XL_Count Dim_Date]" caption="__XL_Count Dim_Date" measure="1" displayFolder="" measureGroup="Date" count="0" hidden="1"/>
    <cacheHierarchy uniqueName="[Measures].[__XL_Count Fact_Transactions_SYNTHETIC]" caption="__XL_Count Fact_Transactions_SYNTHETIC" measure="1" displayFolder="" measureGroup="Transactions old" count="0" hidden="1"/>
    <cacheHierarchy uniqueName="[Measures].[__XL_Count Table9]" caption="__XL_Count Table9" measure="1" displayFolder="" measureGroup="A" count="0" hidden="1"/>
    <cacheHierarchy uniqueName="[Measures].[__XL_Count Range]" caption="__XL_Count Range" measure="1" displayFolder="" measureGroup="Range" count="0" hidden="1"/>
    <cacheHierarchy uniqueName="[Measures].[__XL_Count Fact_Transactions_SYNTHETIC_1]" caption="__XL_Count Fact_Transactions_SYNTHETIC_1" measure="1" displayFolder="" measureGroup="Transaction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1726301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33.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39.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30.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37.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36.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38.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3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29.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35.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27.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28.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34.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32.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9045F14-EBC4-45B6-A8EF-4FCC74F58D94}" name="PivotTable12" cacheId="12" applyNumberFormats="0" applyBorderFormats="0" applyFontFormats="0" applyPatternFormats="0" applyAlignmentFormats="0" applyWidthHeightFormats="1" dataCaption="Values" tag="32d49dc2-0100-4df6-957d-cedc40e9ac65" updatedVersion="8" minRefreshableVersion="3" useAutoFormatting="1" subtotalHiddenItems="1" itemPrintTitles="1" createdVersion="5" indent="0" outline="1" outlineData="1" multipleFieldFilters="0" chartFormat="16">
  <location ref="B57:E58" firstHeaderRow="0" firstDataRow="1" firstDataCol="0"/>
  <pivotFields count="6">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4">
    <i>
      <x/>
    </i>
    <i i="1">
      <x v="1"/>
    </i>
    <i i="2">
      <x v="2"/>
    </i>
    <i i="3">
      <x v="3"/>
    </i>
  </colItems>
  <dataFields count="4">
    <dataField fld="0" subtotal="count" baseField="0" baseItem="0"/>
    <dataField fld="1" subtotal="count" baseField="0" baseItem="0" numFmtId="9"/>
    <dataField fld="2" subtotal="count" baseField="0" baseItem="0"/>
    <dataField fld="3" subtotal="count" baseField="0" baseItem="0"/>
  </dataFields>
  <formats count="5">
    <format dxfId="108">
      <pivotArea grandRow="1" outline="0" collapsedLevelsAreSubtotals="1" fieldPosition="0"/>
    </format>
    <format dxfId="107">
      <pivotArea type="all" dataOnly="0" outline="0" fieldPosition="0"/>
    </format>
    <format dxfId="106">
      <pivotArea outline="0" collapsedLevelsAreSubtotals="1" fieldPosition="0"/>
    </format>
    <format dxfId="105">
      <pivotArea outline="0" collapsedLevelsAreSubtotals="1" fieldPosition="0">
        <references count="1">
          <reference field="4294967294" count="1" selected="0">
            <x v="1"/>
          </reference>
        </references>
      </pivotArea>
    </format>
    <format dxfId="104">
      <pivotArea outline="0" collapsedLevelsAreSubtotals="1" fieldPosition="0">
        <references count="1">
          <reference field="4294967294" count="1" selected="0">
            <x v="2"/>
          </reference>
        </references>
      </pivotArea>
    </format>
  </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5" level="1">
        <member name="[Region].[RegionName].&amp;[Eldoret]"/>
        <member name="[Region].[RegionName].&amp;[Kisumu]"/>
        <member name="[Region].[RegionName].&amp;[Mombasa]"/>
        <member name="[Region].[RegionName].&amp;[Nairobi]"/>
        <member name="[Region].[RegionName].&amp;[Nakuru]"/>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Transactions old]"/>
        <x15:activeTabTopLevelEntity name="[Channel]"/>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9265D12-C1E6-4409-9FAA-546F57BAED8B}" name="PivotTable5" cacheId="8" applyNumberFormats="0" applyBorderFormats="0" applyFontFormats="0" applyPatternFormats="0" applyAlignmentFormats="0" applyWidthHeightFormats="1" dataCaption="Values" tag="b3198061-2854-4384-b13f-1a08ac07736a" updatedVersion="8" minRefreshableVersion="3" useAutoFormatting="1" subtotalHiddenItems="1" itemPrintTitles="1" createdVersion="5" indent="0" outline="1" outlineData="1" multipleFieldFilters="0" chartFormat="9">
  <location ref="B4:C10" firstHeaderRow="1" firstDataRow="1" firstDataCol="1"/>
  <pivotFields count="4">
    <pivotField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6">
    <i>
      <x v="1"/>
    </i>
    <i>
      <x v="4"/>
    </i>
    <i>
      <x v="2"/>
    </i>
    <i>
      <x/>
    </i>
    <i>
      <x v="3"/>
    </i>
    <i t="grand">
      <x/>
    </i>
  </rowItems>
  <colItems count="1">
    <i/>
  </colItems>
  <dataFields count="1">
    <dataField fld="1" subtotal="count" baseField="0" baseItem="0"/>
  </dataFields>
  <formats count="2">
    <format dxfId="110">
      <pivotArea grandRow="1" outline="0" collapsedLevelsAreSubtotals="1" fieldPosition="0"/>
    </format>
    <format dxfId="109">
      <pivotArea collapsedLevelsAreSubtotals="1" fieldPosition="0">
        <references count="1">
          <reference field="2" count="0"/>
        </references>
      </pivotArea>
    </format>
  </formats>
  <chartFormats count="9">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6" format="12" series="1">
      <pivotArea type="data" outline="0" fieldPosition="0">
        <references count="1">
          <reference field="4294967294" count="1" selected="0">
            <x v="0"/>
          </reference>
        </references>
      </pivotArea>
    </chartFormat>
    <chartFormat chart="6" format="13">
      <pivotArea type="data" outline="0" fieldPosition="0">
        <references count="2">
          <reference field="4294967294" count="1" selected="0">
            <x v="0"/>
          </reference>
          <reference field="2" count="1" selected="0">
            <x v="1"/>
          </reference>
        </references>
      </pivotArea>
    </chartFormat>
    <chartFormat chart="6" format="14">
      <pivotArea type="data" outline="0" fieldPosition="0">
        <references count="2">
          <reference field="4294967294" count="1" selected="0">
            <x v="0"/>
          </reference>
          <reference field="2" count="1" selected="0">
            <x v="4"/>
          </reference>
        </references>
      </pivotArea>
    </chartFormat>
    <chartFormat chart="6" format="15">
      <pivotArea type="data" outline="0" fieldPosition="0">
        <references count="2">
          <reference field="4294967294" count="1" selected="0">
            <x v="0"/>
          </reference>
          <reference field="2" count="1" selected="0">
            <x v="2"/>
          </reference>
        </references>
      </pivotArea>
    </chartFormat>
    <chartFormat chart="6" format="16">
      <pivotArea type="data" outline="0" fieldPosition="0">
        <references count="2">
          <reference field="4294967294" count="1" selected="0">
            <x v="0"/>
          </reference>
          <reference field="2" count="1" selected="0">
            <x v="0"/>
          </reference>
        </references>
      </pivotArea>
    </chartFormat>
    <chartFormat chart="6" format="17">
      <pivotArea type="data" outline="0" fieldPosition="0">
        <references count="2">
          <reference field="4294967294" count="1" selected="0">
            <x v="0"/>
          </reference>
          <reference field="2" count="1" selected="0">
            <x v="3"/>
          </reference>
        </references>
      </pivotArea>
    </chartFormat>
  </chart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Transactions old]"/>
        <x15:activeTabTopLevelEntity name="[Channel]"/>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C25A99D-BA46-4A7C-AEAC-65F5F280CF64}" name="PivotTable10" cacheId="2" applyNumberFormats="0" applyBorderFormats="0" applyFontFormats="0" applyPatternFormats="0" applyAlignmentFormats="0" applyWidthHeightFormats="1" dataCaption="Values" tag="d13b22b5-768e-44d5-8193-88878629496e" updatedVersion="8" minRefreshableVersion="3" useAutoFormatting="1" subtotalHiddenItems="1" itemPrintTitles="1" createdVersion="5" indent="0" outline="1" outlineData="1" multipleFieldFilters="0" chartFormat="31">
  <location ref="E46:F52" firstHeaderRow="1" firstDataRow="1" firstDataCol="1"/>
  <pivotFields count="3">
    <pivotField axis="axisRow"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6">
    <i>
      <x v="1"/>
    </i>
    <i>
      <x v="2"/>
    </i>
    <i>
      <x v="3"/>
    </i>
    <i>
      <x v="4"/>
    </i>
    <i>
      <x/>
    </i>
    <i t="grand">
      <x/>
    </i>
  </rowItems>
  <colItems count="1">
    <i/>
  </colItems>
  <dataFields count="1">
    <dataField fld="1" subtotal="count" baseField="0" baseItem="0"/>
  </dataFields>
  <formats count="4">
    <format dxfId="114">
      <pivotArea grandRow="1" outline="0" collapsedLevelsAreSubtotals="1" fieldPosition="0"/>
    </format>
    <format dxfId="113">
      <pivotArea type="all" dataOnly="0" outline="0" fieldPosition="0"/>
    </format>
    <format dxfId="112">
      <pivotArea outline="0" collapsedLevelsAreSubtotals="1" fieldPosition="0"/>
    </format>
    <format dxfId="111">
      <pivotArea collapsedLevelsAreSubtotals="1" fieldPosition="0">
        <references count="1">
          <reference field="0" count="0"/>
        </references>
      </pivotArea>
    </format>
  </formats>
  <chartFormats count="1">
    <chartFormat chart="28" format="2"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Transactions old]"/>
        <x15:activeTabTopLevelEntity name="[Channel]"/>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05CF174-7C5D-463B-B1C5-CDC05DF36C79}" name="PivotTable16" cacheId="15" applyNumberFormats="0" applyBorderFormats="0" applyFontFormats="0" applyPatternFormats="0" applyAlignmentFormats="0" applyWidthHeightFormats="1" dataCaption="Values" tag="f0242c46-8aa5-43f0-90d5-1049fbc53035" updatedVersion="8" minRefreshableVersion="3" useAutoFormatting="1" subtotalHiddenItems="1" itemPrintTitles="1" createdVersion="5" indent="0" outline="1" outlineData="1" multipleFieldFilters="0" chartFormat="26">
  <location ref="E76:F82" firstHeaderRow="1" firstDataRow="1" firstDataCol="1"/>
  <pivotFields count="3">
    <pivotField axis="axisRow" allDrilled="1" subtotalTop="0" showAll="0" sortType="ascending" defaultSubtotal="0" defaultAttributeDrillState="1">
      <items count="5">
        <item s="1" x="0"/>
        <item s="1" x="1"/>
        <item s="1" x="2"/>
        <item s="1" x="3"/>
        <item s="1"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6">
    <i>
      <x v="1"/>
    </i>
    <i>
      <x v="3"/>
    </i>
    <i>
      <x/>
    </i>
    <i>
      <x v="4"/>
    </i>
    <i>
      <x v="2"/>
    </i>
    <i t="grand">
      <x/>
    </i>
  </rowItems>
  <colItems count="1">
    <i/>
  </colItems>
  <dataFields count="1">
    <dataField fld="1" subtotal="count" baseField="0" baseItem="0" numFmtId="165"/>
  </dataFields>
  <formats count="4">
    <format dxfId="118">
      <pivotArea grandRow="1" outline="0" collapsedLevelsAreSubtotals="1" fieldPosition="0"/>
    </format>
    <format dxfId="117">
      <pivotArea type="all" dataOnly="0" outline="0" fieldPosition="0"/>
    </format>
    <format dxfId="116">
      <pivotArea outline="0" collapsedLevelsAreSubtotals="1" fieldPosition="0"/>
    </format>
    <format dxfId="115">
      <pivotArea outline="0" collapsedLevelsAreSubtotals="1" fieldPosition="0"/>
    </format>
  </formats>
  <chartFormats count="25">
    <chartFormat chart="16" format="0" series="1">
      <pivotArea type="data" outline="0" fieldPosition="0">
        <references count="1">
          <reference field="4294967294" count="1" selected="0">
            <x v="0"/>
          </reference>
        </references>
      </pivotArea>
    </chartFormat>
    <chartFormat chart="16" format="1">
      <pivotArea type="data" outline="0" fieldPosition="0">
        <references count="2">
          <reference field="4294967294" count="1" selected="0">
            <x v="0"/>
          </reference>
          <reference field="0" count="1" selected="0">
            <x v="0"/>
          </reference>
        </references>
      </pivotArea>
    </chartFormat>
    <chartFormat chart="16" format="2">
      <pivotArea type="data" outline="0" fieldPosition="0">
        <references count="2">
          <reference field="4294967294" count="1" selected="0">
            <x v="0"/>
          </reference>
          <reference field="0" count="1" selected="0">
            <x v="4"/>
          </reference>
        </references>
      </pivotArea>
    </chartFormat>
    <chartFormat chart="16" format="3">
      <pivotArea type="data" outline="0" fieldPosition="0">
        <references count="2">
          <reference field="4294967294" count="1" selected="0">
            <x v="0"/>
          </reference>
          <reference field="0" count="1" selected="0">
            <x v="3"/>
          </reference>
        </references>
      </pivotArea>
    </chartFormat>
    <chartFormat chart="16" format="4">
      <pivotArea type="data" outline="0" fieldPosition="0">
        <references count="2">
          <reference field="4294967294" count="1" selected="0">
            <x v="0"/>
          </reference>
          <reference field="0" count="1" selected="0">
            <x v="2"/>
          </reference>
        </references>
      </pivotArea>
    </chartFormat>
    <chartFormat chart="16" format="5">
      <pivotArea type="data" outline="0" fieldPosition="0">
        <references count="2">
          <reference field="4294967294" count="1" selected="0">
            <x v="0"/>
          </reference>
          <reference field="0" count="1" selected="0">
            <x v="1"/>
          </reference>
        </references>
      </pivotArea>
    </chartFormat>
    <chartFormat chart="17" format="6" series="1">
      <pivotArea type="data" outline="0" fieldPosition="0">
        <references count="1">
          <reference field="4294967294" count="1" selected="0">
            <x v="0"/>
          </reference>
        </references>
      </pivotArea>
    </chartFormat>
    <chartFormat chart="17" format="7">
      <pivotArea type="data" outline="0" fieldPosition="0">
        <references count="2">
          <reference field="4294967294" count="1" selected="0">
            <x v="0"/>
          </reference>
          <reference field="0" count="1" selected="0">
            <x v="0"/>
          </reference>
        </references>
      </pivotArea>
    </chartFormat>
    <chartFormat chart="17" format="8">
      <pivotArea type="data" outline="0" fieldPosition="0">
        <references count="2">
          <reference field="4294967294" count="1" selected="0">
            <x v="0"/>
          </reference>
          <reference field="0" count="1" selected="0">
            <x v="1"/>
          </reference>
        </references>
      </pivotArea>
    </chartFormat>
    <chartFormat chart="17" format="9">
      <pivotArea type="data" outline="0" fieldPosition="0">
        <references count="2">
          <reference field="4294967294" count="1" selected="0">
            <x v="0"/>
          </reference>
          <reference field="0" count="1" selected="0">
            <x v="2"/>
          </reference>
        </references>
      </pivotArea>
    </chartFormat>
    <chartFormat chart="17" format="10">
      <pivotArea type="data" outline="0" fieldPosition="0">
        <references count="2">
          <reference field="4294967294" count="1" selected="0">
            <x v="0"/>
          </reference>
          <reference field="0" count="1" selected="0">
            <x v="3"/>
          </reference>
        </references>
      </pivotArea>
    </chartFormat>
    <chartFormat chart="17" format="11">
      <pivotArea type="data" outline="0" fieldPosition="0">
        <references count="2">
          <reference field="4294967294" count="1" selected="0">
            <x v="0"/>
          </reference>
          <reference field="0" count="1" selected="0">
            <x v="4"/>
          </reference>
        </references>
      </pivotArea>
    </chartFormat>
    <chartFormat chart="18" format="12" series="1">
      <pivotArea type="data" outline="0" fieldPosition="0">
        <references count="1">
          <reference field="4294967294" count="1" selected="0">
            <x v="0"/>
          </reference>
        </references>
      </pivotArea>
    </chartFormat>
    <chartFormat chart="18" format="13">
      <pivotArea type="data" outline="0" fieldPosition="0">
        <references count="2">
          <reference field="4294967294" count="1" selected="0">
            <x v="0"/>
          </reference>
          <reference field="0" count="1" selected="0">
            <x v="0"/>
          </reference>
        </references>
      </pivotArea>
    </chartFormat>
    <chartFormat chart="18" format="14">
      <pivotArea type="data" outline="0" fieldPosition="0">
        <references count="2">
          <reference field="4294967294" count="1" selected="0">
            <x v="0"/>
          </reference>
          <reference field="0" count="1" selected="0">
            <x v="1"/>
          </reference>
        </references>
      </pivotArea>
    </chartFormat>
    <chartFormat chart="18" format="15">
      <pivotArea type="data" outline="0" fieldPosition="0">
        <references count="2">
          <reference field="4294967294" count="1" selected="0">
            <x v="0"/>
          </reference>
          <reference field="0" count="1" selected="0">
            <x v="2"/>
          </reference>
        </references>
      </pivotArea>
    </chartFormat>
    <chartFormat chart="18" format="16">
      <pivotArea type="data" outline="0" fieldPosition="0">
        <references count="2">
          <reference field="4294967294" count="1" selected="0">
            <x v="0"/>
          </reference>
          <reference field="0" count="1" selected="0">
            <x v="3"/>
          </reference>
        </references>
      </pivotArea>
    </chartFormat>
    <chartFormat chart="18" format="17">
      <pivotArea type="data" outline="0" fieldPosition="0">
        <references count="2">
          <reference field="4294967294" count="1" selected="0">
            <x v="0"/>
          </reference>
          <reference field="0" count="1" selected="0">
            <x v="4"/>
          </reference>
        </references>
      </pivotArea>
    </chartFormat>
    <chartFormat chart="19" format="6" series="1">
      <pivotArea type="data" outline="0" fieldPosition="0">
        <references count="1">
          <reference field="4294967294" count="1" selected="0">
            <x v="0"/>
          </reference>
        </references>
      </pivotArea>
    </chartFormat>
    <chartFormat chart="19" format="7">
      <pivotArea type="data" outline="0" fieldPosition="0">
        <references count="2">
          <reference field="4294967294" count="1" selected="0">
            <x v="0"/>
          </reference>
          <reference field="0" count="1" selected="0">
            <x v="0"/>
          </reference>
        </references>
      </pivotArea>
    </chartFormat>
    <chartFormat chart="19" format="8">
      <pivotArea type="data" outline="0" fieldPosition="0">
        <references count="2">
          <reference field="4294967294" count="1" selected="0">
            <x v="0"/>
          </reference>
          <reference field="0" count="1" selected="0">
            <x v="1"/>
          </reference>
        </references>
      </pivotArea>
    </chartFormat>
    <chartFormat chart="19" format="9">
      <pivotArea type="data" outline="0" fieldPosition="0">
        <references count="2">
          <reference field="4294967294" count="1" selected="0">
            <x v="0"/>
          </reference>
          <reference field="0" count="1" selected="0">
            <x v="2"/>
          </reference>
        </references>
      </pivotArea>
    </chartFormat>
    <chartFormat chart="19" format="10">
      <pivotArea type="data" outline="0" fieldPosition="0">
        <references count="2">
          <reference field="4294967294" count="1" selected="0">
            <x v="0"/>
          </reference>
          <reference field="0" count="1" selected="0">
            <x v="3"/>
          </reference>
        </references>
      </pivotArea>
    </chartFormat>
    <chartFormat chart="19" format="11">
      <pivotArea type="data" outline="0" fieldPosition="0">
        <references count="2">
          <reference field="4294967294" count="1" selected="0">
            <x v="0"/>
          </reference>
          <reference field="0" count="1" selected="0">
            <x v="4"/>
          </reference>
        </references>
      </pivotArea>
    </chartFormat>
    <chartFormat chart="22" format="2"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Transactions old]"/>
        <x15:activeTabTopLevelEntity name="[Channel]"/>
        <x15:activeTabTopLevelEntity name="[Date]"/>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69D5A09-0265-4B40-99A1-7A70322C4DCE}" name="PivotTable17" cacheId="16" applyNumberFormats="0" applyBorderFormats="0" applyFontFormats="0" applyPatternFormats="0" applyAlignmentFormats="0" applyWidthHeightFormats="1" dataCaption="Values" tag="d24a0219-2b04-4a41-96bd-ea50ebbfce2e" updatedVersion="8" minRefreshableVersion="3" useAutoFormatting="1" subtotalHiddenItems="1" itemPrintTitles="1" createdVersion="5" indent="0" outline="1" outlineData="1" multipleFieldFilters="0" chartFormat="31">
  <location ref="H76:N83" firstHeaderRow="1" firstDataRow="2" firstDataCol="1"/>
  <pivotFields count="4">
    <pivotField axis="axisRow" allDrilled="1" subtotalTop="0" showAll="0" sortType="ascending" defaultSubtotal="0" defaultAttributeDrillState="1">
      <items count="5">
        <item s="1" x="0"/>
        <item s="1" x="1"/>
        <item s="1" x="2"/>
        <item s="1" x="3"/>
        <item s="1" x="4"/>
      </items>
      <autoSortScope>
        <pivotArea dataOnly="0" outline="0" fieldPosition="0">
          <references count="1">
            <reference field="4294967294" count="1" selected="0">
              <x v="0"/>
            </reference>
          </references>
        </pivotArea>
      </autoSortScope>
    </pivotField>
    <pivotField dataField="1" subtotalTop="0" showAll="0" defaultSubtotal="0"/>
    <pivotField axis="axisCol" allDrilled="1" subtotalTop="0" showAll="0" dataSourceSort="1" defaultSubtotal="0" defaultAttributeDrillState="1">
      <items count="5">
        <item x="0"/>
        <item x="1"/>
        <item x="2"/>
        <item x="3"/>
        <item x="4"/>
      </items>
    </pivotField>
    <pivotField allDrilled="1" subtotalTop="0" showAll="0" dataSourceSort="1" defaultSubtotal="0" defaultAttributeDrillState="1"/>
  </pivotFields>
  <rowFields count="1">
    <field x="0"/>
  </rowFields>
  <rowItems count="6">
    <i>
      <x v="1"/>
    </i>
    <i>
      <x v="3"/>
    </i>
    <i>
      <x/>
    </i>
    <i>
      <x v="4"/>
    </i>
    <i>
      <x v="2"/>
    </i>
    <i t="grand">
      <x/>
    </i>
  </rowItems>
  <colFields count="1">
    <field x="2"/>
  </colFields>
  <colItems count="6">
    <i>
      <x/>
    </i>
    <i>
      <x v="1"/>
    </i>
    <i>
      <x v="2"/>
    </i>
    <i>
      <x v="3"/>
    </i>
    <i>
      <x v="4"/>
    </i>
    <i t="grand">
      <x/>
    </i>
  </colItems>
  <dataFields count="1">
    <dataField fld="1" subtotal="count" baseField="0" baseItem="0" numFmtId="165"/>
  </dataFields>
  <formats count="4">
    <format dxfId="122">
      <pivotArea grandRow="1" outline="0" collapsedLevelsAreSubtotals="1" fieldPosition="0"/>
    </format>
    <format dxfId="121">
      <pivotArea type="all" dataOnly="0" outline="0" fieldPosition="0"/>
    </format>
    <format dxfId="120">
      <pivotArea outline="0" collapsedLevelsAreSubtotals="1" fieldPosition="0"/>
    </format>
    <format dxfId="119">
      <pivotArea outline="0" collapsedLevelsAreSubtotals="1" fieldPosition="0"/>
    </format>
  </formats>
  <chartFormats count="34">
    <chartFormat chart="16" format="0" series="1">
      <pivotArea type="data" outline="0" fieldPosition="0">
        <references count="1">
          <reference field="4294967294" count="1" selected="0">
            <x v="0"/>
          </reference>
        </references>
      </pivotArea>
    </chartFormat>
    <chartFormat chart="16" format="1">
      <pivotArea type="data" outline="0" fieldPosition="0">
        <references count="2">
          <reference field="4294967294" count="1" selected="0">
            <x v="0"/>
          </reference>
          <reference field="0" count="1" selected="0">
            <x v="0"/>
          </reference>
        </references>
      </pivotArea>
    </chartFormat>
    <chartFormat chart="16" format="2">
      <pivotArea type="data" outline="0" fieldPosition="0">
        <references count="2">
          <reference field="4294967294" count="1" selected="0">
            <x v="0"/>
          </reference>
          <reference field="0" count="1" selected="0">
            <x v="4"/>
          </reference>
        </references>
      </pivotArea>
    </chartFormat>
    <chartFormat chart="16" format="3">
      <pivotArea type="data" outline="0" fieldPosition="0">
        <references count="2">
          <reference field="4294967294" count="1" selected="0">
            <x v="0"/>
          </reference>
          <reference field="0" count="1" selected="0">
            <x v="3"/>
          </reference>
        </references>
      </pivotArea>
    </chartFormat>
    <chartFormat chart="16" format="4">
      <pivotArea type="data" outline="0" fieldPosition="0">
        <references count="2">
          <reference field="4294967294" count="1" selected="0">
            <x v="0"/>
          </reference>
          <reference field="0" count="1" selected="0">
            <x v="2"/>
          </reference>
        </references>
      </pivotArea>
    </chartFormat>
    <chartFormat chart="16" format="5">
      <pivotArea type="data" outline="0" fieldPosition="0">
        <references count="2">
          <reference field="4294967294" count="1" selected="0">
            <x v="0"/>
          </reference>
          <reference field="0" count="1" selected="0">
            <x v="1"/>
          </reference>
        </references>
      </pivotArea>
    </chartFormat>
    <chartFormat chart="17" format="6" series="1">
      <pivotArea type="data" outline="0" fieldPosition="0">
        <references count="1">
          <reference field="4294967294" count="1" selected="0">
            <x v="0"/>
          </reference>
        </references>
      </pivotArea>
    </chartFormat>
    <chartFormat chart="17" format="7">
      <pivotArea type="data" outline="0" fieldPosition="0">
        <references count="2">
          <reference field="4294967294" count="1" selected="0">
            <x v="0"/>
          </reference>
          <reference field="0" count="1" selected="0">
            <x v="0"/>
          </reference>
        </references>
      </pivotArea>
    </chartFormat>
    <chartFormat chart="17" format="8">
      <pivotArea type="data" outline="0" fieldPosition="0">
        <references count="2">
          <reference field="4294967294" count="1" selected="0">
            <x v="0"/>
          </reference>
          <reference field="0" count="1" selected="0">
            <x v="1"/>
          </reference>
        </references>
      </pivotArea>
    </chartFormat>
    <chartFormat chart="17" format="9">
      <pivotArea type="data" outline="0" fieldPosition="0">
        <references count="2">
          <reference field="4294967294" count="1" selected="0">
            <x v="0"/>
          </reference>
          <reference field="0" count="1" selected="0">
            <x v="2"/>
          </reference>
        </references>
      </pivotArea>
    </chartFormat>
    <chartFormat chart="17" format="10">
      <pivotArea type="data" outline="0" fieldPosition="0">
        <references count="2">
          <reference field="4294967294" count="1" selected="0">
            <x v="0"/>
          </reference>
          <reference field="0" count="1" selected="0">
            <x v="3"/>
          </reference>
        </references>
      </pivotArea>
    </chartFormat>
    <chartFormat chart="17" format="11">
      <pivotArea type="data" outline="0" fieldPosition="0">
        <references count="2">
          <reference field="4294967294" count="1" selected="0">
            <x v="0"/>
          </reference>
          <reference field="0" count="1" selected="0">
            <x v="4"/>
          </reference>
        </references>
      </pivotArea>
    </chartFormat>
    <chartFormat chart="18" format="12" series="1">
      <pivotArea type="data" outline="0" fieldPosition="0">
        <references count="1">
          <reference field="4294967294" count="1" selected="0">
            <x v="0"/>
          </reference>
        </references>
      </pivotArea>
    </chartFormat>
    <chartFormat chart="18" format="13">
      <pivotArea type="data" outline="0" fieldPosition="0">
        <references count="2">
          <reference field="4294967294" count="1" selected="0">
            <x v="0"/>
          </reference>
          <reference field="0" count="1" selected="0">
            <x v="0"/>
          </reference>
        </references>
      </pivotArea>
    </chartFormat>
    <chartFormat chart="18" format="14">
      <pivotArea type="data" outline="0" fieldPosition="0">
        <references count="2">
          <reference field="4294967294" count="1" selected="0">
            <x v="0"/>
          </reference>
          <reference field="0" count="1" selected="0">
            <x v="1"/>
          </reference>
        </references>
      </pivotArea>
    </chartFormat>
    <chartFormat chart="18" format="15">
      <pivotArea type="data" outline="0" fieldPosition="0">
        <references count="2">
          <reference field="4294967294" count="1" selected="0">
            <x v="0"/>
          </reference>
          <reference field="0" count="1" selected="0">
            <x v="2"/>
          </reference>
        </references>
      </pivotArea>
    </chartFormat>
    <chartFormat chart="18" format="16">
      <pivotArea type="data" outline="0" fieldPosition="0">
        <references count="2">
          <reference field="4294967294" count="1" selected="0">
            <x v="0"/>
          </reference>
          <reference field="0" count="1" selected="0">
            <x v="3"/>
          </reference>
        </references>
      </pivotArea>
    </chartFormat>
    <chartFormat chart="18" format="17">
      <pivotArea type="data" outline="0" fieldPosition="0">
        <references count="2">
          <reference field="4294967294" count="1" selected="0">
            <x v="0"/>
          </reference>
          <reference field="0" count="1" selected="0">
            <x v="4"/>
          </reference>
        </references>
      </pivotArea>
    </chartFormat>
    <chartFormat chart="19" format="6" series="1">
      <pivotArea type="data" outline="0" fieldPosition="0">
        <references count="1">
          <reference field="4294967294" count="1" selected="0">
            <x v="0"/>
          </reference>
        </references>
      </pivotArea>
    </chartFormat>
    <chartFormat chart="19" format="7">
      <pivotArea type="data" outline="0" fieldPosition="0">
        <references count="2">
          <reference field="4294967294" count="1" selected="0">
            <x v="0"/>
          </reference>
          <reference field="0" count="1" selected="0">
            <x v="0"/>
          </reference>
        </references>
      </pivotArea>
    </chartFormat>
    <chartFormat chart="19" format="8">
      <pivotArea type="data" outline="0" fieldPosition="0">
        <references count="2">
          <reference field="4294967294" count="1" selected="0">
            <x v="0"/>
          </reference>
          <reference field="0" count="1" selected="0">
            <x v="1"/>
          </reference>
        </references>
      </pivotArea>
    </chartFormat>
    <chartFormat chart="19" format="9">
      <pivotArea type="data" outline="0" fieldPosition="0">
        <references count="2">
          <reference field="4294967294" count="1" selected="0">
            <x v="0"/>
          </reference>
          <reference field="0" count="1" selected="0">
            <x v="2"/>
          </reference>
        </references>
      </pivotArea>
    </chartFormat>
    <chartFormat chart="19" format="10">
      <pivotArea type="data" outline="0" fieldPosition="0">
        <references count="2">
          <reference field="4294967294" count="1" selected="0">
            <x v="0"/>
          </reference>
          <reference field="0" count="1" selected="0">
            <x v="3"/>
          </reference>
        </references>
      </pivotArea>
    </chartFormat>
    <chartFormat chart="19" format="11">
      <pivotArea type="data" outline="0" fieldPosition="0">
        <references count="2">
          <reference field="4294967294" count="1" selected="0">
            <x v="0"/>
          </reference>
          <reference field="0" count="1" selected="0">
            <x v="4"/>
          </reference>
        </references>
      </pivotArea>
    </chartFormat>
    <chartFormat chart="20" format="0" series="1">
      <pivotArea type="data" outline="0" fieldPosition="0">
        <references count="1">
          <reference field="4294967294" count="1" selected="0">
            <x v="0"/>
          </reference>
        </references>
      </pivotArea>
    </chartFormat>
    <chartFormat chart="22" format="2" series="1">
      <pivotArea type="data" outline="0" fieldPosition="0">
        <references count="1">
          <reference field="4294967294" count="1" selected="0">
            <x v="0"/>
          </reference>
        </references>
      </pivotArea>
    </chartFormat>
    <chartFormat chart="23" format="1" series="1">
      <pivotArea type="data" outline="0" fieldPosition="0">
        <references count="1">
          <reference field="4294967294" count="1" selected="0">
            <x v="0"/>
          </reference>
        </references>
      </pivotArea>
    </chartFormat>
    <chartFormat chart="24" format="2" series="1">
      <pivotArea type="data" outline="0" fieldPosition="0">
        <references count="1">
          <reference field="4294967294" count="1" selected="0">
            <x v="0"/>
          </reference>
        </references>
      </pivotArea>
    </chartFormat>
    <chartFormat chart="25" format="3" series="1">
      <pivotArea type="data" outline="0" fieldPosition="0">
        <references count="1">
          <reference field="4294967294" count="1" selected="0">
            <x v="0"/>
          </reference>
        </references>
      </pivotArea>
    </chartFormat>
    <chartFormat chart="28" format="10" series="1">
      <pivotArea type="data" outline="0" fieldPosition="0">
        <references count="2">
          <reference field="4294967294" count="1" selected="0">
            <x v="0"/>
          </reference>
          <reference field="2" count="1" selected="0">
            <x v="0"/>
          </reference>
        </references>
      </pivotArea>
    </chartFormat>
    <chartFormat chart="28" format="11" series="1">
      <pivotArea type="data" outline="0" fieldPosition="0">
        <references count="2">
          <reference field="4294967294" count="1" selected="0">
            <x v="0"/>
          </reference>
          <reference field="2" count="1" selected="0">
            <x v="1"/>
          </reference>
        </references>
      </pivotArea>
    </chartFormat>
    <chartFormat chart="28" format="12" series="1">
      <pivotArea type="data" outline="0" fieldPosition="0">
        <references count="2">
          <reference field="4294967294" count="1" selected="0">
            <x v="0"/>
          </reference>
          <reference field="2" count="1" selected="0">
            <x v="2"/>
          </reference>
        </references>
      </pivotArea>
    </chartFormat>
    <chartFormat chart="28" format="13" series="1">
      <pivotArea type="data" outline="0" fieldPosition="0">
        <references count="2">
          <reference field="4294967294" count="1" selected="0">
            <x v="0"/>
          </reference>
          <reference field="2" count="1" selected="0">
            <x v="3"/>
          </reference>
        </references>
      </pivotArea>
    </chartFormat>
    <chartFormat chart="28" format="14" series="1">
      <pivotArea type="data" outline="0" fieldPosition="0">
        <references count="2">
          <reference field="4294967294" count="1" selected="0">
            <x v="0"/>
          </reference>
          <reference field="2" count="1" selected="0">
            <x v="4"/>
          </reference>
        </references>
      </pivotArea>
    </chartFormat>
  </chart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2"/>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Transactions old]"/>
        <x15:activeTabTopLevelEntity name="[Channel]"/>
        <x15:activeTabTopLevelEntity name="[Date]"/>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083B62A-4F45-417A-A59F-52D465360F86}" name="PivotTable18" cacheId="17" applyNumberFormats="0" applyBorderFormats="0" applyFontFormats="0" applyPatternFormats="0" applyAlignmentFormats="0" applyWidthHeightFormats="1" dataCaption="Values" tag="5e46234b-d2fc-46a5-9e6f-34d0de7be7ac" updatedVersion="8" minRefreshableVersion="3" useAutoFormatting="1" subtotalHiddenItems="1" itemPrintTitles="1" createdVersion="5" indent="0" outline="1" outlineData="1" multipleFieldFilters="0" chartFormat="24">
  <location ref="B85:C91" firstHeaderRow="1" firstDataRow="1" firstDataCol="1"/>
  <pivotFields count="3">
    <pivotField axis="axisRow" allDrilled="1" subtotalTop="0" showAll="0" sortType="ascending" defaultSubtotal="0" defaultAttributeDrillState="1">
      <items count="5">
        <item s="1" x="0"/>
        <item s="1" x="1"/>
        <item s="1" x="2"/>
        <item s="1" x="3"/>
        <item s="1"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6">
    <i>
      <x/>
    </i>
    <i>
      <x v="4"/>
    </i>
    <i>
      <x v="2"/>
    </i>
    <i>
      <x v="3"/>
    </i>
    <i>
      <x v="1"/>
    </i>
    <i t="grand">
      <x/>
    </i>
  </rowItems>
  <colItems count="1">
    <i/>
  </colItems>
  <dataFields count="1">
    <dataField fld="1" subtotal="count" baseField="0" baseItem="0"/>
  </dataFields>
  <formats count="4">
    <format dxfId="126">
      <pivotArea grandRow="1" outline="0" collapsedLevelsAreSubtotals="1" fieldPosition="0"/>
    </format>
    <format dxfId="125">
      <pivotArea type="all" dataOnly="0" outline="0" fieldPosition="0"/>
    </format>
    <format dxfId="124">
      <pivotArea outline="0" collapsedLevelsAreSubtotals="1" fieldPosition="0"/>
    </format>
    <format dxfId="123">
      <pivotArea outline="0" collapsedLevelsAreSubtotals="1" fieldPosition="0"/>
    </format>
  </formats>
  <chartFormats count="2">
    <chartFormat chart="20" format="0" series="1">
      <pivotArea type="data" outline="0" fieldPosition="0">
        <references count="1">
          <reference field="4294967294" count="1" selected="0">
            <x v="0"/>
          </reference>
        </references>
      </pivotArea>
    </chartFormat>
    <chartFormat chart="22" format="2"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Transactions old]"/>
        <x15:activeTabTopLevelEntity name="[Channel]"/>
        <x15:activeTabTopLevelEntity name="[Date]"/>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FB72A2E-368C-4957-B53C-239BE944D87E}" name="PivotTable13" cacheId="13" applyNumberFormats="0" applyBorderFormats="0" applyFontFormats="0" applyPatternFormats="0" applyAlignmentFormats="0" applyWidthHeightFormats="1" dataCaption="Values" tag="2d6c313d-da28-4418-9320-5b152af76063" updatedVersion="8" minRefreshableVersion="3" useAutoFormatting="1" subtotalHiddenItems="1" itemPrintTitles="1" createdVersion="5" indent="0" outline="1" outlineData="1" multipleFieldFilters="0" chartFormat="22">
  <location ref="B64:H72" firstHeaderRow="1" firstDataRow="2" firstDataCol="1"/>
  <pivotFields count="3">
    <pivotField dataField="1" subtotalTop="0" showAll="0" defaultSubtotal="0"/>
    <pivotField axis="axisRow" allDrilled="1" subtotalTop="0" showAll="0" dataSourceSort="1" defaultSubtotal="0" defaultAttributeDrillState="1">
      <items count="6">
        <item x="0"/>
        <item x="1"/>
        <item x="2"/>
        <item x="3"/>
        <item x="4"/>
        <item x="5"/>
      </items>
    </pivotField>
    <pivotField axis="axisCol" allDrilled="1" subtotalTop="0" showAll="0" dataSourceSort="1" defaultSubtotal="0" defaultAttributeDrillState="1">
      <items count="6">
        <item s="1" x="0"/>
        <item s="1" x="1"/>
        <item s="1" x="2"/>
        <item s="1" x="3"/>
        <item s="1" x="4"/>
        <item x="5"/>
      </items>
    </pivotField>
  </pivotFields>
  <rowFields count="1">
    <field x="1"/>
  </rowFields>
  <rowItems count="7">
    <i>
      <x/>
    </i>
    <i>
      <x v="1"/>
    </i>
    <i>
      <x v="2"/>
    </i>
    <i>
      <x v="3"/>
    </i>
    <i>
      <x v="4"/>
    </i>
    <i>
      <x v="5"/>
    </i>
    <i t="grand">
      <x/>
    </i>
  </rowItems>
  <colFields count="1">
    <field x="2"/>
  </colFields>
  <colItems count="6">
    <i>
      <x/>
    </i>
    <i>
      <x v="1"/>
    </i>
    <i>
      <x v="2"/>
    </i>
    <i>
      <x v="3"/>
    </i>
    <i>
      <x v="4"/>
    </i>
    <i t="grand">
      <x/>
    </i>
  </colItems>
  <dataFields count="1">
    <dataField fld="0" subtotal="count" baseField="0" baseItem="0"/>
  </dataFields>
  <formats count="4">
    <format dxfId="130">
      <pivotArea grandRow="1" outline="0" collapsedLevelsAreSubtotals="1" fieldPosition="0"/>
    </format>
    <format dxfId="129">
      <pivotArea type="all" dataOnly="0" outline="0" fieldPosition="0"/>
    </format>
    <format dxfId="128">
      <pivotArea outline="0" collapsedLevelsAreSubtotals="1" fieldPosition="0"/>
    </format>
    <format dxfId="127">
      <pivotArea collapsedLevelsAreSubtotals="1" fieldPosition="0">
        <references count="1">
          <reference field="1" count="0"/>
        </references>
      </pivotArea>
    </format>
  </formats>
  <chartFormats count="6">
    <chartFormat chart="20" format="10" series="1">
      <pivotArea type="data" outline="0" fieldPosition="0">
        <references count="2">
          <reference field="4294967294" count="1" selected="0">
            <x v="0"/>
          </reference>
          <reference field="2" count="1" selected="0">
            <x v="0"/>
          </reference>
        </references>
      </pivotArea>
    </chartFormat>
    <chartFormat chart="20" format="11" series="1">
      <pivotArea type="data" outline="0" fieldPosition="0">
        <references count="2">
          <reference field="4294967294" count="1" selected="0">
            <x v="0"/>
          </reference>
          <reference field="2" count="1" selected="0">
            <x v="1"/>
          </reference>
        </references>
      </pivotArea>
    </chartFormat>
    <chartFormat chart="20" format="12" series="1">
      <pivotArea type="data" outline="0" fieldPosition="0">
        <references count="2">
          <reference field="4294967294" count="1" selected="0">
            <x v="0"/>
          </reference>
          <reference field="2" count="1" selected="0">
            <x v="2"/>
          </reference>
        </references>
      </pivotArea>
    </chartFormat>
    <chartFormat chart="20" format="13" series="1">
      <pivotArea type="data" outline="0" fieldPosition="0">
        <references count="2">
          <reference field="4294967294" count="1" selected="0">
            <x v="0"/>
          </reference>
          <reference field="2" count="1" selected="0">
            <x v="3"/>
          </reference>
        </references>
      </pivotArea>
    </chartFormat>
    <chartFormat chart="20" format="14" series="1">
      <pivotArea type="data" outline="0" fieldPosition="0">
        <references count="2">
          <reference field="4294967294" count="1" selected="0">
            <x v="0"/>
          </reference>
          <reference field="2" count="1" selected="0">
            <x v="4"/>
          </reference>
        </references>
      </pivotArea>
    </chartFormat>
    <chartFormat chart="20" format="15" series="1">
      <pivotArea type="data" outline="0" fieldPosition="0">
        <references count="2">
          <reference field="4294967294" count="1" selected="0">
            <x v="0"/>
          </reference>
          <reference field="2" count="1" selected="0">
            <x v="5"/>
          </reference>
        </references>
      </pivotArea>
    </chartFormat>
  </chart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colHierarchiesUsage count="1">
    <colHierarchyUsage hierarchyUsage="3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Transactions old]"/>
        <x15:activeTabTopLevelEntity name="[Channel]"/>
        <x15:activeTabTopLevelEntity name="[Date]"/>
        <x15:activeTabTopLevelEntity name="[Region]"/>
        <x15:activeTabTopLevelEntity name="[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D1F4BEE-25D5-4D3C-B91B-1C85D3D93884}" name="PivotTable2" cacheId="11" applyNumberFormats="0" applyBorderFormats="0" applyFontFormats="0" applyPatternFormats="0" applyAlignmentFormats="0" applyWidthHeightFormats="1" dataCaption="Values" tag="85a0e4d9-3684-4ece-aae3-8441e68f8c4b" updatedVersion="8" minRefreshableVersion="3" useAutoFormatting="1" subtotalHiddenItems="1" itemPrintTitles="1" createdVersion="5" indent="0" outline="1" outlineData="1" multipleFieldFilters="0" chartFormat="4">
  <location ref="E3:F9" firstHeaderRow="1" firstDataRow="1" firstDataCol="1"/>
  <pivotFields count="3">
    <pivotField axis="axisRow"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6">
    <i>
      <x v="4"/>
    </i>
    <i>
      <x/>
    </i>
    <i>
      <x v="2"/>
    </i>
    <i>
      <x v="3"/>
    </i>
    <i>
      <x v="1"/>
    </i>
    <i t="grand">
      <x/>
    </i>
  </rowItems>
  <colItems count="1">
    <i/>
  </colItems>
  <dataFields count="1">
    <dataField fld="1" subtotal="count" baseField="0" baseItem="0"/>
  </dataFields>
  <formats count="6">
    <format dxfId="136">
      <pivotArea collapsedLevelsAreSubtotals="1" fieldPosition="0">
        <references count="1">
          <reference field="0" count="1">
            <x v="3"/>
          </reference>
        </references>
      </pivotArea>
    </format>
    <format dxfId="135">
      <pivotArea collapsedLevelsAreSubtotals="1" fieldPosition="0">
        <references count="1">
          <reference field="0" count="1">
            <x v="2"/>
          </reference>
        </references>
      </pivotArea>
    </format>
    <format dxfId="134">
      <pivotArea collapsedLevelsAreSubtotals="1" fieldPosition="0">
        <references count="1">
          <reference field="0" count="1">
            <x v="0"/>
          </reference>
        </references>
      </pivotArea>
    </format>
    <format dxfId="133">
      <pivotArea collapsedLevelsAreSubtotals="1" fieldPosition="0">
        <references count="1">
          <reference field="0" count="1">
            <x v="4"/>
          </reference>
        </references>
      </pivotArea>
    </format>
    <format dxfId="132">
      <pivotArea grandRow="1" outline="0" collapsedLevelsAreSubtotals="1" fieldPosition="0"/>
    </format>
    <format dxfId="131">
      <pivotArea collapsedLevelsAreSubtotals="1" fieldPosition="0">
        <references count="1">
          <reference field="0" count="1">
            <x v="1"/>
          </reference>
        </references>
      </pivotArea>
    </format>
  </formats>
  <chartFormats count="1">
    <chartFormat chart="2" format="2"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Transactions old]"/>
        <x15:activeTabTopLevelEntity name="[Channel]"/>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79EBEB4-8681-4C3C-9529-C3F71FA9019B}" name="PivotTable9" cacheId="3" applyNumberFormats="0" applyBorderFormats="0" applyFontFormats="0" applyPatternFormats="0" applyAlignmentFormats="0" applyWidthHeightFormats="1" dataCaption="Values" tag="74cf952a-8205-4140-b614-97c3e893d370" updatedVersion="8" minRefreshableVersion="3" useAutoFormatting="1" subtotalHiddenItems="1" itemPrintTitles="1" createdVersion="5" indent="0" outline="1" outlineData="1" multipleFieldFilters="0" chartFormat="26">
  <location ref="B46:C52" firstHeaderRow="1" firstDataRow="1" firstDataCol="1"/>
  <pivotFields count="3">
    <pivotField axis="axisRow"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6">
    <i>
      <x v="4"/>
    </i>
    <i>
      <x/>
    </i>
    <i>
      <x v="2"/>
    </i>
    <i>
      <x v="3"/>
    </i>
    <i>
      <x v="1"/>
    </i>
    <i t="grand">
      <x/>
    </i>
  </rowItems>
  <colItems count="1">
    <i/>
  </colItems>
  <dataFields count="1">
    <dataField fld="1" subtotal="count" baseField="0" baseItem="0"/>
  </dataFields>
  <formats count="4">
    <format dxfId="140">
      <pivotArea grandRow="1" outline="0" collapsedLevelsAreSubtotals="1" fieldPosition="0"/>
    </format>
    <format dxfId="139">
      <pivotArea type="all" dataOnly="0" outline="0" fieldPosition="0"/>
    </format>
    <format dxfId="138">
      <pivotArea outline="0" collapsedLevelsAreSubtotals="1" fieldPosition="0"/>
    </format>
    <format dxfId="137">
      <pivotArea collapsedLevelsAreSubtotals="1" fieldPosition="0">
        <references count="1">
          <reference field="0" count="0"/>
        </references>
      </pivotArea>
    </format>
  </formats>
  <chartFormats count="8">
    <chartFormat chart="16" format="0"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 chart="24" format="12" series="1">
      <pivotArea type="data" outline="0" fieldPosition="0">
        <references count="1">
          <reference field="4294967294" count="1" selected="0">
            <x v="0"/>
          </reference>
        </references>
      </pivotArea>
    </chartFormat>
    <chartFormat chart="24" format="13">
      <pivotArea type="data" outline="0" fieldPosition="0">
        <references count="2">
          <reference field="4294967294" count="1" selected="0">
            <x v="0"/>
          </reference>
          <reference field="0" count="1" selected="0">
            <x v="4"/>
          </reference>
        </references>
      </pivotArea>
    </chartFormat>
    <chartFormat chart="24" format="14">
      <pivotArea type="data" outline="0" fieldPosition="0">
        <references count="2">
          <reference field="4294967294" count="1" selected="0">
            <x v="0"/>
          </reference>
          <reference field="0" count="1" selected="0">
            <x v="0"/>
          </reference>
        </references>
      </pivotArea>
    </chartFormat>
    <chartFormat chart="24" format="15">
      <pivotArea type="data" outline="0" fieldPosition="0">
        <references count="2">
          <reference field="4294967294" count="1" selected="0">
            <x v="0"/>
          </reference>
          <reference field="0" count="1" selected="0">
            <x v="2"/>
          </reference>
        </references>
      </pivotArea>
    </chartFormat>
    <chartFormat chart="24" format="16">
      <pivotArea type="data" outline="0" fieldPosition="0">
        <references count="2">
          <reference field="4294967294" count="1" selected="0">
            <x v="0"/>
          </reference>
          <reference field="0" count="1" selected="0">
            <x v="3"/>
          </reference>
        </references>
      </pivotArea>
    </chartFormat>
    <chartFormat chart="24" format="17">
      <pivotArea type="data" outline="0" fieldPosition="0">
        <references count="2">
          <reference field="4294967294" count="1" selected="0">
            <x v="0"/>
          </reference>
          <reference field="0" count="1" selected="0">
            <x v="1"/>
          </reference>
        </references>
      </pivotArea>
    </chartFormat>
  </chart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Transactions old]"/>
        <x15:activeTabTopLevelEntity name="[Channel]"/>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AAF4588-E6F3-44FF-8ED1-B4CD73EB959C}" name="PivotTable6" cacheId="7" applyNumberFormats="0" applyBorderFormats="0" applyFontFormats="0" applyPatternFormats="0" applyAlignmentFormats="0" applyWidthHeightFormats="1" dataCaption="Values" tag="d34ddc1f-0309-4600-8c53-650be1eeee23" updatedVersion="8" minRefreshableVersion="3" useAutoFormatting="1" subtotalHiddenItems="1" itemPrintTitles="1" createdVersion="5" indent="0" outline="1" outlineData="1" multipleFieldFilters="0" chartFormat="16">
  <location ref="B14:C21" firstHeaderRow="1" firstDataRow="1" firstDataCol="1"/>
  <pivotFields count="6">
    <pivotField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sortType="de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6">
        <item x="0"/>
        <item x="1"/>
        <item x="2"/>
        <item x="3"/>
        <item x="4"/>
        <item x="5"/>
      </items>
    </pivotField>
    <pivotField allDrilled="1" subtotalTop="0" showAll="0" dataSourceSort="1" defaultSubtotal="0" defaultAttributeDrillState="1"/>
  </pivotFields>
  <rowFields count="1">
    <field x="4"/>
  </rowFields>
  <rowItems count="7">
    <i>
      <x/>
    </i>
    <i>
      <x v="1"/>
    </i>
    <i>
      <x v="2"/>
    </i>
    <i>
      <x v="3"/>
    </i>
    <i>
      <x v="4"/>
    </i>
    <i>
      <x v="5"/>
    </i>
    <i t="grand">
      <x/>
    </i>
  </rowItems>
  <colItems count="1">
    <i/>
  </colItems>
  <dataFields count="1">
    <dataField fld="1" subtotal="count" baseField="0" baseItem="0"/>
  </dataFields>
  <formats count="1">
    <format dxfId="141">
      <pivotArea grandRow="1" outline="0" collapsedLevelsAreSubtotals="1" fieldPosition="0"/>
    </format>
  </formats>
  <chartFormats count="9">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0"/>
          </reference>
        </references>
      </pivotArea>
    </chartFormat>
    <chartFormat chart="6" format="12" series="1">
      <pivotArea type="data" outline="0" fieldPosition="0">
        <references count="1">
          <reference field="4294967294" count="1" selected="0">
            <x v="0"/>
          </reference>
        </references>
      </pivotArea>
    </chartFormat>
    <chartFormat chart="7" format="6" series="1">
      <pivotArea type="data" outline="0" fieldPosition="0">
        <references count="1">
          <reference field="4294967294" count="1" selected="0">
            <x v="0"/>
          </reference>
        </references>
      </pivotArea>
    </chartFormat>
    <chartFormat chart="8" format="6" series="1">
      <pivotArea type="data" outline="0" fieldPosition="0">
        <references count="1">
          <reference field="4294967294" count="1" selected="0">
            <x v="0"/>
          </reference>
        </references>
      </pivotArea>
    </chartFormat>
    <chartFormat chart="14" format="3"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Transactions old]"/>
        <x15:activeTabTopLevelEntity name="[Channel]"/>
        <x15:activeTabTopLevelEntity name="[Date]"/>
        <x15:activeTabTopLevelEntity name="[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5C61107-0A0C-440E-8AEF-812E6CBAEA6A}" name="PivotTable11" cacheId="1" applyNumberFormats="0" applyBorderFormats="0" applyFontFormats="0" applyPatternFormats="0" applyAlignmentFormats="0" applyWidthHeightFormats="1" dataCaption="Values" tag="44f78906-4fff-4e09-93fd-50bbf0eab30e" updatedVersion="8" minRefreshableVersion="3" useAutoFormatting="1" subtotalHiddenItems="1" itemPrintTitles="1" createdVersion="5" indent="0" outline="1" outlineData="1" multipleFieldFilters="0" chartFormat="31">
  <location ref="H46:M52" firstHeaderRow="0" firstDataRow="1" firstDataCol="1"/>
  <pivotFields count="7">
    <pivotField axis="axisRow" allDrilled="1" subtotalTop="0" showAll="0" defaultSubtotal="0" defaultAttributeDrillState="1">
      <items count="5">
        <item x="4"/>
        <item x="0"/>
        <item x="1"/>
        <item x="2"/>
        <item x="3"/>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Fields count="1">
    <field x="-2"/>
  </colFields>
  <colItems count="5">
    <i>
      <x/>
    </i>
    <i i="1">
      <x v="1"/>
    </i>
    <i i="2">
      <x v="2"/>
    </i>
    <i i="3">
      <x v="3"/>
    </i>
    <i i="4">
      <x v="4"/>
    </i>
  </colItems>
  <dataFields count="5">
    <dataField fld="1" subtotal="count" baseField="0" baseItem="0"/>
    <dataField fld="2" subtotal="count" baseField="0" baseItem="0" numFmtId="9"/>
    <dataField fld="3" subtotal="count" baseField="0" baseItem="0"/>
    <dataField fld="4" subtotal="count" baseField="0" baseItem="0"/>
    <dataField fld="5" subtotal="count" baseField="0" baseItem="0"/>
  </dataFields>
  <formats count="5">
    <format dxfId="146">
      <pivotArea grandRow="1" outline="0" collapsedLevelsAreSubtotals="1" fieldPosition="0"/>
    </format>
    <format dxfId="145">
      <pivotArea type="all" dataOnly="0" outline="0" fieldPosition="0"/>
    </format>
    <format dxfId="144">
      <pivotArea outline="0" collapsedLevelsAreSubtotals="1" fieldPosition="0"/>
    </format>
    <format dxfId="143">
      <pivotArea collapsedLevelsAreSubtotals="1" fieldPosition="0">
        <references count="1">
          <reference field="0" count="0"/>
        </references>
      </pivotArea>
    </format>
    <format dxfId="142">
      <pivotArea outline="0" collapsedLevelsAreSubtotals="1" fieldPosition="0">
        <references count="1">
          <reference field="4294967294" count="1" selected="0">
            <x v="1"/>
          </reference>
        </references>
      </pivotArea>
    </format>
  </formats>
  <chartFormats count="3">
    <chartFormat chart="26" format="0" series="1">
      <pivotArea type="data" outline="0" fieldPosition="0">
        <references count="1">
          <reference field="4294967294" count="1" selected="0">
            <x v="0"/>
          </reference>
        </references>
      </pivotArea>
    </chartFormat>
    <chartFormat chart="28" format="2" series="1">
      <pivotArea type="data" outline="0" fieldPosition="0">
        <references count="1">
          <reference field="4294967294" count="1" selected="0">
            <x v="0"/>
          </reference>
        </references>
      </pivotArea>
    </chartFormat>
    <chartFormat chart="30" format="1"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Transactions old]"/>
        <x15:activeTabTopLevelEntity name="[Channel]"/>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FE32D94-A995-4F9C-9A75-EB4A990BF480}" name="PivotTable1" cacheId="6" applyNumberFormats="0" applyBorderFormats="0" applyFontFormats="0" applyPatternFormats="0" applyAlignmentFormats="0" applyWidthHeightFormats="1" dataCaption="Values" tag="c014cb3a-53f6-4bc2-9bb2-330109d6b461" updatedVersion="8" minRefreshableVersion="3" useAutoFormatting="1" subtotalHiddenItems="1" itemPrintTitles="1" createdVersion="5" indent="0" outline="1" outlineData="1" multipleFieldFilters="0" chartFormat="16">
  <location ref="B26:F27" firstHeaderRow="0" firstDataRow="1" firstDataCol="0"/>
  <pivotFields count="6">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5">
    <i>
      <x/>
    </i>
    <i i="1">
      <x v="1"/>
    </i>
    <i i="2">
      <x v="2"/>
    </i>
    <i i="3">
      <x v="3"/>
    </i>
    <i i="4">
      <x v="4"/>
    </i>
  </colItems>
  <dataFields count="5">
    <dataField fld="0" subtotal="count" baseField="0" baseItem="0"/>
    <dataField fld="1" subtotal="count" baseField="0" baseItem="0" numFmtId="9"/>
    <dataField fld="2" subtotal="count" baseField="0" baseItem="0"/>
    <dataField fld="3" subtotal="count" baseField="0" baseItem="0"/>
    <dataField fld="4" subtotal="count" baseField="0" baseItem="0"/>
  </dataFields>
  <formats count="6">
    <format dxfId="152">
      <pivotArea grandRow="1" outline="0" collapsedLevelsAreSubtotals="1" fieldPosition="0"/>
    </format>
    <format dxfId="151">
      <pivotArea outline="0" collapsedLevelsAreSubtotals="1" fieldPosition="0">
        <references count="1">
          <reference field="4294967294" count="1" selected="0">
            <x v="0"/>
          </reference>
        </references>
      </pivotArea>
    </format>
    <format dxfId="150">
      <pivotArea outline="0" collapsedLevelsAreSubtotals="1" fieldPosition="0">
        <references count="1">
          <reference field="4294967294" count="1" selected="0">
            <x v="1"/>
          </reference>
        </references>
      </pivotArea>
    </format>
    <format dxfId="149">
      <pivotArea type="all" dataOnly="0" outline="0" fieldPosition="0"/>
    </format>
    <format dxfId="148">
      <pivotArea outline="0" collapsedLevelsAreSubtotals="1" fieldPosition="0"/>
    </format>
    <format dxfId="147">
      <pivotArea dataOnly="0" labelOnly="1" outline="0" fieldPosition="0">
        <references count="1">
          <reference field="4294967294" count="5">
            <x v="0"/>
            <x v="1"/>
            <x v="2"/>
            <x v="3"/>
            <x v="4"/>
          </reference>
        </references>
      </pivotArea>
    </format>
  </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Transactions old]"/>
        <x15:activeTabTopLevelEntity name="[Channel]"/>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E7413704-85B6-421E-8EBF-5B0D69D59CE3}" name="PivotTable19" cacheId="18" applyNumberFormats="0" applyBorderFormats="0" applyFontFormats="0" applyPatternFormats="0" applyAlignmentFormats="0" applyWidthHeightFormats="1" dataCaption="Values" tag="037b7dc0-f480-4f82-b7bc-eca3c81ad39a" updatedVersion="8" minRefreshableVersion="3" useAutoFormatting="1" subtotalHiddenItems="1" itemPrintTitles="1" createdVersion="5" indent="0" outline="1" outlineData="1" multipleFieldFilters="0" chartFormat="9">
  <location ref="M8:N14" firstHeaderRow="1" firstDataRow="1" firstDataCol="1"/>
  <pivotFields count="3">
    <pivotField axis="axisRow" allDrilled="1" subtotalTop="0" showAll="0" dataSourceSort="1" defaultSubtotal="0" defaultAttributeDrillState="1">
      <items count="5">
        <item s="1" x="0"/>
        <item s="1" x="1"/>
        <item s="1" x="2"/>
        <item s="1" x="3"/>
        <item s="1" x="4"/>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fld="1" subtotal="count" baseField="0" baseItem="0"/>
  </dataFields>
  <formats count="1">
    <format dxfId="153">
      <pivotArea grandRow="1" outline="0" collapsedLevelsAreSubtotals="1" fieldPosition="0"/>
    </format>
  </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Transactions old]"/>
        <x15:activeTabTopLevelEntity name="[Channel]"/>
        <x15:activeTabTopLevelEntity name="[Date]"/>
        <x15:activeTabTopLevelEntity name="[Transactions]"/>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5CB5D2A2-8281-4D16-83AA-4B9330230D1C}" name="PivotTable8" cacheId="4" applyNumberFormats="0" applyBorderFormats="0" applyFontFormats="0" applyPatternFormats="0" applyAlignmentFormats="0" applyWidthHeightFormats="1" dataCaption="Values" tag="d54a14a7-efc7-4b86-be01-efcf781cab28" updatedVersion="8" minRefreshableVersion="3" useAutoFormatting="1" subtotalHiddenItems="1" itemPrintTitles="1" createdVersion="5" indent="0" outline="1" outlineData="1" multipleFieldFilters="0" chartFormat="24">
  <location ref="E33:K41" firstHeaderRow="1" firstDataRow="2" firstDataCol="1"/>
  <pivotFields count="3">
    <pivotField axis="axisCol"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dataSourceSort="1" defaultSubtotal="0" defaultAttributeDrillState="1">
      <items count="6">
        <item x="0"/>
        <item x="1"/>
        <item x="2"/>
        <item x="3"/>
        <item x="4"/>
        <item x="5"/>
      </items>
    </pivotField>
  </pivotFields>
  <rowFields count="1">
    <field x="2"/>
  </rowFields>
  <rowItems count="7">
    <i>
      <x/>
    </i>
    <i>
      <x v="1"/>
    </i>
    <i>
      <x v="2"/>
    </i>
    <i>
      <x v="3"/>
    </i>
    <i>
      <x v="4"/>
    </i>
    <i>
      <x v="5"/>
    </i>
    <i t="grand">
      <x/>
    </i>
  </rowItems>
  <colFields count="1">
    <field x="0"/>
  </colFields>
  <colItems count="6">
    <i>
      <x v="4"/>
    </i>
    <i>
      <x/>
    </i>
    <i>
      <x v="2"/>
    </i>
    <i>
      <x v="3"/>
    </i>
    <i>
      <x v="1"/>
    </i>
    <i t="grand">
      <x/>
    </i>
  </colItems>
  <dataFields count="1">
    <dataField fld="1" subtotal="count" baseField="0" baseItem="0"/>
  </dataFields>
  <formats count="5">
    <format dxfId="158">
      <pivotArea grandRow="1" outline="0" collapsedLevelsAreSubtotals="1" fieldPosition="0"/>
    </format>
    <format dxfId="157">
      <pivotArea type="all" dataOnly="0" outline="0" fieldPosition="0"/>
    </format>
    <format dxfId="156">
      <pivotArea outline="0" collapsedLevelsAreSubtotals="1" fieldPosition="0"/>
    </format>
    <format dxfId="155">
      <pivotArea collapsedLevelsAreSubtotals="1" fieldPosition="0">
        <references count="1">
          <reference field="0" count="0"/>
        </references>
      </pivotArea>
    </format>
    <format dxfId="154">
      <pivotArea field="2" grandCol="1" collapsedLevelsAreSubtotals="1" axis="axisRow" fieldPosition="0">
        <references count="1">
          <reference field="2" count="0"/>
        </references>
      </pivotArea>
    </format>
  </formats>
  <chartFormats count="8">
    <chartFormat chart="16" format="0"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 chart="19" format="1" series="1">
      <pivotArea type="data" outline="0" fieldPosition="0">
        <references count="1">
          <reference field="4294967294" count="1" selected="0">
            <x v="0"/>
          </reference>
        </references>
      </pivotArea>
    </chartFormat>
    <chartFormat chart="22" format="10" series="1">
      <pivotArea type="data" outline="0" fieldPosition="0">
        <references count="2">
          <reference field="4294967294" count="1" selected="0">
            <x v="0"/>
          </reference>
          <reference field="0" count="1" selected="0">
            <x v="4"/>
          </reference>
        </references>
      </pivotArea>
    </chartFormat>
    <chartFormat chart="22" format="11" series="1">
      <pivotArea type="data" outline="0" fieldPosition="0">
        <references count="2">
          <reference field="4294967294" count="1" selected="0">
            <x v="0"/>
          </reference>
          <reference field="0" count="1" selected="0">
            <x v="0"/>
          </reference>
        </references>
      </pivotArea>
    </chartFormat>
    <chartFormat chart="22" format="12" series="1">
      <pivotArea type="data" outline="0" fieldPosition="0">
        <references count="2">
          <reference field="4294967294" count="1" selected="0">
            <x v="0"/>
          </reference>
          <reference field="0" count="1" selected="0">
            <x v="2"/>
          </reference>
        </references>
      </pivotArea>
    </chartFormat>
    <chartFormat chart="22" format="13" series="1">
      <pivotArea type="data" outline="0" fieldPosition="0">
        <references count="2">
          <reference field="4294967294" count="1" selected="0">
            <x v="0"/>
          </reference>
          <reference field="0" count="1" selected="0">
            <x v="3"/>
          </reference>
        </references>
      </pivotArea>
    </chartFormat>
    <chartFormat chart="22" format="14" series="1">
      <pivotArea type="data" outline="0" fieldPosition="0">
        <references count="2">
          <reference field="4294967294" count="1" selected="0">
            <x v="0"/>
          </reference>
          <reference field="0" count="1" selected="0">
            <x v="1"/>
          </reference>
        </references>
      </pivotArea>
    </chartFormat>
  </chart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colHierarchiesUsage count="1">
    <colHierarchyUsage hierarchyUsage="7"/>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Transactions old]"/>
        <x15:activeTabTopLevelEntity name="[Channel]"/>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3BA8FF61-EEAC-47DC-979B-2AEB9DCADBAF}" name="PivotTable7" cacheId="5" applyNumberFormats="0" applyBorderFormats="0" applyFontFormats="0" applyPatternFormats="0" applyAlignmentFormats="0" applyWidthHeightFormats="1" dataCaption="Values" tag="00a49044-18b5-4301-bfbf-5d690dc249fc" updatedVersion="8" minRefreshableVersion="3" useAutoFormatting="1" subtotalHiddenItems="1" itemPrintTitles="1" createdVersion="5" indent="0" outline="1" outlineData="1" multipleFieldFilters="0" chartFormat="20">
  <location ref="B33:C39" firstHeaderRow="1" firstDataRow="1" firstDataCol="1"/>
  <pivotFields count="3">
    <pivotField axis="axisRow"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6">
    <i>
      <x v="4"/>
    </i>
    <i>
      <x/>
    </i>
    <i>
      <x v="2"/>
    </i>
    <i>
      <x v="3"/>
    </i>
    <i>
      <x v="1"/>
    </i>
    <i t="grand">
      <x/>
    </i>
  </rowItems>
  <colItems count="1">
    <i/>
  </colItems>
  <dataFields count="1">
    <dataField fld="1" subtotal="count" baseField="0" baseItem="0"/>
  </dataFields>
  <formats count="4">
    <format dxfId="162">
      <pivotArea grandRow="1" outline="0" collapsedLevelsAreSubtotals="1" fieldPosition="0"/>
    </format>
    <format dxfId="161">
      <pivotArea type="all" dataOnly="0" outline="0" fieldPosition="0"/>
    </format>
    <format dxfId="160">
      <pivotArea outline="0" collapsedLevelsAreSubtotals="1" fieldPosition="0"/>
    </format>
    <format dxfId="159">
      <pivotArea collapsedLevelsAreSubtotals="1" fieldPosition="0">
        <references count="1">
          <reference field="0" count="0"/>
        </references>
      </pivotArea>
    </format>
  </formats>
  <chartFormats count="1">
    <chartFormat chart="18" format="2"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Transactions old]"/>
        <x15:activeTabTopLevelEntity name="[Channel]"/>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72252A38-46AF-43F6-A2AE-C9E4308C0E49}" name="PivotTable20" cacheId="19" applyNumberFormats="0" applyBorderFormats="0" applyFontFormats="0" applyPatternFormats="0" applyAlignmentFormats="0" applyWidthHeightFormats="1" dataCaption="Values" tag="fc340af7-7b99-45a5-863c-cfdce2456610" updatedVersion="8" minRefreshableVersion="3" useAutoFormatting="1" subtotalHiddenItems="1" itemPrintTitles="1" createdVersion="5" indent="0" outline="1" outlineData="1" multipleFieldFilters="0" chartFormat="9">
  <location ref="Q8:W15" firstHeaderRow="1" firstDataRow="2" firstDataCol="1"/>
  <pivotFields count="5">
    <pivotField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xis="axisCol" allDrilled="1" subtotalTop="0" showAll="0" dataSourceSort="1" defaultSubtotal="0" defaultAttributeDrillState="1">
      <items count="5">
        <item x="0"/>
        <item x="1"/>
        <item x="2"/>
        <item x="3"/>
        <item x="4"/>
      </items>
    </pivotField>
    <pivotField axis="axisRow" allDrilled="1" subtotalTop="0" showAll="0" dataSourceSort="1" defaultSubtotal="0" defaultAttributeDrillState="1">
      <items count="5">
        <item s="1" x="0"/>
        <item s="1" x="1"/>
        <item s="1" x="2"/>
        <item s="1" x="3"/>
        <item s="1" x="4"/>
      </items>
    </pivotField>
    <pivotField allDrilled="1" subtotalTop="0" showAll="0" dataSourceSort="1" defaultSubtotal="0" defaultAttributeDrillState="1"/>
  </pivotFields>
  <rowFields count="1">
    <field x="3"/>
  </rowFields>
  <rowItems count="6">
    <i>
      <x/>
    </i>
    <i>
      <x v="1"/>
    </i>
    <i>
      <x v="2"/>
    </i>
    <i>
      <x v="3"/>
    </i>
    <i>
      <x v="4"/>
    </i>
    <i t="grand">
      <x/>
    </i>
  </rowItems>
  <colFields count="1">
    <field x="2"/>
  </colFields>
  <colItems count="6">
    <i>
      <x/>
    </i>
    <i>
      <x v="1"/>
    </i>
    <i>
      <x v="2"/>
    </i>
    <i>
      <x v="3"/>
    </i>
    <i>
      <x v="4"/>
    </i>
    <i t="grand">
      <x/>
    </i>
  </colItems>
  <dataFields count="1">
    <dataField fld="1" subtotal="count" baseField="0" baseItem="0"/>
  </dataFields>
  <formats count="1">
    <format dxfId="163">
      <pivotArea grandRow="1" outline="0" collapsedLevelsAreSubtotals="1" fieldPosition="0"/>
    </format>
  </formats>
  <chartFormats count="1">
    <chartFormat chart="7" format="2"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2"/>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Transactions old]"/>
        <x15:activeTabTopLevelEntity name="[Channel]"/>
        <x15:activeTabTopLevelEntity name="[Date]"/>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9DE92E43-8DFA-4EBD-A599-D4B92FACCDEE}" name="PivotTable15" cacheId="14" applyNumberFormats="0" applyBorderFormats="0" applyFontFormats="0" applyPatternFormats="0" applyAlignmentFormats="0" applyWidthHeightFormats="1" dataCaption="Values" tag="0b353801-fb8c-4407-aa6f-f3a150b3697e" updatedVersion="8" minRefreshableVersion="3" useAutoFormatting="1" subtotalHiddenItems="1" itemPrintTitles="1" createdVersion="5" indent="0" outline="1" outlineData="1" multipleFieldFilters="0" chartFormat="20">
  <location ref="B76:C82" firstHeaderRow="1" firstDataRow="1" firstDataCol="1"/>
  <pivotFields count="3">
    <pivotField axis="axisRow" allDrilled="1" subtotalTop="0" showAll="0" dataSourceSort="1" defaultSubtotal="0" defaultAttributeDrillState="1">
      <items count="5">
        <item s="1" x="0"/>
        <item s="1" x="1"/>
        <item s="1" x="2"/>
        <item s="1" x="3"/>
        <item s="1" x="4"/>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fld="1" subtotal="count" baseField="0" baseItem="0" numFmtId="165"/>
  </dataFields>
  <formats count="4">
    <format dxfId="167">
      <pivotArea grandRow="1" outline="0" collapsedLevelsAreSubtotals="1" fieldPosition="0"/>
    </format>
    <format dxfId="166">
      <pivotArea type="all" dataOnly="0" outline="0" fieldPosition="0"/>
    </format>
    <format dxfId="165">
      <pivotArea outline="0" collapsedLevelsAreSubtotals="1" fieldPosition="0"/>
    </format>
    <format dxfId="164">
      <pivotArea outline="0" collapsedLevelsAreSubtotals="1" fieldPosition="0"/>
    </format>
  </formats>
  <chartFormats count="6">
    <chartFormat chart="18" format="12" series="1">
      <pivotArea type="data" outline="0" fieldPosition="0">
        <references count="1">
          <reference field="4294967294" count="1" selected="0">
            <x v="0"/>
          </reference>
        </references>
      </pivotArea>
    </chartFormat>
    <chartFormat chart="18" format="13">
      <pivotArea type="data" outline="0" fieldPosition="0">
        <references count="2">
          <reference field="4294967294" count="1" selected="0">
            <x v="0"/>
          </reference>
          <reference field="0" count="1" selected="0">
            <x v="0"/>
          </reference>
        </references>
      </pivotArea>
    </chartFormat>
    <chartFormat chart="18" format="14">
      <pivotArea type="data" outline="0" fieldPosition="0">
        <references count="2">
          <reference field="4294967294" count="1" selected="0">
            <x v="0"/>
          </reference>
          <reference field="0" count="1" selected="0">
            <x v="1"/>
          </reference>
        </references>
      </pivotArea>
    </chartFormat>
    <chartFormat chart="18" format="15">
      <pivotArea type="data" outline="0" fieldPosition="0">
        <references count="2">
          <reference field="4294967294" count="1" selected="0">
            <x v="0"/>
          </reference>
          <reference field="0" count="1" selected="0">
            <x v="2"/>
          </reference>
        </references>
      </pivotArea>
    </chartFormat>
    <chartFormat chart="18" format="16">
      <pivotArea type="data" outline="0" fieldPosition="0">
        <references count="2">
          <reference field="4294967294" count="1" selected="0">
            <x v="0"/>
          </reference>
          <reference field="0" count="1" selected="0">
            <x v="3"/>
          </reference>
        </references>
      </pivotArea>
    </chartFormat>
    <chartFormat chart="18" format="17">
      <pivotArea type="data" outline="0" fieldPosition="0">
        <references count="2">
          <reference field="4294967294" count="1" selected="0">
            <x v="0"/>
          </reference>
          <reference field="0" count="1" selected="0">
            <x v="4"/>
          </reference>
        </references>
      </pivotArea>
    </chartFormat>
  </chart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Transactions old]"/>
        <x15:activeTabTopLevelEntity name="[Channel]"/>
        <x15:activeTabTopLevelEntity name="[Date]"/>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D048492C-C8D3-4DF3-977F-2215A9574C17}" name="PivotTable4" cacheId="9" applyNumberFormats="0" applyBorderFormats="0" applyFontFormats="0" applyPatternFormats="0" applyAlignmentFormats="0" applyWidthHeightFormats="1" dataCaption="Values" tag="75c6cf3b-f207-4dfc-95be-074910bf660c" updatedVersion="8" minRefreshableVersion="3" useAutoFormatting="1" subtotalHiddenItems="1" itemPrintTitles="1" createdVersion="5" indent="0" outline="1" outlineData="1" multipleFieldFilters="0" chartFormat="9">
  <location ref="H8:I15" firstHeaderRow="1" firstDataRow="1" firstDataCol="1"/>
  <pivotFields count="3">
    <pivotField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dataSourceSort="1" defaultSubtotal="0" defaultAttributeDrillState="1">
      <items count="6">
        <item x="0"/>
        <item x="1"/>
        <item x="2"/>
        <item x="3"/>
        <item x="4"/>
        <item x="5"/>
      </items>
    </pivotField>
  </pivotFields>
  <rowFields count="1">
    <field x="2"/>
  </rowFields>
  <rowItems count="7">
    <i>
      <x/>
    </i>
    <i>
      <x v="1"/>
    </i>
    <i>
      <x v="2"/>
    </i>
    <i>
      <x v="3"/>
    </i>
    <i>
      <x v="4"/>
    </i>
    <i>
      <x v="5"/>
    </i>
    <i t="grand">
      <x/>
    </i>
  </rowItems>
  <colItems count="1">
    <i/>
  </colItems>
  <dataFields count="1">
    <dataField fld="1" subtotal="count" baseField="0" baseItem="0"/>
  </dataFields>
  <formats count="2">
    <format dxfId="169">
      <pivotArea grandRow="1" outline="0" collapsedLevelsAreSubtotals="1" fieldPosition="0"/>
    </format>
    <format dxfId="168">
      <pivotArea collapsedLevelsAreSubtotals="1" fieldPosition="0">
        <references count="1">
          <reference field="2" count="0"/>
        </references>
      </pivotArea>
    </format>
  </formats>
  <chartFormats count="1">
    <chartFormat chart="7" format="2"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Transactions old]"/>
        <x15:activeTabTopLevelEntity name="[Channel]"/>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CBE2999D-7CD8-4B82-BE2F-5F88C994BBA3}" name="PivotTable3" cacheId="10" applyNumberFormats="0" applyBorderFormats="0" applyFontFormats="0" applyPatternFormats="0" applyAlignmentFormats="0" applyWidthHeightFormats="1" dataCaption="Values" tag="76a3ffc7-45eb-469f-bd67-0cd48c93e836" updatedVersion="8" minRefreshableVersion="3" useAutoFormatting="1" subtotalHiddenItems="1" itemPrintTitles="1" createdVersion="5" indent="0" outline="1" outlineData="1" multipleFieldFilters="0">
  <location ref="H3:M4" firstHeaderRow="0" firstDataRow="1" firstDataCol="0"/>
  <pivotFields count="7">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6">
    <i>
      <x/>
    </i>
    <i i="1">
      <x v="1"/>
    </i>
    <i i="2">
      <x v="2"/>
    </i>
    <i i="3">
      <x v="3"/>
    </i>
    <i i="4">
      <x v="4"/>
    </i>
    <i i="5">
      <x v="5"/>
    </i>
  </colItems>
  <dataFields count="6">
    <dataField fld="0" subtotal="count" baseField="0" baseItem="0" numFmtId="165"/>
    <dataField fld="2" subtotal="count" baseField="0" baseItem="0" numFmtId="165"/>
    <dataField fld="1" subtotal="count" baseField="0" baseItem="0"/>
    <dataField fld="3" subtotal="count" baseField="0" baseItem="0"/>
    <dataField fld="4" subtotal="count" baseField="0" baseItem="0"/>
    <dataField fld="5" subtotal="count" baseField="0" baseItem="0"/>
  </dataFields>
  <formats count="2">
    <format dxfId="171">
      <pivotArea outline="0" collapsedLevelsAreSubtotals="1" fieldPosition="0">
        <references count="1">
          <reference field="4294967294" count="1" selected="0">
            <x v="0"/>
          </reference>
        </references>
      </pivotArea>
    </format>
    <format dxfId="170">
      <pivotArea outline="0" collapsedLevelsAreSubtotals="1" fieldPosition="0">
        <references count="1">
          <reference field="4294967294" count="1" selected="0">
            <x v="1"/>
          </reference>
        </references>
      </pivotArea>
    </format>
  </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Transactions old]"/>
        <x15:activeTabTopLevelEntity name="[Channel]"/>
        <x15:activeTabTopLevelEntity name="[Date]"/>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B4282F3F-C61B-404F-9D79-F34F02647B01}" name="PivotTable13" cacheId="32" applyNumberFormats="0" applyBorderFormats="0" applyFontFormats="0" applyPatternFormats="0" applyAlignmentFormats="0" applyWidthHeightFormats="1" dataCaption="Values" tag="ba380dcc-93ce-46e7-90f0-610c784ea7c2" updatedVersion="8" minRefreshableVersion="3" useAutoFormatting="1" itemPrintTitles="1" createdVersion="5" indent="0" outline="1" outlineData="1" multipleFieldFilters="0" chartFormat="10">
  <location ref="B38:E39"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4">
    <i>
      <x/>
    </i>
    <i i="1">
      <x v="1"/>
    </i>
    <i i="2">
      <x v="2"/>
    </i>
    <i i="3">
      <x v="3"/>
    </i>
  </colItems>
  <dataFields count="4">
    <dataField fld="0" subtotal="count" baseField="0" baseItem="0"/>
    <dataField fld="1" subtotal="count" baseField="0" baseItem="0"/>
    <dataField fld="2" subtotal="count" baseField="0" baseItem="0"/>
    <dataField fld="3" subtotal="count" baseField="0" baseItem="0" numFmtId="9"/>
  </dataFields>
  <formats count="5">
    <format dxfId="41">
      <pivotArea type="all" dataOnly="0" outline="0" fieldPosition="0"/>
    </format>
    <format dxfId="40">
      <pivotArea outline="0" collapsedLevelsAreSubtotals="1" fieldPosition="0"/>
    </format>
    <format dxfId="39">
      <pivotArea outline="0" collapsedLevelsAreSubtotals="1" fieldPosition="0"/>
    </format>
    <format dxfId="38">
      <pivotArea dataOnly="0" labelOnly="1" outline="0" axis="axisValues" fieldPosition="0"/>
    </format>
    <format dxfId="37">
      <pivotArea outline="0" collapsedLevelsAreSubtotals="1" fieldPosition="0">
        <references count="1">
          <reference field="4294967294" count="1" selected="0">
            <x v="3"/>
          </reference>
        </references>
      </pivotArea>
    </format>
  </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Channel]"/>
        <x15:activeTabTopLevelEntity name="[Date]"/>
        <x15:activeTabTopLevelEntity name="[Transactions old]"/>
        <x15:activeTabTopLevelEntity name="[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F5F5CF84-6560-4D8E-AA18-7D8B473F07A5}" name="PivotTable19" cacheId="38" applyNumberFormats="0" applyBorderFormats="0" applyFontFormats="0" applyPatternFormats="0" applyAlignmentFormats="0" applyWidthHeightFormats="1" dataCaption="Values" tag="e2e1b272-a8cf-4a9f-b82e-b3e99cf8f8f3" updatedVersion="8" minRefreshableVersion="3" useAutoFormatting="1" itemPrintTitles="1" createdVersion="5" indent="0" outline="1" outlineData="1" multipleFieldFilters="0" chartFormat="23">
  <location ref="E55:F62" firstHeaderRow="1" firstDataRow="1" firstDataCol="1"/>
  <pivotFields count="2">
    <pivotField dataField="1" subtotalTop="0" showAll="0" defaultSubtotal="0"/>
    <pivotField axis="axisRow" allDrilled="1" subtotalTop="0" showAll="0" dataSourceSort="1" defaultSubtotal="0" defaultAttributeDrillState="1">
      <items count="6">
        <item x="0"/>
        <item x="1"/>
        <item x="2"/>
        <item x="3"/>
        <item x="4"/>
        <item x="5"/>
      </items>
    </pivotField>
  </pivotFields>
  <rowFields count="1">
    <field x="1"/>
  </rowFields>
  <rowItems count="7">
    <i>
      <x/>
    </i>
    <i>
      <x v="1"/>
    </i>
    <i>
      <x v="2"/>
    </i>
    <i>
      <x v="3"/>
    </i>
    <i>
      <x v="4"/>
    </i>
    <i>
      <x v="5"/>
    </i>
    <i t="grand">
      <x/>
    </i>
  </rowItems>
  <colItems count="1">
    <i/>
  </colItems>
  <dataFields count="1">
    <dataField fld="0" subtotal="count" baseField="0" baseItem="0"/>
  </dataFields>
  <formats count="4">
    <format dxfId="45">
      <pivotArea type="all" dataOnly="0" outline="0" fieldPosition="0"/>
    </format>
    <format dxfId="44">
      <pivotArea outline="0" collapsedLevelsAreSubtotals="1" fieldPosition="0"/>
    </format>
    <format dxfId="43">
      <pivotArea outline="0" collapsedLevelsAreSubtotals="1" fieldPosition="0"/>
    </format>
    <format dxfId="42">
      <pivotArea dataOnly="0" labelOnly="1" outline="0" axis="axisValues" fieldPosition="0"/>
    </format>
  </formats>
  <chartFormats count="15">
    <chartFormat chart="18" format="2" series="1">
      <pivotArea type="data" outline="0" fieldPosition="0">
        <references count="1">
          <reference field="4294967294" count="1" selected="0">
            <x v="0"/>
          </reference>
        </references>
      </pivotArea>
    </chartFormat>
    <chartFormat chart="20" format="0" series="1">
      <pivotArea type="data" outline="0" fieldPosition="0">
        <references count="1">
          <reference field="4294967294" count="1" selected="0">
            <x v="0"/>
          </reference>
        </references>
      </pivotArea>
    </chartFormat>
    <chartFormat chart="20" format="1">
      <pivotArea type="data" outline="0" fieldPosition="0">
        <references count="2">
          <reference field="4294967294" count="1" selected="0">
            <x v="0"/>
          </reference>
          <reference field="1" count="1" selected="0">
            <x v="1"/>
          </reference>
        </references>
      </pivotArea>
    </chartFormat>
    <chartFormat chart="20" format="2">
      <pivotArea type="data" outline="0" fieldPosition="0">
        <references count="2">
          <reference field="4294967294" count="1" selected="0">
            <x v="0"/>
          </reference>
          <reference field="1" count="1" selected="0">
            <x v="0"/>
          </reference>
        </references>
      </pivotArea>
    </chartFormat>
    <chartFormat chart="20" format="3">
      <pivotArea type="data" outline="0" fieldPosition="0">
        <references count="2">
          <reference field="4294967294" count="1" selected="0">
            <x v="0"/>
          </reference>
          <reference field="1" count="1" selected="0">
            <x v="5"/>
          </reference>
        </references>
      </pivotArea>
    </chartFormat>
    <chartFormat chart="20" format="4">
      <pivotArea type="data" outline="0" fieldPosition="0">
        <references count="2">
          <reference field="4294967294" count="1" selected="0">
            <x v="0"/>
          </reference>
          <reference field="1" count="1" selected="0">
            <x v="4"/>
          </reference>
        </references>
      </pivotArea>
    </chartFormat>
    <chartFormat chart="20" format="5">
      <pivotArea type="data" outline="0" fieldPosition="0">
        <references count="2">
          <reference field="4294967294" count="1" selected="0">
            <x v="0"/>
          </reference>
          <reference field="1" count="1" selected="0">
            <x v="3"/>
          </reference>
        </references>
      </pivotArea>
    </chartFormat>
    <chartFormat chart="20" format="6">
      <pivotArea type="data" outline="0" fieldPosition="0">
        <references count="2">
          <reference field="4294967294" count="1" selected="0">
            <x v="0"/>
          </reference>
          <reference field="1" count="1" selected="0">
            <x v="2"/>
          </reference>
        </references>
      </pivotArea>
    </chartFormat>
    <chartFormat chart="22" format="14" series="1">
      <pivotArea type="data" outline="0" fieldPosition="0">
        <references count="1">
          <reference field="4294967294" count="1" selected="0">
            <x v="0"/>
          </reference>
        </references>
      </pivotArea>
    </chartFormat>
    <chartFormat chart="22" format="15">
      <pivotArea type="data" outline="0" fieldPosition="0">
        <references count="2">
          <reference field="4294967294" count="1" selected="0">
            <x v="0"/>
          </reference>
          <reference field="1" count="1" selected="0">
            <x v="0"/>
          </reference>
        </references>
      </pivotArea>
    </chartFormat>
    <chartFormat chart="22" format="16">
      <pivotArea type="data" outline="0" fieldPosition="0">
        <references count="2">
          <reference field="4294967294" count="1" selected="0">
            <x v="0"/>
          </reference>
          <reference field="1" count="1" selected="0">
            <x v="1"/>
          </reference>
        </references>
      </pivotArea>
    </chartFormat>
    <chartFormat chart="22" format="17">
      <pivotArea type="data" outline="0" fieldPosition="0">
        <references count="2">
          <reference field="4294967294" count="1" selected="0">
            <x v="0"/>
          </reference>
          <reference field="1" count="1" selected="0">
            <x v="2"/>
          </reference>
        </references>
      </pivotArea>
    </chartFormat>
    <chartFormat chart="22" format="18">
      <pivotArea type="data" outline="0" fieldPosition="0">
        <references count="2">
          <reference field="4294967294" count="1" selected="0">
            <x v="0"/>
          </reference>
          <reference field="1" count="1" selected="0">
            <x v="3"/>
          </reference>
        </references>
      </pivotArea>
    </chartFormat>
    <chartFormat chart="22" format="19">
      <pivotArea type="data" outline="0" fieldPosition="0">
        <references count="2">
          <reference field="4294967294" count="1" selected="0">
            <x v="0"/>
          </reference>
          <reference field="1" count="1" selected="0">
            <x v="4"/>
          </reference>
        </references>
      </pivotArea>
    </chartFormat>
    <chartFormat chart="22" format="20">
      <pivotArea type="data" outline="0" fieldPosition="0">
        <references count="2">
          <reference field="4294967294" count="1" selected="0">
            <x v="0"/>
          </reference>
          <reference field="1" count="1" selected="0">
            <x v="5"/>
          </reference>
        </references>
      </pivotArea>
    </chartFormat>
  </chart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Channel]"/>
        <x15:activeTabTopLevelEntity name="[Date]"/>
        <x15:activeTabTopLevelEntity name="[Transactions old]"/>
        <x15:activeTabTopLevelEntity name="[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14457076-AEC6-445A-9E12-E18151EEA8FF}" name="PivotTable10" cacheId="29" applyNumberFormats="0" applyBorderFormats="0" applyFontFormats="0" applyPatternFormats="0" applyAlignmentFormats="0" applyWidthHeightFormats="1" dataCaption="Values" tag="cb0ce49f-345b-4b5a-82bc-4f14b174ab02" updatedVersion="8" minRefreshableVersion="3" useAutoFormatting="1" itemPrintTitles="1" createdVersion="5" indent="0" outline="1" outlineData="1" multipleFieldFilters="0" chartFormat="18">
  <location ref="H27:I34" firstHeaderRow="1" firstDataRow="1" firstDataCol="1"/>
  <pivotFields count="3">
    <pivotField axis="axisRow" allDrilled="1" subtotalTop="0" showAll="0" sortType="de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7">
    <i>
      <x v="1"/>
    </i>
    <i>
      <x/>
    </i>
    <i>
      <x v="3"/>
    </i>
    <i>
      <x v="4"/>
    </i>
    <i>
      <x v="5"/>
    </i>
    <i>
      <x v="2"/>
    </i>
    <i t="grand">
      <x/>
    </i>
  </rowItems>
  <colItems count="1">
    <i/>
  </colItems>
  <dataFields count="1">
    <dataField fld="1" subtotal="count" baseField="0" baseItem="0"/>
  </dataFields>
  <formats count="4">
    <format dxfId="49">
      <pivotArea type="all" dataOnly="0" outline="0" fieldPosition="0"/>
    </format>
    <format dxfId="48">
      <pivotArea outline="0" collapsedLevelsAreSubtotals="1" fieldPosition="0"/>
    </format>
    <format dxfId="47">
      <pivotArea outline="0" collapsedLevelsAreSubtotals="1" fieldPosition="0"/>
    </format>
    <format dxfId="46">
      <pivotArea dataOnly="0" labelOnly="1" outline="0" axis="axisValues" fieldPosition="0"/>
    </format>
  </formats>
  <chartFormats count="1">
    <chartFormat chart="16" format="2"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Channel]"/>
        <x15:activeTabTopLevelEntity name="[Date]"/>
        <x15:activeTabTopLevelEntity name="[Transactions old]"/>
        <x15:activeTabTopLevelEntity name="[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6141AA5D-5643-49BA-9740-2977BE7FE0E6}" name="PivotTable3" cacheId="22" applyNumberFormats="0" applyBorderFormats="0" applyFontFormats="0" applyPatternFormats="0" applyAlignmentFormats="0" applyWidthHeightFormats="1" dataCaption="Values" tag="49654e9b-e4fb-49da-b231-ad6f5bf19c4c" updatedVersion="8" minRefreshableVersion="3" useAutoFormatting="1" subtotalHiddenItems="1" itemPrintTitles="1" createdVersion="5" indent="0" outline="1" outlineData="1" multipleFieldFilters="0" chartFormat="8">
  <location ref="E9:F15" firstHeaderRow="1" firstDataRow="1" firstDataCol="1"/>
  <pivotFields count="3">
    <pivotField dataField="1" subtotalTop="0" showAll="0" defaultSubtotal="0"/>
    <pivotField axis="axisRow"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6">
    <i>
      <x v="3"/>
    </i>
    <i>
      <x/>
    </i>
    <i>
      <x v="2"/>
    </i>
    <i>
      <x v="4"/>
    </i>
    <i>
      <x v="1"/>
    </i>
    <i t="grand">
      <x/>
    </i>
  </rowItems>
  <colItems count="1">
    <i/>
  </colItems>
  <dataFields count="1">
    <dataField fld="0" subtotal="count" baseField="0" baseItem="0"/>
  </dataFields>
  <formats count="1">
    <format dxfId="50">
      <pivotArea type="all" dataOnly="0" outline="0" fieldPosition="0"/>
    </format>
  </formats>
  <chartFormats count="9">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6" format="12" series="1">
      <pivotArea type="data" outline="0" fieldPosition="0">
        <references count="1">
          <reference field="4294967294" count="1" selected="0">
            <x v="0"/>
          </reference>
        </references>
      </pivotArea>
    </chartFormat>
    <chartFormat chart="6" format="13">
      <pivotArea type="data" outline="0" fieldPosition="0">
        <references count="2">
          <reference field="4294967294" count="1" selected="0">
            <x v="0"/>
          </reference>
          <reference field="1" count="1" selected="0">
            <x v="3"/>
          </reference>
        </references>
      </pivotArea>
    </chartFormat>
    <chartFormat chart="6" format="14">
      <pivotArea type="data" outline="0" fieldPosition="0">
        <references count="2">
          <reference field="4294967294" count="1" selected="0">
            <x v="0"/>
          </reference>
          <reference field="1" count="1" selected="0">
            <x v="0"/>
          </reference>
        </references>
      </pivotArea>
    </chartFormat>
    <chartFormat chart="6" format="15">
      <pivotArea type="data" outline="0" fieldPosition="0">
        <references count="2">
          <reference field="4294967294" count="1" selected="0">
            <x v="0"/>
          </reference>
          <reference field="1" count="1" selected="0">
            <x v="2"/>
          </reference>
        </references>
      </pivotArea>
    </chartFormat>
    <chartFormat chart="6" format="16">
      <pivotArea type="data" outline="0" fieldPosition="0">
        <references count="2">
          <reference field="4294967294" count="1" selected="0">
            <x v="0"/>
          </reference>
          <reference field="1" count="1" selected="0">
            <x v="4"/>
          </reference>
        </references>
      </pivotArea>
    </chartFormat>
    <chartFormat chart="6" format="17">
      <pivotArea type="data" outline="0" fieldPosition="0">
        <references count="2">
          <reference field="4294967294" count="1" selected="0">
            <x v="0"/>
          </reference>
          <reference field="1" count="1" selected="0">
            <x v="1"/>
          </reference>
        </references>
      </pivotArea>
    </chartFormat>
  </chart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Channe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B4DFBB21-D25C-473A-B712-6A04A153C69B}" name="PivotTable4" cacheId="23" applyNumberFormats="0" applyBorderFormats="0" applyFontFormats="0" applyPatternFormats="0" applyAlignmentFormats="0" applyWidthHeightFormats="1" dataCaption="Values" tag="d8872390-5a97-4049-9a8e-e86da786e5e3" updatedVersion="8" minRefreshableVersion="3" useAutoFormatting="1" subtotalHiddenItems="1" itemPrintTitles="1" createdVersion="5" indent="0" outline="1" outlineData="1" multipleFieldFilters="0" chartFormat="12">
  <location ref="H9:I15" firstHeaderRow="1" firstDataRow="1" firstDataCol="1"/>
  <pivotFields count="3">
    <pivotField axis="axisRow"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6">
    <i>
      <x v="4"/>
    </i>
    <i>
      <x v="1"/>
    </i>
    <i>
      <x v="2"/>
    </i>
    <i>
      <x/>
    </i>
    <i>
      <x v="3"/>
    </i>
    <i t="grand">
      <x/>
    </i>
  </rowItems>
  <colItems count="1">
    <i/>
  </colItems>
  <dataFields count="1">
    <dataField fld="1" subtotal="count" baseField="0" baseItem="0"/>
  </dataFields>
  <formats count="1">
    <format dxfId="51">
      <pivotArea type="all" dataOnly="0" outline="0" fieldPosition="0"/>
    </format>
  </formats>
  <chartFormats count="1">
    <chartFormat chart="10" format="2"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Channe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E2C5FD6-2F85-4374-910C-BA817F73EFDB}" name="PivotTable5" cacheId="24" applyNumberFormats="0" applyBorderFormats="0" applyFontFormats="0" applyPatternFormats="0" applyAlignmentFormats="0" applyWidthHeightFormats="1" dataCaption="Values" tag="470ec232-903b-466d-892b-6f866d58b108" updatedVersion="8" minRefreshableVersion="3" useAutoFormatting="1" subtotalHiddenItems="1" itemPrintTitles="1" createdVersion="5" indent="0" outline="1" outlineData="1" multipleFieldFilters="0" chartFormat="16">
  <location ref="K9:L15" firstHeaderRow="1" firstDataRow="1" firstDataCol="1"/>
  <pivotFields count="3">
    <pivotField axis="axisRow"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6">
    <i>
      <x v="1"/>
    </i>
    <i>
      <x v="3"/>
    </i>
    <i>
      <x/>
    </i>
    <i>
      <x v="2"/>
    </i>
    <i>
      <x v="4"/>
    </i>
    <i t="grand">
      <x/>
    </i>
  </rowItems>
  <colItems count="1">
    <i/>
  </colItems>
  <dataFields count="1">
    <dataField fld="1" subtotal="count" baseField="0" baseItem="0" numFmtId="165"/>
  </dataFields>
  <formats count="2">
    <format dxfId="53">
      <pivotArea type="all" dataOnly="0" outline="0" fieldPosition="0"/>
    </format>
    <format dxfId="52">
      <pivotArea outline="0" collapsedLevelsAreSubtotals="1" fieldPosition="0"/>
    </format>
  </formats>
  <chartFormats count="2">
    <chartFormat chart="12"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Channe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659D7690-ECFB-409C-A533-3D622ECDB7C9}" name="PivotTable17" cacheId="36" applyNumberFormats="0" applyBorderFormats="0" applyFontFormats="0" applyPatternFormats="0" applyAlignmentFormats="0" applyWidthHeightFormats="1" dataCaption="Values" tag="495b69eb-086e-4e27-8326-69570b907773" updatedVersion="8" minRefreshableVersion="3" useAutoFormatting="1" subtotalHiddenItems="1" itemPrintTitles="1" createdVersion="5" indent="0" outline="1" outlineData="1" multipleFieldFilters="0" chartFormat="29">
  <location ref="L44:M51" firstHeaderRow="1" firstDataRow="1" firstDataCol="1"/>
  <pivotFields count="2">
    <pivotField axis="axisRow" allDrilled="1" subtotalTop="0" showAll="0" sortType="ascending" defaultSubtotal="0" defaultAttributeDrillState="1">
      <items count="6">
        <item x="0"/>
        <item x="1"/>
        <item x="2"/>
        <item x="3"/>
        <item x="4"/>
        <item x="5"/>
      </items>
    </pivotField>
    <pivotField dataField="1" subtotalTop="0" showAll="0" defaultSubtotal="0"/>
  </pivotFields>
  <rowFields count="1">
    <field x="0"/>
  </rowFields>
  <rowItems count="7">
    <i>
      <x/>
    </i>
    <i>
      <x v="1"/>
    </i>
    <i>
      <x v="2"/>
    </i>
    <i>
      <x v="3"/>
    </i>
    <i>
      <x v="4"/>
    </i>
    <i>
      <x v="5"/>
    </i>
    <i t="grand">
      <x/>
    </i>
  </rowItems>
  <colItems count="1">
    <i/>
  </colItems>
  <dataFields count="1">
    <dataField fld="1" subtotal="count" baseField="0" baseItem="0"/>
  </dataFields>
  <formats count="4">
    <format dxfId="57">
      <pivotArea type="all" dataOnly="0" outline="0" fieldPosition="0"/>
    </format>
    <format dxfId="56">
      <pivotArea outline="0" collapsedLevelsAreSubtotals="1" fieldPosition="0"/>
    </format>
    <format dxfId="55">
      <pivotArea outline="0" collapsedLevelsAreSubtotals="1" fieldPosition="0"/>
    </format>
    <format dxfId="54">
      <pivotArea dataOnly="0" labelOnly="1" outline="0" axis="axisValues" fieldPosition="0"/>
    </format>
  </formats>
  <chartFormats count="1">
    <chartFormat chart="27" format="2"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Channel]"/>
        <x15:activeTabTopLevelEntity name="[Date]"/>
        <x15:activeTabTopLevelEntity name="[Transactions old]"/>
        <x15:activeTabTopLevelEntity name="[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968845CB-6C4C-428C-9BDE-CC4A00474477}" name="PivotTable15" cacheId="35" applyNumberFormats="0" applyBorderFormats="0" applyFontFormats="0" applyPatternFormats="0" applyAlignmentFormats="0" applyWidthHeightFormats="1" dataCaption="Values" tag="eb798004-23fa-4c71-a2ea-f4286fc17d70" updatedVersion="8" minRefreshableVersion="3" useAutoFormatting="1" subtotalHiddenItems="1" itemPrintTitles="1" createdVersion="5" indent="0" outline="1" outlineData="1" multipleFieldFilters="0" chartFormat="25">
  <location ref="E44:F51" firstHeaderRow="1" firstDataRow="1" firstDataCol="1"/>
  <pivotFields count="2">
    <pivotField axis="axisRow" allDrilled="1" subtotalTop="0" showAll="0" sortType="descending" defaultSubtotal="0" defaultAttributeDrillState="1">
      <items count="6">
        <item x="5"/>
        <item x="4"/>
        <item x="3"/>
        <item x="2"/>
        <item x="1"/>
        <item x="0"/>
      </items>
    </pivotField>
    <pivotField dataField="1" subtotalTop="0" showAll="0" defaultSubtotal="0"/>
  </pivotFields>
  <rowFields count="1">
    <field x="0"/>
  </rowFields>
  <rowItems count="7">
    <i>
      <x/>
    </i>
    <i>
      <x v="1"/>
    </i>
    <i>
      <x v="2"/>
    </i>
    <i>
      <x v="3"/>
    </i>
    <i>
      <x v="4"/>
    </i>
    <i>
      <x v="5"/>
    </i>
    <i t="grand">
      <x/>
    </i>
  </rowItems>
  <colItems count="1">
    <i/>
  </colItems>
  <dataFields count="1">
    <dataField fld="1" subtotal="count" baseField="0" baseItem="0"/>
  </dataFields>
  <formats count="4">
    <format dxfId="61">
      <pivotArea type="all" dataOnly="0" outline="0" fieldPosition="0"/>
    </format>
    <format dxfId="60">
      <pivotArea outline="0" collapsedLevelsAreSubtotals="1" fieldPosition="0"/>
    </format>
    <format dxfId="59">
      <pivotArea outline="0" collapsedLevelsAreSubtotals="1" fieldPosition="0"/>
    </format>
    <format dxfId="58">
      <pivotArea dataOnly="0" labelOnly="1" outline="0" axis="axisValues" fieldPosition="0"/>
    </format>
  </formats>
  <chartFormats count="1">
    <chartFormat chart="22" format="2"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Channel]"/>
        <x15:activeTabTopLevelEntity name="[Date]"/>
        <x15:activeTabTopLevelEntity name="[Transactions old]"/>
        <x15:activeTabTopLevelEntity name="[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018F5581-A3D5-4164-8749-44C59A29F3A5}" name="PivotTable18" cacheId="37" applyNumberFormats="0" applyBorderFormats="0" applyFontFormats="0" applyPatternFormats="0" applyAlignmentFormats="0" applyWidthHeightFormats="1" dataCaption="Values" tag="4ac75a0d-8c40-4cfe-8fff-26b3c3714edb" updatedVersion="8" minRefreshableVersion="3" useAutoFormatting="1" subtotalHiddenItems="1" itemPrintTitles="1" createdVersion="5" indent="0" outline="1" outlineData="1" multipleFieldFilters="0" chartFormat="33">
  <location ref="B55:C61" firstHeaderRow="1" firstDataRow="1" firstDataCol="1"/>
  <pivotFields count="2">
    <pivotField axis="axisRow" allDrilled="1" subtotalTop="0" showAll="0" sortType="ascending" defaultSubtotal="0" defaultAttributeDrillState="1">
      <items count="5">
        <item x="0"/>
        <item x="1"/>
        <item x="2"/>
        <item x="3"/>
        <item x="4"/>
      </items>
    </pivotField>
    <pivotField dataField="1" subtotalTop="0" showAll="0" defaultSubtotal="0"/>
  </pivotFields>
  <rowFields count="1">
    <field x="0"/>
  </rowFields>
  <rowItems count="6">
    <i>
      <x/>
    </i>
    <i>
      <x v="1"/>
    </i>
    <i>
      <x v="2"/>
    </i>
    <i>
      <x v="3"/>
    </i>
    <i>
      <x v="4"/>
    </i>
    <i t="grand">
      <x/>
    </i>
  </rowItems>
  <colItems count="1">
    <i/>
  </colItems>
  <dataFields count="1">
    <dataField fld="1" subtotal="count" baseField="0" baseItem="0" numFmtId="9"/>
  </dataFields>
  <formats count="4">
    <format dxfId="65">
      <pivotArea type="all" dataOnly="0" outline="0" fieldPosition="0"/>
    </format>
    <format dxfId="64">
      <pivotArea outline="0" collapsedLevelsAreSubtotals="1" fieldPosition="0"/>
    </format>
    <format dxfId="63">
      <pivotArea dataOnly="0" labelOnly="1" outline="0" axis="axisValues" fieldPosition="0"/>
    </format>
    <format dxfId="62">
      <pivotArea outline="0" collapsedLevelsAreSubtotals="1" fieldPosition="0"/>
    </format>
  </formats>
  <chartFormats count="1">
    <chartFormat chart="31" format="2"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Channel]"/>
        <x15:activeTabTopLevelEntity name="[Date]"/>
        <x15:activeTabTopLevelEntity name="[Transactions old]"/>
        <x15:activeTabTopLevelEntity name="[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DA1882A7-256F-4480-A7A6-6BE9CD896318}" name="PivotTable11" cacheId="30" applyNumberFormats="0" applyBorderFormats="0" applyFontFormats="0" applyPatternFormats="0" applyAlignmentFormats="0" applyWidthHeightFormats="1" dataCaption="Values" tag="1f938173-f1e1-4d19-8d59-49216595f9e8" updatedVersion="8" minRefreshableVersion="3" useAutoFormatting="1" itemPrintTitles="1" createdVersion="5" indent="0" outline="1" outlineData="1" multipleFieldFilters="0" chartFormat="22">
  <location ref="K27:L34" firstHeaderRow="1" firstDataRow="1" firstDataCol="1"/>
  <pivotFields count="3">
    <pivotField axis="axisRow" allDrilled="1" subtotalTop="0" showAll="0" sortType="a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7">
    <i>
      <x v="4"/>
    </i>
    <i>
      <x v="3"/>
    </i>
    <i>
      <x v="1"/>
    </i>
    <i>
      <x/>
    </i>
    <i>
      <x v="5"/>
    </i>
    <i>
      <x v="2"/>
    </i>
    <i t="grand">
      <x/>
    </i>
  </rowItems>
  <colItems count="1">
    <i/>
  </colItems>
  <dataFields count="1">
    <dataField fld="1" subtotal="count" baseField="0" baseItem="0"/>
  </dataFields>
  <formats count="4">
    <format dxfId="69">
      <pivotArea type="all" dataOnly="0" outline="0" fieldPosition="0"/>
    </format>
    <format dxfId="68">
      <pivotArea outline="0" collapsedLevelsAreSubtotals="1" fieldPosition="0"/>
    </format>
    <format dxfId="67">
      <pivotArea outline="0" collapsedLevelsAreSubtotals="1" fieldPosition="0"/>
    </format>
    <format dxfId="66">
      <pivotArea dataOnly="0" labelOnly="1" outline="0" axis="axisValues" fieldPosition="0"/>
    </format>
  </formats>
  <chartFormats count="1">
    <chartFormat chart="20" format="2"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Channel]"/>
        <x15:activeTabTopLevelEntity name="[Date]"/>
        <x15:activeTabTopLevelEntity name="[Transactions old]"/>
        <x15:activeTabTopLevelEntity name="[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21E9B338-0119-4183-90EB-668600006F35}" name="PivotTable9" cacheId="28" applyNumberFormats="0" applyBorderFormats="0" applyFontFormats="0" applyPatternFormats="0" applyAlignmentFormats="0" applyWidthHeightFormats="1" dataCaption="Values" tag="3ffbc22a-9b8d-4579-bc27-8dea3ae51bba" updatedVersion="8" minRefreshableVersion="3" useAutoFormatting="1" itemPrintTitles="1" createdVersion="5" indent="0" outline="1" outlineData="1" multipleFieldFilters="0" chartFormat="14">
  <location ref="E27:F34" firstHeaderRow="1" firstDataRow="1" firstDataCol="1"/>
  <pivotFields count="4">
    <pivotField dataField="1" subtotalTop="0" showAll="0" defaultSubtotal="0"/>
    <pivotField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allDrilled="1" subtotalTop="0" showAll="0" sortType="a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7">
    <i>
      <x v="2"/>
    </i>
    <i>
      <x v="4"/>
    </i>
    <i>
      <x v="3"/>
    </i>
    <i>
      <x v="5"/>
    </i>
    <i>
      <x/>
    </i>
    <i>
      <x v="1"/>
    </i>
    <i t="grand">
      <x/>
    </i>
  </rowItems>
  <colItems count="1">
    <i/>
  </colItems>
  <dataFields count="1">
    <dataField fld="0" subtotal="count" baseField="0" baseItem="0" numFmtId="165"/>
  </dataFields>
  <formats count="4">
    <format dxfId="73">
      <pivotArea type="all" dataOnly="0" outline="0" fieldPosition="0"/>
    </format>
    <format dxfId="72">
      <pivotArea outline="0" collapsedLevelsAreSubtotals="1" fieldPosition="0"/>
    </format>
    <format dxfId="71">
      <pivotArea outline="0" collapsedLevelsAreSubtotals="1" fieldPosition="0"/>
    </format>
    <format dxfId="70">
      <pivotArea dataOnly="0" labelOnly="1" outline="0" axis="axisValues" fieldPosition="0"/>
    </format>
  </formats>
  <chartFormats count="13">
    <chartFormat chart="2" format="2"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0"/>
          </reference>
        </references>
      </pivotArea>
    </chartFormat>
    <chartFormat chart="12" format="14" series="1">
      <pivotArea type="data" outline="0" fieldPosition="0">
        <references count="1">
          <reference field="4294967294" count="1" selected="0">
            <x v="0"/>
          </reference>
        </references>
      </pivotArea>
    </chartFormat>
    <chartFormat chart="12" format="15">
      <pivotArea type="data" outline="0" fieldPosition="0">
        <references count="2">
          <reference field="4294967294" count="1" selected="0">
            <x v="0"/>
          </reference>
          <reference field="2" count="1" selected="0">
            <x v="2"/>
          </reference>
        </references>
      </pivotArea>
    </chartFormat>
    <chartFormat chart="12" format="16">
      <pivotArea type="data" outline="0" fieldPosition="0">
        <references count="2">
          <reference field="4294967294" count="1" selected="0">
            <x v="0"/>
          </reference>
          <reference field="2" count="1" selected="0">
            <x v="4"/>
          </reference>
        </references>
      </pivotArea>
    </chartFormat>
    <chartFormat chart="12" format="17">
      <pivotArea type="data" outline="0" fieldPosition="0">
        <references count="2">
          <reference field="4294967294" count="1" selected="0">
            <x v="0"/>
          </reference>
          <reference field="2" count="1" selected="0">
            <x v="3"/>
          </reference>
        </references>
      </pivotArea>
    </chartFormat>
    <chartFormat chart="12" format="18">
      <pivotArea type="data" outline="0" fieldPosition="0">
        <references count="2">
          <reference field="4294967294" count="1" selected="0">
            <x v="0"/>
          </reference>
          <reference field="2" count="1" selected="0">
            <x v="5"/>
          </reference>
        </references>
      </pivotArea>
    </chartFormat>
    <chartFormat chart="12" format="19">
      <pivotArea type="data" outline="0" fieldPosition="0">
        <references count="2">
          <reference field="4294967294" count="1" selected="0">
            <x v="0"/>
          </reference>
          <reference field="2" count="1" selected="0">
            <x v="0"/>
          </reference>
        </references>
      </pivotArea>
    </chartFormat>
    <chartFormat chart="12" format="20">
      <pivotArea type="data" outline="0" fieldPosition="0">
        <references count="2">
          <reference field="4294967294" count="1" selected="0">
            <x v="0"/>
          </reference>
          <reference field="2" count="1" selected="0">
            <x v="1"/>
          </reference>
        </references>
      </pivotArea>
    </chartFormat>
  </chart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Channel]"/>
        <x15:activeTabTopLevelEntity name="[Date]"/>
        <x15:activeTabTopLevelEntity name="[Transactions old]"/>
        <x15:activeTabTopLevelEntity name="[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A4D949BD-78F1-4CC7-B25A-9CE65B944FCB}" name="PivotTable16" cacheId="34" applyNumberFormats="0" applyBorderFormats="0" applyFontFormats="0" applyPatternFormats="0" applyAlignmentFormats="0" applyWidthHeightFormats="1" dataCaption="Values" tag="c577accf-afde-4599-825d-d50738789077" updatedVersion="8" minRefreshableVersion="3" useAutoFormatting="1" itemPrintTitles="1" createdVersion="5" indent="0" outline="1" outlineData="1" multipleFieldFilters="0" chartFormat="28">
  <location ref="H44:J51" firstHeaderRow="0" firstDataRow="1" firstDataCol="1"/>
  <pivotFields count="3">
    <pivotField axis="axisRow" allDrilled="1" subtotalTop="0" showAll="0" dataSourceSort="1" defaultSubtotal="0" defaultAttributeDrillState="1">
      <items count="6">
        <item x="0"/>
        <item x="1"/>
        <item x="2"/>
        <item x="3"/>
        <item x="4"/>
        <item x="5"/>
      </items>
    </pivotField>
    <pivotField dataField="1" subtotalTop="0" showAll="0" defaultSubtotal="0"/>
    <pivotField dataField="1" subtotalTop="0" showAll="0" defaultSubtotal="0"/>
  </pivotFields>
  <rowFields count="1">
    <field x="0"/>
  </rowFields>
  <rowItems count="7">
    <i>
      <x/>
    </i>
    <i>
      <x v="1"/>
    </i>
    <i>
      <x v="2"/>
    </i>
    <i>
      <x v="3"/>
    </i>
    <i>
      <x v="4"/>
    </i>
    <i>
      <x v="5"/>
    </i>
    <i t="grand">
      <x/>
    </i>
  </rowItems>
  <colFields count="1">
    <field x="-2"/>
  </colFields>
  <colItems count="2">
    <i>
      <x/>
    </i>
    <i i="1">
      <x v="1"/>
    </i>
  </colItems>
  <dataFields count="2">
    <dataField fld="1" subtotal="count" baseField="0" baseItem="0"/>
    <dataField fld="2" subtotal="count" baseField="0" baseItem="0"/>
  </dataFields>
  <formats count="6">
    <format dxfId="79">
      <pivotArea type="all" dataOnly="0" outline="0" fieldPosition="0"/>
    </format>
    <format dxfId="78">
      <pivotArea outline="0" collapsedLevelsAreSubtotals="1" fieldPosition="0"/>
    </format>
    <format dxfId="77">
      <pivotArea outline="0" collapsedLevelsAreSubtotals="1" fieldPosition="0"/>
    </format>
    <format dxfId="76">
      <pivotArea dataOnly="0" labelOnly="1" outline="0" axis="axisValues" fieldPosition="0"/>
    </format>
    <format dxfId="75">
      <pivotArea outline="0" collapsedLevelsAreSubtotals="1" fieldPosition="0">
        <references count="1">
          <reference field="4294967294" count="1" selected="0">
            <x v="0"/>
          </reference>
        </references>
      </pivotArea>
    </format>
    <format dxfId="74">
      <pivotArea dataOnly="0" labelOnly="1" outline="0" fieldPosition="0">
        <references count="1">
          <reference field="4294967294" count="1">
            <x v="0"/>
          </reference>
        </references>
      </pivotArea>
    </format>
  </formats>
  <chartFormats count="4">
    <chartFormat chart="20" format="0" series="1">
      <pivotArea type="data" outline="0" fieldPosition="0">
        <references count="1">
          <reference field="4294967294" count="1" selected="0">
            <x v="0"/>
          </reference>
        </references>
      </pivotArea>
    </chartFormat>
    <chartFormat chart="22" format="2" series="1">
      <pivotArea type="data" outline="0" fieldPosition="0">
        <references count="1">
          <reference field="4294967294" count="1" selected="0">
            <x v="0"/>
          </reference>
        </references>
      </pivotArea>
    </chartFormat>
    <chartFormat chart="26" format="4" series="1">
      <pivotArea type="data" outline="0" fieldPosition="0">
        <references count="1">
          <reference field="4294967294" count="1" selected="0">
            <x v="0"/>
          </reference>
        </references>
      </pivotArea>
    </chartFormat>
    <chartFormat chart="26" format="5" series="1">
      <pivotArea type="data" outline="0" fieldPosition="0">
        <references count="1">
          <reference field="4294967294" count="1" selected="0">
            <x v="1"/>
          </reference>
        </references>
      </pivotArea>
    </chartFormat>
  </chart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Channel]"/>
        <x15:activeTabTopLevelEntity name="[Date]"/>
        <x15:activeTabTopLevelEntity name="[Transactions old]"/>
        <x15:activeTabTopLevelEntity name="[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0E44FAE9-675B-4339-8AFA-4A15167B1024}" name="PivotTable1" cacheId="20" applyNumberFormats="0" applyBorderFormats="0" applyFontFormats="0" applyPatternFormats="0" applyAlignmentFormats="0" applyWidthHeightFormats="1" dataCaption="Values" tag="8687867e-823c-4ba0-8e33-7d21a790c5b4" updatedVersion="8" minRefreshableVersion="3" useAutoFormatting="1" itemPrintTitles="1" createdVersion="5" indent="0" outline="1" outlineData="1" multipleFieldFilters="0">
  <location ref="B3:F4" firstHeaderRow="0" firstDataRow="1" firstDataCol="0"/>
  <pivotFields count="6">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5">
    <i>
      <x/>
    </i>
    <i i="1">
      <x v="1"/>
    </i>
    <i i="2">
      <x v="2"/>
    </i>
    <i i="3">
      <x v="3"/>
    </i>
    <i i="4">
      <x v="4"/>
    </i>
  </colItems>
  <dataFields count="5">
    <dataField fld="0" subtotal="count" baseField="0" baseItem="0"/>
    <dataField fld="1" subtotal="count" baseField="0" baseItem="0" numFmtId="165"/>
    <dataField fld="2" subtotal="count" baseField="0" baseItem="0"/>
    <dataField fld="3" subtotal="count" baseField="0" baseItem="0"/>
    <dataField fld="4" subtotal="count" baseField="0" baseItem="0"/>
  </dataFields>
  <formats count="4">
    <format dxfId="83">
      <pivotArea outline="0" collapsedLevelsAreSubtotals="1" fieldPosition="0">
        <references count="1">
          <reference field="4294967294" count="1" selected="0">
            <x v="1"/>
          </reference>
        </references>
      </pivotArea>
    </format>
    <format dxfId="82">
      <pivotArea type="all" dataOnly="0" outline="0" fieldPosition="0"/>
    </format>
    <format dxfId="81">
      <pivotArea outline="0" collapsedLevelsAreSubtotals="1" fieldPosition="0"/>
    </format>
    <format dxfId="80">
      <pivotArea dataOnly="0" labelOnly="1" outline="0" fieldPosition="0">
        <references count="1">
          <reference field="4294967294" count="5">
            <x v="0"/>
            <x v="1"/>
            <x v="2"/>
            <x v="3"/>
            <x v="4"/>
          </reference>
        </references>
      </pivotArea>
    </format>
  </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13F18731-174E-413A-8EE7-645A12F224DD}" name="PivotTable2" cacheId="21" applyNumberFormats="0" applyBorderFormats="0" applyFontFormats="0" applyPatternFormats="0" applyAlignmentFormats="0" applyWidthHeightFormats="1" dataCaption="Values" tag="67abc78a-3f0e-46bb-8023-737600258096" updatedVersion="8" minRefreshableVersion="3" useAutoFormatting="1" itemPrintTitles="1" createdVersion="5" indent="0" outline="1" outlineData="1" multipleFieldFilters="0" chartFormat="4">
  <location ref="B9:C15" firstHeaderRow="1" firstDataRow="1" firstDataCol="1"/>
  <pivotFields count="3">
    <pivotField dataField="1" subtotalTop="0" showAll="0" defaultSubtotal="0"/>
    <pivotField axis="axisRow"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6">
    <i>
      <x v="3"/>
    </i>
    <i>
      <x/>
    </i>
    <i>
      <x v="2"/>
    </i>
    <i>
      <x v="4"/>
    </i>
    <i>
      <x v="1"/>
    </i>
    <i t="grand">
      <x/>
    </i>
  </rowItems>
  <colItems count="1">
    <i/>
  </colItems>
  <dataFields count="1">
    <dataField fld="0" subtotal="count" baseField="0" baseItem="0"/>
  </dataFields>
  <formats count="2">
    <format dxfId="85">
      <pivotArea type="all" dataOnly="0" outline="0" fieldPosition="0"/>
    </format>
    <format dxfId="84">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Channel]"/>
        <x15:activeTabTopLevelEntity name="[Date]"/>
        <x15:activeTabTopLevelEntity name="[Transactions old]"/>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997E2573-B69C-4BCC-86FC-BE85EEA17679}" name="PivotTable7" cacheId="26" applyNumberFormats="0" applyBorderFormats="0" applyFontFormats="0" applyPatternFormats="0" applyAlignmentFormats="0" applyWidthHeightFormats="1" dataCaption="Values" tag="aa48b531-777f-4a70-ab70-f78a94dd2919" updatedVersion="8" minRefreshableVersion="3" useAutoFormatting="1" itemPrintTitles="1" createdVersion="5" indent="0" outline="1" outlineData="1" multipleFieldFilters="0" chartFormat="4">
  <location ref="B21:E22" firstHeaderRow="0" firstDataRow="1" firstDataCol="0"/>
  <pivotFields count="6">
    <pivotField dataField="1" subtotalTop="0" showAll="0" defaultSubtotal="0"/>
    <pivotField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4">
    <i>
      <x/>
    </i>
    <i i="1">
      <x v="1"/>
    </i>
    <i i="2">
      <x v="2"/>
    </i>
    <i i="3">
      <x v="3"/>
    </i>
  </colItems>
  <dataFields count="4">
    <dataField fld="0" subtotal="count" baseField="0" baseItem="0" numFmtId="165"/>
    <dataField fld="2" subtotal="count" baseField="0" baseItem="0"/>
    <dataField fld="3" subtotal="count" baseField="0" baseItem="0" numFmtId="165"/>
    <dataField fld="4" subtotal="count" baseField="0" baseItem="0"/>
  </dataFields>
  <formats count="4">
    <format dxfId="89">
      <pivotArea type="all" dataOnly="0" outline="0" fieldPosition="0"/>
    </format>
    <format dxfId="88">
      <pivotArea outline="0" collapsedLevelsAreSubtotals="1" fieldPosition="0"/>
    </format>
    <format dxfId="87">
      <pivotArea outline="0" collapsedLevelsAreSubtotals="1" fieldPosition="0">
        <references count="1">
          <reference field="4294967294" count="1" selected="0">
            <x v="0"/>
          </reference>
        </references>
      </pivotArea>
    </format>
    <format dxfId="86">
      <pivotArea outline="0" collapsedLevelsAreSubtotals="1" fieldPosition="0">
        <references count="1">
          <reference field="4294967294" count="1" selected="0">
            <x v="2"/>
          </reference>
        </references>
      </pivotArea>
    </format>
  </formats>
  <chartFormats count="1">
    <chartFormat chart="2" format="2"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Channel]"/>
        <x15:activeTabTopLevelEntity name="[Date]"/>
        <x15:activeTabTopLevelEntity name="[Transactions old]"/>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9153FFBD-24BF-4E79-A7FD-4DBB281047DF}" name="PivotTable8" cacheId="27" applyNumberFormats="0" applyBorderFormats="0" applyFontFormats="0" applyPatternFormats="0" applyAlignmentFormats="0" applyWidthHeightFormats="1" dataCaption="Values" tag="20293c9e-4a72-48a1-a474-d6034f85c94f" updatedVersion="8" minRefreshableVersion="3" useAutoFormatting="1" itemPrintTitles="1" createdVersion="5" indent="0" outline="1" outlineData="1" multipleFieldFilters="0" chartFormat="10">
  <location ref="B27:C34" firstHeaderRow="1" firstDataRow="1" firstDataCol="1"/>
  <pivotFields count="4">
    <pivotField dataField="1" subtotalTop="0" showAll="0" defaultSubtotal="0"/>
    <pivotField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allDrilled="1" subtotalTop="0" showAll="0" sortType="a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7">
    <i>
      <x v="2"/>
    </i>
    <i>
      <x v="4"/>
    </i>
    <i>
      <x v="3"/>
    </i>
    <i>
      <x v="5"/>
    </i>
    <i>
      <x/>
    </i>
    <i>
      <x v="1"/>
    </i>
    <i t="grand">
      <x/>
    </i>
  </rowItems>
  <colItems count="1">
    <i/>
  </colItems>
  <dataFields count="1">
    <dataField fld="0" subtotal="count" baseField="0" baseItem="0" numFmtId="165"/>
  </dataFields>
  <formats count="4">
    <format dxfId="93">
      <pivotArea type="all" dataOnly="0" outline="0" fieldPosition="0"/>
    </format>
    <format dxfId="92">
      <pivotArea outline="0" collapsedLevelsAreSubtotals="1" fieldPosition="0"/>
    </format>
    <format dxfId="91">
      <pivotArea outline="0" collapsedLevelsAreSubtotals="1" fieldPosition="0"/>
    </format>
    <format dxfId="90">
      <pivotArea dataOnly="0" labelOnly="1" outline="0" axis="axisValues" fieldPosition="0"/>
    </format>
  </formats>
  <chartFormats count="2">
    <chartFormat chart="2" format="2"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Channel]"/>
        <x15:activeTabTopLevelEntity name="[Date]"/>
        <x15:activeTabTopLevelEntity name="[Transactions old]"/>
        <x15:activeTabTopLevelEntity name="[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E6A07F9D-062F-465A-B725-6DBDB98D1495}" name="PivotTable14" cacheId="33" applyNumberFormats="0" applyBorderFormats="0" applyFontFormats="0" applyPatternFormats="0" applyAlignmentFormats="0" applyWidthHeightFormats="1" dataCaption="Values" tag="4dbbb6c1-d3c7-4736-bb96-3b05357fec3b" updatedVersion="8" minRefreshableVersion="3" useAutoFormatting="1" itemPrintTitles="1" createdVersion="5" indent="0" outline="1" outlineData="1" multipleFieldFilters="0" chartFormat="20">
  <location ref="B44:C51" firstHeaderRow="1" firstDataRow="1" firstDataCol="1"/>
  <pivotFields count="2">
    <pivotField dataField="1" subtotalTop="0" showAll="0" defaultSubtotal="0"/>
    <pivotField axis="axisRow" allDrilled="1" subtotalTop="0" showAll="0" dataSourceSort="1" defaultSubtotal="0" defaultAttributeDrillState="1">
      <items count="6">
        <item x="0"/>
        <item x="1"/>
        <item x="2"/>
        <item x="3"/>
        <item x="4"/>
        <item x="5"/>
      </items>
    </pivotField>
  </pivotFields>
  <rowFields count="1">
    <field x="1"/>
  </rowFields>
  <rowItems count="7">
    <i>
      <x/>
    </i>
    <i>
      <x v="1"/>
    </i>
    <i>
      <x v="2"/>
    </i>
    <i>
      <x v="3"/>
    </i>
    <i>
      <x v="4"/>
    </i>
    <i>
      <x v="5"/>
    </i>
    <i t="grand">
      <x/>
    </i>
  </rowItems>
  <colItems count="1">
    <i/>
  </colItems>
  <dataFields count="1">
    <dataField fld="0" subtotal="count" baseField="0" baseItem="0"/>
  </dataFields>
  <formats count="4">
    <format dxfId="97">
      <pivotArea type="all" dataOnly="0" outline="0" fieldPosition="0"/>
    </format>
    <format dxfId="96">
      <pivotArea outline="0" collapsedLevelsAreSubtotals="1" fieldPosition="0"/>
    </format>
    <format dxfId="95">
      <pivotArea outline="0" collapsedLevelsAreSubtotals="1" fieldPosition="0"/>
    </format>
    <format dxfId="94">
      <pivotArea dataOnly="0" labelOnly="1" outline="0" axis="axisValues" fieldPosition="0"/>
    </format>
  </formats>
  <chartFormats count="1">
    <chartFormat chart="18" format="2" series="1">
      <pivotArea type="data" outline="0" fieldPosition="0">
        <references count="1">
          <reference field="4294967294" count="1" selected="0">
            <x v="0"/>
          </reference>
        </references>
      </pivotArea>
    </chartFormat>
  </chart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Channel]"/>
        <x15:activeTabTopLevelEntity name="[Date]"/>
        <x15:activeTabTopLevelEntity name="[Transactions old]"/>
        <x15:activeTabTopLevelEntity name="[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A932370F-783C-4C12-8DEE-65474FD52815}" name="PivotTable6" cacheId="25" applyNumberFormats="0" applyBorderFormats="0" applyFontFormats="0" applyPatternFormats="0" applyAlignmentFormats="0" applyWidthHeightFormats="1" dataCaption="Values" tag="fb4ad830-587e-4bca-b59f-22ede5678231" updatedVersion="8" minRefreshableVersion="3" useAutoFormatting="1" subtotalHiddenItems="1" itemPrintTitles="1" createdVersion="5" indent="0" outline="1" outlineData="1" multipleFieldFilters="0" chartFormat="20">
  <location ref="N9:T17" firstHeaderRow="1" firstDataRow="2" firstDataCol="1"/>
  <pivotFields count="3">
    <pivotField axis="axisCol" allDrilled="1" subtotalTop="0" showAll="0" defaultSubtotal="0" defaultAttributeDrillState="1">
      <items count="5">
        <item x="0"/>
        <item x="1"/>
        <item x="2"/>
        <item x="3"/>
        <item x="4"/>
      </items>
    </pivotField>
    <pivotField dataField="1" subtotalTop="0" showAll="0" defaultSubtotal="0"/>
    <pivotField axis="axisRow" allDrilled="1" subtotalTop="0" showAll="0" dataSourceSort="1" defaultSubtotal="0" defaultAttributeDrillState="1">
      <items count="6">
        <item x="0"/>
        <item x="1"/>
        <item x="2"/>
        <item x="3"/>
        <item x="4"/>
        <item x="5"/>
      </items>
    </pivotField>
  </pivotFields>
  <rowFields count="1">
    <field x="2"/>
  </rowFields>
  <rowItems count="7">
    <i>
      <x/>
    </i>
    <i>
      <x v="1"/>
    </i>
    <i>
      <x v="2"/>
    </i>
    <i>
      <x v="3"/>
    </i>
    <i>
      <x v="4"/>
    </i>
    <i>
      <x v="5"/>
    </i>
    <i t="grand">
      <x/>
    </i>
  </rowItems>
  <colFields count="1">
    <field x="0"/>
  </colFields>
  <colItems count="6">
    <i>
      <x/>
    </i>
    <i>
      <x v="1"/>
    </i>
    <i>
      <x v="2"/>
    </i>
    <i>
      <x v="3"/>
    </i>
    <i>
      <x v="4"/>
    </i>
    <i t="grand">
      <x/>
    </i>
  </colItems>
  <dataFields count="1">
    <dataField fld="1" subtotal="count" baseField="0" baseItem="0"/>
  </dataFields>
  <formats count="2">
    <format dxfId="99">
      <pivotArea type="all" dataOnly="0" outline="0" fieldPosition="0"/>
    </format>
    <format dxfId="98">
      <pivotArea outline="0" collapsedLevelsAreSubtotals="1" fieldPosition="0"/>
    </format>
  </formats>
  <chartFormats count="10">
    <chartFormat chart="17" format="5" series="1">
      <pivotArea type="data" outline="0" fieldPosition="0">
        <references count="2">
          <reference field="4294967294" count="1" selected="0">
            <x v="0"/>
          </reference>
          <reference field="0" count="1" selected="0">
            <x v="0"/>
          </reference>
        </references>
      </pivotArea>
    </chartFormat>
    <chartFormat chart="17" format="6" series="1">
      <pivotArea type="data" outline="0" fieldPosition="0">
        <references count="2">
          <reference field="4294967294" count="1" selected="0">
            <x v="0"/>
          </reference>
          <reference field="0" count="1" selected="0">
            <x v="1"/>
          </reference>
        </references>
      </pivotArea>
    </chartFormat>
    <chartFormat chart="17" format="7" series="1">
      <pivotArea type="data" outline="0" fieldPosition="0">
        <references count="2">
          <reference field="4294967294" count="1" selected="0">
            <x v="0"/>
          </reference>
          <reference field="0" count="1" selected="0">
            <x v="2"/>
          </reference>
        </references>
      </pivotArea>
    </chartFormat>
    <chartFormat chart="17" format="8" series="1">
      <pivotArea type="data" outline="0" fieldPosition="0">
        <references count="2">
          <reference field="4294967294" count="1" selected="0">
            <x v="0"/>
          </reference>
          <reference field="0" count="1" selected="0">
            <x v="3"/>
          </reference>
        </references>
      </pivotArea>
    </chartFormat>
    <chartFormat chart="17" format="9" series="1">
      <pivotArea type="data" outline="0" fieldPosition="0">
        <references count="2">
          <reference field="4294967294" count="1" selected="0">
            <x v="0"/>
          </reference>
          <reference field="0" count="1" selected="0">
            <x v="4"/>
          </reference>
        </references>
      </pivotArea>
    </chartFormat>
    <chartFormat chart="18" format="10" series="1">
      <pivotArea type="data" outline="0" fieldPosition="0">
        <references count="2">
          <reference field="4294967294" count="1" selected="0">
            <x v="0"/>
          </reference>
          <reference field="0" count="1" selected="0">
            <x v="0"/>
          </reference>
        </references>
      </pivotArea>
    </chartFormat>
    <chartFormat chart="18" format="11" series="1">
      <pivotArea type="data" outline="0" fieldPosition="0">
        <references count="2">
          <reference field="4294967294" count="1" selected="0">
            <x v="0"/>
          </reference>
          <reference field="0" count="1" selected="0">
            <x v="1"/>
          </reference>
        </references>
      </pivotArea>
    </chartFormat>
    <chartFormat chart="18" format="12" series="1">
      <pivotArea type="data" outline="0" fieldPosition="0">
        <references count="2">
          <reference field="4294967294" count="1" selected="0">
            <x v="0"/>
          </reference>
          <reference field="0" count="1" selected="0">
            <x v="2"/>
          </reference>
        </references>
      </pivotArea>
    </chartFormat>
    <chartFormat chart="18" format="13" series="1">
      <pivotArea type="data" outline="0" fieldPosition="0">
        <references count="2">
          <reference field="4294967294" count="1" selected="0">
            <x v="0"/>
          </reference>
          <reference field="0" count="1" selected="0">
            <x v="3"/>
          </reference>
        </references>
      </pivotArea>
    </chartFormat>
    <chartFormat chart="18" format="14" series="1">
      <pivotArea type="data" outline="0" fieldPosition="0">
        <references count="2">
          <reference field="4294967294" count="1" selected="0">
            <x v="0"/>
          </reference>
          <reference field="0" count="1" selected="0">
            <x v="4"/>
          </reference>
        </references>
      </pivotArea>
    </chartFormat>
  </chart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Channel]"/>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F5D382EA-114D-4A95-88CF-FBB3B3DAFDCE}" name="PivotTable12" cacheId="31" applyNumberFormats="0" applyBorderFormats="0" applyFontFormats="0" applyPatternFormats="0" applyAlignmentFormats="0" applyWidthHeightFormats="1" dataCaption="Values" tag="8293cc45-5f1b-4a1c-993d-8367b29b3759" updatedVersion="8" minRefreshableVersion="3" useAutoFormatting="1" itemPrintTitles="1" createdVersion="5" indent="0" outline="1" outlineData="1" multipleFieldFilters="0" chartFormat="18">
  <location ref="N27:U34" firstHeaderRow="1" firstDataRow="2" firstDataCol="1"/>
  <pivotFields count="4">
    <pivotField dataField="1" subtotalTop="0" showAll="0" defaultSubtotal="0"/>
    <pivotField axis="axisRow"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Col" allDrilled="1" subtotalTop="0" showAll="0" sortType="a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6">
    <i>
      <x v="3"/>
    </i>
    <i>
      <x/>
    </i>
    <i>
      <x v="2"/>
    </i>
    <i>
      <x v="4"/>
    </i>
    <i>
      <x v="1"/>
    </i>
    <i t="grand">
      <x/>
    </i>
  </rowItems>
  <colFields count="1">
    <field x="2"/>
  </colFields>
  <colItems count="7">
    <i>
      <x v="2"/>
    </i>
    <i>
      <x v="4"/>
    </i>
    <i>
      <x v="3"/>
    </i>
    <i>
      <x v="5"/>
    </i>
    <i>
      <x/>
    </i>
    <i>
      <x v="1"/>
    </i>
    <i t="grand">
      <x/>
    </i>
  </colItems>
  <dataFields count="1">
    <dataField fld="0" subtotal="count" baseField="0" baseItem="0" numFmtId="165"/>
  </dataFields>
  <formats count="4">
    <format dxfId="103">
      <pivotArea type="all" dataOnly="0" outline="0" fieldPosition="0"/>
    </format>
    <format dxfId="102">
      <pivotArea outline="0" collapsedLevelsAreSubtotals="1" fieldPosition="0"/>
    </format>
    <format dxfId="101">
      <pivotArea outline="0" collapsedLevelsAreSubtotals="1" fieldPosition="0"/>
    </format>
    <format dxfId="100">
      <pivotArea dataOnly="0" labelOnly="1" outline="0" axis="axisValues" fieldPosition="0"/>
    </format>
  </formats>
  <chartFormats count="26">
    <chartFormat chart="2" format="2"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0" format="1">
      <pivotArea type="data" outline="0" fieldPosition="0">
        <references count="2">
          <reference field="4294967294" count="1" selected="0">
            <x v="0"/>
          </reference>
          <reference field="2" count="1" selected="0">
            <x v="2"/>
          </reference>
        </references>
      </pivotArea>
    </chartFormat>
    <chartFormat chart="10" format="2">
      <pivotArea type="data" outline="0" fieldPosition="0">
        <references count="2">
          <reference field="4294967294" count="1" selected="0">
            <x v="0"/>
          </reference>
          <reference field="2" count="1" selected="0">
            <x v="4"/>
          </reference>
        </references>
      </pivotArea>
    </chartFormat>
    <chartFormat chart="10" format="3">
      <pivotArea type="data" outline="0" fieldPosition="0">
        <references count="2">
          <reference field="4294967294" count="1" selected="0">
            <x v="0"/>
          </reference>
          <reference field="2" count="1" selected="0">
            <x v="3"/>
          </reference>
        </references>
      </pivotArea>
    </chartFormat>
    <chartFormat chart="10" format="4">
      <pivotArea type="data" outline="0" fieldPosition="0">
        <references count="2">
          <reference field="4294967294" count="1" selected="0">
            <x v="0"/>
          </reference>
          <reference field="2" count="1" selected="0">
            <x v="5"/>
          </reference>
        </references>
      </pivotArea>
    </chartFormat>
    <chartFormat chart="10" format="5">
      <pivotArea type="data" outline="0" fieldPosition="0">
        <references count="2">
          <reference field="4294967294" count="1" selected="0">
            <x v="0"/>
          </reference>
          <reference field="2" count="1" selected="0">
            <x v="0"/>
          </reference>
        </references>
      </pivotArea>
    </chartFormat>
    <chartFormat chart="10" format="6">
      <pivotArea type="data" outline="0" fieldPosition="0">
        <references count="2">
          <reference field="4294967294" count="1" selected="0">
            <x v="0"/>
          </reference>
          <reference field="2" count="1" selected="0">
            <x v="1"/>
          </reference>
        </references>
      </pivotArea>
    </chartFormat>
    <chartFormat chart="12" format="14" series="1">
      <pivotArea type="data" outline="0" fieldPosition="0">
        <references count="1">
          <reference field="4294967294" count="1" selected="0">
            <x v="0"/>
          </reference>
        </references>
      </pivotArea>
    </chartFormat>
    <chartFormat chart="12" format="15">
      <pivotArea type="data" outline="0" fieldPosition="0">
        <references count="2">
          <reference field="4294967294" count="1" selected="0">
            <x v="0"/>
          </reference>
          <reference field="2" count="1" selected="0">
            <x v="2"/>
          </reference>
        </references>
      </pivotArea>
    </chartFormat>
    <chartFormat chart="12" format="16">
      <pivotArea type="data" outline="0" fieldPosition="0">
        <references count="2">
          <reference field="4294967294" count="1" selected="0">
            <x v="0"/>
          </reference>
          <reference field="2" count="1" selected="0">
            <x v="4"/>
          </reference>
        </references>
      </pivotArea>
    </chartFormat>
    <chartFormat chart="12" format="17">
      <pivotArea type="data" outline="0" fieldPosition="0">
        <references count="2">
          <reference field="4294967294" count="1" selected="0">
            <x v="0"/>
          </reference>
          <reference field="2" count="1" selected="0">
            <x v="3"/>
          </reference>
        </references>
      </pivotArea>
    </chartFormat>
    <chartFormat chart="12" format="18">
      <pivotArea type="data" outline="0" fieldPosition="0">
        <references count="2">
          <reference field="4294967294" count="1" selected="0">
            <x v="0"/>
          </reference>
          <reference field="2" count="1" selected="0">
            <x v="5"/>
          </reference>
        </references>
      </pivotArea>
    </chartFormat>
    <chartFormat chart="12" format="19">
      <pivotArea type="data" outline="0" fieldPosition="0">
        <references count="2">
          <reference field="4294967294" count="1" selected="0">
            <x v="0"/>
          </reference>
          <reference field="2" count="1" selected="0">
            <x v="0"/>
          </reference>
        </references>
      </pivotArea>
    </chartFormat>
    <chartFormat chart="12" format="20">
      <pivotArea type="data" outline="0" fieldPosition="0">
        <references count="2">
          <reference field="4294967294" count="1" selected="0">
            <x v="0"/>
          </reference>
          <reference field="2" count="1" selected="0">
            <x v="1"/>
          </reference>
        </references>
      </pivotArea>
    </chartFormat>
    <chartFormat chart="16" format="12" series="1">
      <pivotArea type="data" outline="0" fieldPosition="0">
        <references count="2">
          <reference field="4294967294" count="1" selected="0">
            <x v="0"/>
          </reference>
          <reference field="2" count="1" selected="0">
            <x v="2"/>
          </reference>
        </references>
      </pivotArea>
    </chartFormat>
    <chartFormat chart="16" format="13" series="1">
      <pivotArea type="data" outline="0" fieldPosition="0">
        <references count="2">
          <reference field="4294967294" count="1" selected="0">
            <x v="0"/>
          </reference>
          <reference field="2" count="1" selected="0">
            <x v="4"/>
          </reference>
        </references>
      </pivotArea>
    </chartFormat>
    <chartFormat chart="16" format="14" series="1">
      <pivotArea type="data" outline="0" fieldPosition="0">
        <references count="2">
          <reference field="4294967294" count="1" selected="0">
            <x v="0"/>
          </reference>
          <reference field="2" count="1" selected="0">
            <x v="3"/>
          </reference>
        </references>
      </pivotArea>
    </chartFormat>
    <chartFormat chart="16" format="15" series="1">
      <pivotArea type="data" outline="0" fieldPosition="0">
        <references count="2">
          <reference field="4294967294" count="1" selected="0">
            <x v="0"/>
          </reference>
          <reference field="2" count="1" selected="0">
            <x v="5"/>
          </reference>
        </references>
      </pivotArea>
    </chartFormat>
    <chartFormat chart="16" format="16" series="1">
      <pivotArea type="data" outline="0" fieldPosition="0">
        <references count="2">
          <reference field="4294967294" count="1" selected="0">
            <x v="0"/>
          </reference>
          <reference field="2" count="1" selected="0">
            <x v="0"/>
          </reference>
        </references>
      </pivotArea>
    </chartFormat>
    <chartFormat chart="16" format="17" series="1">
      <pivotArea type="data" outline="0" fieldPosition="0">
        <references count="2">
          <reference field="4294967294" count="1" selected="0">
            <x v="0"/>
          </reference>
          <reference field="2" count="1" selected="0">
            <x v="1"/>
          </reference>
        </references>
      </pivotArea>
    </chartFormat>
  </chart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37"/>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
        <x15:activeTabTopLevelEntity name="[Channel]"/>
        <x15:activeTabTopLevelEntity name="[Date]"/>
        <x15:activeTabTopLevelEntity name="[Transactions old]"/>
        <x15:activeTabTopLevelEntity name="[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9.xml><?xml version="1.0" encoding="utf-8"?>
<pivotTableDefinition xmlns="http://schemas.openxmlformats.org/spreadsheetml/2006/main" xmlns:mc="http://schemas.openxmlformats.org/markup-compatibility/2006" xmlns:xr="http://schemas.microsoft.com/office/spreadsheetml/2014/revision" mc:Ignorable="xr" xr:uid="{546375AD-FFAB-47D1-8308-1BB46AE51F32}" name="PivotTable14" cacheId="0" applyNumberFormats="0" applyBorderFormats="0" applyFontFormats="0" applyPatternFormats="0" applyAlignmentFormats="0" applyWidthHeightFormats="1" dataCaption="Values" tag="90c18b88-0c5f-49de-b0ad-695b6efe86df" updatedVersion="8" minRefreshableVersion="3" useAutoFormatting="1" subtotalHiddenItems="1" itemPrintTitles="1" createdVersion="8" indent="0" outline="1" outlineData="1" multipleFieldFilters="0">
  <location ref="AK46:AP52" firstHeaderRow="0" firstDataRow="1" firstDataCol="1"/>
  <pivotFields count="7">
    <pivotField axis="axisRow" allDrilled="1" subtotalTop="0" showAll="0" sortType="ascending" defaultSubtotal="0" defaultAttributeDrillState="1">
      <items count="5">
        <item x="0"/>
        <item x="1"/>
        <item x="2"/>
        <item x="3"/>
        <item x="4"/>
      </items>
      <autoSortScope>
        <pivotArea dataOnly="0" outline="0" fieldPosition="0">
          <references count="1">
            <reference field="4294967294" count="1" selected="0">
              <x v="4"/>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6">
    <i>
      <x v="1"/>
    </i>
    <i>
      <x v="3"/>
    </i>
    <i>
      <x v="2"/>
    </i>
    <i>
      <x/>
    </i>
    <i>
      <x v="4"/>
    </i>
    <i t="grand">
      <x/>
    </i>
  </rowItems>
  <colFields count="1">
    <field x="-2"/>
  </colFields>
  <colItems count="5">
    <i>
      <x/>
    </i>
    <i i="1">
      <x v="1"/>
    </i>
    <i i="2">
      <x v="2"/>
    </i>
    <i i="3">
      <x v="3"/>
    </i>
    <i i="4">
      <x v="4"/>
    </i>
  </colItems>
  <dataFields count="5">
    <dataField fld="1" subtotal="count" baseField="0" baseItem="0" numFmtId="165"/>
    <dataField fld="2" subtotal="count" baseField="0" baseItem="0" numFmtId="165"/>
    <dataField fld="3" subtotal="count" baseField="0" baseItem="0"/>
    <dataField fld="4" subtotal="count" baseField="0" baseItem="0"/>
    <dataField fld="5" subtotal="count" baseField="0" baseItem="0"/>
  </dataFields>
  <formats count="29">
    <format dxfId="31">
      <pivotArea dataOnly="0" labelOnly="1" outline="0" fieldPosition="0">
        <references count="1">
          <reference field="4294967294" count="1">
            <x v="0"/>
          </reference>
        </references>
      </pivotArea>
    </format>
    <format dxfId="30">
      <pivotArea field="0" type="button" dataOnly="0" labelOnly="1" outline="0" axis="axisRow" fieldPosition="0"/>
    </format>
    <format dxfId="29">
      <pivotArea field="0" type="button" dataOnly="0" labelOnly="1" outline="0" axis="axisRow" fieldPosition="0"/>
    </format>
    <format dxfId="28">
      <pivotArea field="0" type="button" dataOnly="0" labelOnly="1" outline="0" axis="axisRow" fieldPosition="0"/>
    </format>
    <format dxfId="27">
      <pivotArea dataOnly="0" labelOnly="1" outline="0" fieldPosition="0">
        <references count="1">
          <reference field="4294967294" count="1">
            <x v="0"/>
          </reference>
        </references>
      </pivotArea>
    </format>
    <format dxfId="26">
      <pivotArea dataOnly="0" labelOnly="1" outline="0" fieldPosition="0">
        <references count="1">
          <reference field="4294967294" count="1">
            <x v="0"/>
          </reference>
        </references>
      </pivotArea>
    </format>
    <format dxfId="25">
      <pivotArea dataOnly="0" labelOnly="1" outline="0" fieldPosition="0">
        <references count="1">
          <reference field="4294967294" count="1">
            <x v="1"/>
          </reference>
        </references>
      </pivotArea>
    </format>
    <format dxfId="24">
      <pivotArea dataOnly="0" labelOnly="1" outline="0" fieldPosition="0">
        <references count="1">
          <reference field="4294967294" count="1">
            <x v="2"/>
          </reference>
        </references>
      </pivotArea>
    </format>
    <format dxfId="23">
      <pivotArea dataOnly="0" labelOnly="1" outline="0" fieldPosition="0">
        <references count="1">
          <reference field="4294967294" count="1">
            <x v="2"/>
          </reference>
        </references>
      </pivotArea>
    </format>
    <format dxfId="22">
      <pivotArea dataOnly="0" labelOnly="1" outline="0" fieldPosition="0">
        <references count="1">
          <reference field="4294967294" count="1">
            <x v="3"/>
          </reference>
        </references>
      </pivotArea>
    </format>
    <format dxfId="21">
      <pivotArea type="all" dataOnly="0" outline="0" fieldPosition="0"/>
    </format>
    <format dxfId="20">
      <pivotArea outline="0" collapsedLevelsAreSubtotals="1" fieldPosition="0"/>
    </format>
    <format dxfId="19">
      <pivotArea field="0" type="button" dataOnly="0" labelOnly="1" outline="0" axis="axisRow" fieldPosition="0"/>
    </format>
    <format dxfId="18">
      <pivotArea dataOnly="0" labelOnly="1" fieldPosition="0">
        <references count="1">
          <reference field="0" count="0"/>
        </references>
      </pivotArea>
    </format>
    <format dxfId="17">
      <pivotArea dataOnly="0" labelOnly="1" grandRow="1" outline="0" fieldPosition="0"/>
    </format>
    <format dxfId="16">
      <pivotArea dataOnly="0" labelOnly="1" outline="0" fieldPosition="0">
        <references count="1">
          <reference field="4294967294" count="5">
            <x v="0"/>
            <x v="1"/>
            <x v="2"/>
            <x v="3"/>
            <x v="4"/>
          </reference>
        </references>
      </pivotArea>
    </format>
    <format dxfId="15">
      <pivotArea dataOnly="0" labelOnly="1" outline="0" fieldPosition="0">
        <references count="1">
          <reference field="4294967294" count="1">
            <x v="1"/>
          </reference>
        </references>
      </pivotArea>
    </format>
    <format dxfId="14">
      <pivotArea type="all" dataOnly="0" outline="0" fieldPosition="0"/>
    </format>
    <format dxfId="13">
      <pivotArea outline="0" collapsedLevelsAreSubtotals="1" fieldPosition="0"/>
    </format>
    <format dxfId="12">
      <pivotArea field="0" type="button" dataOnly="0" labelOnly="1" outline="0" axis="axisRow" fieldPosition="0"/>
    </format>
    <format dxfId="11">
      <pivotArea dataOnly="0" labelOnly="1" fieldPosition="0">
        <references count="1">
          <reference field="0" count="0"/>
        </references>
      </pivotArea>
    </format>
    <format dxfId="10">
      <pivotArea dataOnly="0" labelOnly="1" grandRow="1" outline="0" fieldPosition="0"/>
    </format>
    <format dxfId="9">
      <pivotArea dataOnly="0" labelOnly="1" outline="0" fieldPosition="0">
        <references count="1">
          <reference field="4294967294" count="5">
            <x v="0"/>
            <x v="1"/>
            <x v="2"/>
            <x v="3"/>
            <x v="4"/>
          </reference>
        </references>
      </pivotArea>
    </format>
    <format dxfId="8">
      <pivotArea outline="0" collapsedLevelsAreSubtotals="1" fieldPosition="0">
        <references count="1">
          <reference field="4294967294" count="1" selected="0">
            <x v="0"/>
          </reference>
        </references>
      </pivotArea>
    </format>
    <format dxfId="7">
      <pivotArea outline="0" collapsedLevelsAreSubtotals="1" fieldPosition="0">
        <references count="1">
          <reference field="4294967294" count="1" selected="0">
            <x v="1"/>
          </reference>
        </references>
      </pivotArea>
    </format>
    <format dxfId="6">
      <pivotArea outline="0" collapsedLevelsAreSubtotals="1" fieldPosition="0">
        <references count="1">
          <reference field="4294967294" count="1" selected="0">
            <x v="0"/>
          </reference>
        </references>
      </pivotArea>
    </format>
    <format dxfId="5">
      <pivotArea collapsedLevelsAreSubtotals="1" fieldPosition="0">
        <references count="1">
          <reference field="0" count="0"/>
        </references>
      </pivotArea>
    </format>
    <format dxfId="4">
      <pivotArea dataOnly="0" labelOnly="1" fieldPosition="0">
        <references count="1">
          <reference field="0" count="0"/>
        </references>
      </pivotArea>
    </format>
    <format dxfId="3">
      <pivotArea field="0" grandRow="1" outline="0" collapsedLevelsAreSubtotals="1" axis="axisRow" fieldPosition="0">
        <references count="1">
          <reference field="4294967294" count="4" selected="0">
            <x v="1"/>
            <x v="2"/>
            <x v="3"/>
            <x v="4"/>
          </reference>
        </references>
      </pivotArea>
    </format>
  </formats>
  <conditionalFormats count="5">
    <conditionalFormat priority="1">
      <pivotAreas count="1">
        <pivotArea type="data" collapsedLevelsAreSubtotals="1" fieldPosition="0">
          <references count="2">
            <reference field="4294967294" count="1" selected="0">
              <x v="0"/>
            </reference>
            <reference field="0" count="5">
              <x v="0"/>
              <x v="1"/>
              <x v="2"/>
              <x v="3"/>
              <x v="4"/>
            </reference>
          </references>
        </pivotArea>
      </pivotAreas>
    </conditionalFormat>
    <conditionalFormat priority="2">
      <pivotAreas count="1">
        <pivotArea type="data" collapsedLevelsAreSubtotals="1" fieldPosition="0">
          <references count="2">
            <reference field="4294967294" count="1" selected="0">
              <x v="0"/>
            </reference>
            <reference field="0" count="5">
              <x v="0"/>
              <x v="1"/>
              <x v="2"/>
              <x v="3"/>
              <x v="4"/>
            </reference>
          </references>
        </pivotArea>
      </pivotAreas>
    </conditionalFormat>
    <conditionalFormat priority="3">
      <pivotAreas count="1">
        <pivotArea type="data" collapsedLevelsAreSubtotals="1" fieldPosition="0">
          <references count="2">
            <reference field="4294967294" count="1" selected="0">
              <x v="0"/>
            </reference>
            <reference field="0" count="5">
              <x v="0"/>
              <x v="1"/>
              <x v="2"/>
              <x v="3"/>
              <x v="4"/>
            </reference>
          </references>
        </pivotArea>
      </pivotAreas>
    </conditionalFormat>
    <conditionalFormat priority="4">
      <pivotAreas count="1">
        <pivotArea type="data" collapsedLevelsAreSubtotals="1" fieldPosition="0">
          <references count="2">
            <reference field="4294967294" count="1" selected="0">
              <x v="3"/>
            </reference>
            <reference field="0" count="5">
              <x v="0"/>
              <x v="1"/>
              <x v="2"/>
              <x v="3"/>
              <x v="4"/>
            </reference>
          </references>
        </pivotArea>
      </pivotAreas>
    </conditionalFormat>
    <conditionalFormat priority="5">
      <pivotAreas count="1">
        <pivotArea type="data" collapsedLevelsAreSubtotals="1" fieldPosition="0">
          <references count="2">
            <reference field="4294967294" count="1" selected="0">
              <x v="3"/>
            </reference>
            <reference field="0" count="5">
              <x v="0"/>
              <x v="1"/>
              <x v="2"/>
              <x v="3"/>
              <x v="4"/>
            </reference>
          </references>
        </pivotArea>
      </pivotAreas>
    </conditionalFormat>
  </conditionalFormats>
  <pivotHierarchies count="96">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ange]"/>
        <x15:activeTabTopLevelEntity name="[Country]"/>
        <x15:activeTabTopLevelEntity name="[Channel]"/>
        <x15:activeTabTopLevelEntity name="[Transactions old]"/>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26299AD6-115B-4856-812F-4CB99CD3F1AB}" autoFormatId="16" applyNumberFormats="0" applyBorderFormats="0" applyFontFormats="0" applyPatternFormats="0" applyAlignmentFormats="0" applyWidthHeightFormats="0">
  <queryTableRefresh nextId="10">
    <queryTableFields count="8">
      <queryTableField id="1" name="TransactionID" tableColumnId="1"/>
      <queryTableField id="2" name="CountryID" tableColumnId="2"/>
      <queryTableField id="3" name="DateKey" tableColumnId="3"/>
      <queryTableField id="4" name="ChannelID" tableColumnId="4"/>
      <queryTableField id="5" name="TransactionType" tableColumnId="5"/>
      <queryTableField id="6" name="Amount_KES_Million" tableColumnId="6"/>
      <queryTableField id="7" name="Volume" tableColumnId="7"/>
      <queryTableField id="8" name="RegionID"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Name1" xr10:uid="{87AF20B9-1737-4DF2-A65E-18E65A33F67B}" sourceName="[Country].[CountryName]">
  <pivotTables>
    <pivotTable tabId="13" name="PivotTable14"/>
    <pivotTable tabId="10" name="PivotTable11"/>
    <pivotTable tabId="10" name="PivotTable10"/>
    <pivotTable tabId="10" name="PivotTable9"/>
    <pivotTable tabId="10" name="PivotTable8"/>
    <pivotTable tabId="10" name="PivotTable7"/>
    <pivotTable tabId="10" name="PivotTable1"/>
    <pivotTable tabId="10" name="PivotTable6"/>
    <pivotTable tabId="10" name="PivotTable5"/>
    <pivotTable tabId="10" name="PivotTable4"/>
    <pivotTable tabId="10" name="PivotTable3"/>
    <pivotTable tabId="10" name="PivotTable2"/>
    <pivotTable tabId="10" name="PivotTable12"/>
    <pivotTable tabId="10" name="PivotTable13"/>
    <pivotTable tabId="10" name="PivotTable15"/>
    <pivotTable tabId="10" name="PivotTable16"/>
    <pivotTable tabId="10" name="PivotTable17"/>
    <pivotTable tabId="10" name="PivotTable18"/>
    <pivotTable tabId="10" name="PivotTable19"/>
    <pivotTable tabId="10" name="PivotTable20"/>
    <pivotTable tabId="18" name="PivotTable1"/>
    <pivotTable tabId="18" name="PivotTable2"/>
    <pivotTable tabId="18" name="PivotTable3"/>
    <pivotTable tabId="18" name="PivotTable4"/>
    <pivotTable tabId="18" name="PivotTable5"/>
    <pivotTable tabId="18" name="PivotTable6"/>
    <pivotTable tabId="18" name="PivotTable7"/>
    <pivotTable tabId="18" name="PivotTable8"/>
    <pivotTable tabId="18" name="PivotTable9"/>
    <pivotTable tabId="18" name="PivotTable10"/>
    <pivotTable tabId="18" name="PivotTable11"/>
    <pivotTable tabId="18" name="PivotTable12"/>
    <pivotTable tabId="18" name="PivotTable13"/>
    <pivotTable tabId="18" name="PivotTable14"/>
    <pivotTable tabId="18" name="PivotTable15"/>
    <pivotTable tabId="18" name="PivotTable16"/>
    <pivotTable tabId="18" name="PivotTable17"/>
    <pivotTable tabId="18" name="PivotTable18"/>
    <pivotTable tabId="18" name="PivotTable19"/>
  </pivotTables>
  <data>
    <olap pivotCacheId="217263012">
      <levels count="2">
        <level uniqueName="[Country].[CountryName].[(All)]" sourceCaption="(All)" count="0"/>
        <level uniqueName="[Country].[CountryName].[CountryName]" sourceCaption="CountryName" count="5">
          <ranges>
            <range startItem="0">
              <i n="[Country].[CountryName].&amp;[DR Congo]" c="DR Congo"/>
              <i n="[Country].[CountryName].&amp;[Kenya]" c="Kenya"/>
              <i n="[Country].[CountryName].&amp;[Rwanda]" c="Rwanda"/>
              <i n="[Country].[CountryName].&amp;[Tanzania]" c="Tanzania"/>
              <i n="[Country].[CountryName].&amp;[Uganda]" c="Uganda"/>
            </range>
          </ranges>
        </level>
      </levels>
      <selections count="1">
        <selection n="[Country].[Country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Name1" xr10:uid="{10C42160-F962-4F89-9D64-05A61AB78E39}" sourceName="[Date].[MonthName]">
  <pivotTables>
    <pivotTable tabId="13" name="PivotTable14"/>
    <pivotTable tabId="10" name="PivotTable11"/>
    <pivotTable tabId="10" name="PivotTable10"/>
    <pivotTable tabId="10" name="PivotTable9"/>
    <pivotTable tabId="10" name="PivotTable8"/>
    <pivotTable tabId="10" name="PivotTable7"/>
    <pivotTable tabId="10" name="PivotTable1"/>
    <pivotTable tabId="10" name="PivotTable6"/>
    <pivotTable tabId="10" name="PivotTable5"/>
    <pivotTable tabId="10" name="PivotTable4"/>
    <pivotTable tabId="10" name="PivotTable3"/>
    <pivotTable tabId="10" name="PivotTable2"/>
    <pivotTable tabId="10" name="PivotTable12"/>
    <pivotTable tabId="10" name="PivotTable13"/>
    <pivotTable tabId="10" name="PivotTable15"/>
    <pivotTable tabId="10" name="PivotTable16"/>
    <pivotTable tabId="10" name="PivotTable17"/>
    <pivotTable tabId="10" name="PivotTable18"/>
    <pivotTable tabId="10" name="PivotTable19"/>
    <pivotTable tabId="10" name="PivotTable20"/>
    <pivotTable tabId="18" name="PivotTable1"/>
    <pivotTable tabId="18" name="PivotTable2"/>
    <pivotTable tabId="18" name="PivotTable3"/>
    <pivotTable tabId="18" name="PivotTable4"/>
    <pivotTable tabId="18" name="PivotTable5"/>
    <pivotTable tabId="18" name="PivotTable6"/>
    <pivotTable tabId="18" name="PivotTable7"/>
    <pivotTable tabId="18" name="PivotTable8"/>
    <pivotTable tabId="18" name="PivotTable9"/>
    <pivotTable tabId="18" name="PivotTable10"/>
    <pivotTable tabId="18" name="PivotTable11"/>
    <pivotTable tabId="18" name="PivotTable12"/>
    <pivotTable tabId="18" name="PivotTable13"/>
    <pivotTable tabId="18" name="PivotTable14"/>
    <pivotTable tabId="18" name="PivotTable15"/>
    <pivotTable tabId="18" name="PivotTable16"/>
    <pivotTable tabId="18" name="PivotTable17"/>
    <pivotTable tabId="18" name="PivotTable18"/>
    <pivotTable tabId="18" name="PivotTable19"/>
  </pivotTables>
  <data>
    <olap pivotCacheId="217263012">
      <levels count="2">
        <level uniqueName="[Date].[MonthName].[(All)]" sourceCaption="(All)" count="0"/>
        <level uniqueName="[Date].[MonthName].[MonthName]" sourceCaption="MonthName" count="6">
          <ranges>
            <range startItem="0">
              <i n="[Date].[MonthName].&amp;[January]" c="January"/>
              <i n="[Date].[MonthName].&amp;[February]" c="February"/>
              <i n="[Date].[MonthName].&amp;[March]" c="March"/>
              <i n="[Date].[MonthName].&amp;[April]" c="April"/>
              <i n="[Date].[MonthName].&amp;[May]" c="May"/>
              <i n="[Date].[MonthName].&amp;[June]" c="June"/>
            </range>
          </ranges>
        </level>
      </levels>
      <selections count="1">
        <selection n="[Date].[Month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ansactionType1" xr10:uid="{A75EA041-89E5-4979-A69C-ADB0C3F02845}" sourceName="[Transactions old].[TransactionType]">
  <pivotTables>
    <pivotTable tabId="13" name="PivotTable14"/>
    <pivotTable tabId="10" name="PivotTable11"/>
    <pivotTable tabId="10" name="PivotTable10"/>
    <pivotTable tabId="10" name="PivotTable9"/>
    <pivotTable tabId="10" name="PivotTable8"/>
    <pivotTable tabId="10" name="PivotTable7"/>
    <pivotTable tabId="10" name="PivotTable1"/>
    <pivotTable tabId="10" name="PivotTable6"/>
    <pivotTable tabId="10" name="PivotTable5"/>
    <pivotTable tabId="10" name="PivotTable4"/>
    <pivotTable tabId="10" name="PivotTable3"/>
    <pivotTable tabId="10" name="PivotTable2"/>
    <pivotTable tabId="10" name="PivotTable12"/>
    <pivotTable tabId="10" name="PivotTable13"/>
    <pivotTable tabId="10" name="PivotTable15"/>
    <pivotTable tabId="10" name="PivotTable16"/>
    <pivotTable tabId="10" name="PivotTable17"/>
    <pivotTable tabId="10" name="PivotTable18"/>
    <pivotTable tabId="10" name="PivotTable19"/>
    <pivotTable tabId="10" name="PivotTable20"/>
    <pivotTable tabId="18" name="PivotTable1"/>
    <pivotTable tabId="18" name="PivotTable2"/>
    <pivotTable tabId="18" name="PivotTable3"/>
    <pivotTable tabId="18" name="PivotTable4"/>
    <pivotTable tabId="18" name="PivotTable5"/>
    <pivotTable tabId="18" name="PivotTable6"/>
    <pivotTable tabId="18" name="PivotTable7"/>
    <pivotTable tabId="18" name="PivotTable8"/>
    <pivotTable tabId="18" name="PivotTable9"/>
    <pivotTable tabId="18" name="PivotTable10"/>
    <pivotTable tabId="18" name="PivotTable11"/>
    <pivotTable tabId="18" name="PivotTable12"/>
    <pivotTable tabId="18" name="PivotTable13"/>
    <pivotTable tabId="18" name="PivotTable14"/>
    <pivotTable tabId="18" name="PivotTable15"/>
    <pivotTable tabId="18" name="PivotTable16"/>
    <pivotTable tabId="18" name="PivotTable17"/>
    <pivotTable tabId="18" name="PivotTable18"/>
    <pivotTable tabId="18" name="PivotTable19"/>
  </pivotTables>
  <data>
    <olap pivotCacheId="217263012">
      <levels count="2">
        <level uniqueName="[Transactions old].[TransactionType].[(All)]" sourceCaption="(All)" count="0"/>
        <level uniqueName="[Transactions old].[TransactionType].[TransactionType]" sourceCaption="TransactionType" count="6">
          <ranges>
            <range startItem="0">
              <i n="[Transactions old].[TransactionType].&amp;[Bill Payment]" c="Bill Payment"/>
              <i n="[Transactions old].[TransactionType].&amp;[Deposit]" c="Deposit"/>
              <i n="[Transactions old].[TransactionType].&amp;[Forex Transaction]" c="Forex Transaction"/>
              <i n="[Transactions old].[TransactionType].&amp;[Fund Transfer]" c="Fund Transfer"/>
              <i n="[Transactions old].[TransactionType].&amp;[Loan Disbursement]" c="Loan Disbursement"/>
              <i n="[Transactions old].[TransactionType].&amp;[Loan Repayment]" c="Loan Repayment"/>
            </range>
          </ranges>
        </level>
      </levels>
      <selections count="1">
        <selection n="[Transactions old].[TransactionType].[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annelName1" xr10:uid="{7BE4853E-A565-4E4C-A49C-E9B71599D2B6}" sourceName="[Channel].[ChannelName]">
  <pivotTables>
    <pivotTable tabId="13" name="PivotTable14"/>
    <pivotTable tabId="10" name="PivotTable11"/>
    <pivotTable tabId="10" name="PivotTable10"/>
    <pivotTable tabId="10" name="PivotTable9"/>
    <pivotTable tabId="10" name="PivotTable8"/>
    <pivotTable tabId="10" name="PivotTable7"/>
    <pivotTable tabId="10" name="PivotTable1"/>
    <pivotTable tabId="10" name="PivotTable6"/>
    <pivotTable tabId="10" name="PivotTable5"/>
    <pivotTable tabId="10" name="PivotTable4"/>
    <pivotTable tabId="10" name="PivotTable3"/>
    <pivotTable tabId="10" name="PivotTable2"/>
    <pivotTable tabId="10" name="PivotTable12"/>
    <pivotTable tabId="10" name="PivotTable13"/>
    <pivotTable tabId="10" name="PivotTable15"/>
    <pivotTable tabId="10" name="PivotTable16"/>
    <pivotTable tabId="10" name="PivotTable17"/>
    <pivotTable tabId="10" name="PivotTable18"/>
    <pivotTable tabId="10" name="PivotTable19"/>
    <pivotTable tabId="10" name="PivotTable20"/>
    <pivotTable tabId="18" name="PivotTable1"/>
    <pivotTable tabId="18" name="PivotTable2"/>
    <pivotTable tabId="18" name="PivotTable3"/>
    <pivotTable tabId="18" name="PivotTable4"/>
    <pivotTable tabId="18" name="PivotTable5"/>
    <pivotTable tabId="18" name="PivotTable6"/>
    <pivotTable tabId="18" name="PivotTable7"/>
    <pivotTable tabId="18" name="PivotTable8"/>
    <pivotTable tabId="18" name="PivotTable9"/>
    <pivotTable tabId="18" name="PivotTable10"/>
    <pivotTable tabId="18" name="PivotTable11"/>
    <pivotTable tabId="18" name="PivotTable12"/>
    <pivotTable tabId="18" name="PivotTable13"/>
    <pivotTable tabId="18" name="PivotTable14"/>
    <pivotTable tabId="18" name="PivotTable15"/>
    <pivotTable tabId="18" name="PivotTable16"/>
    <pivotTable tabId="18" name="PivotTable17"/>
    <pivotTable tabId="18" name="PivotTable18"/>
    <pivotTable tabId="18" name="PivotTable19"/>
  </pivotTables>
  <data>
    <olap pivotCacheId="217263012">
      <levels count="2">
        <level uniqueName="[Channel].[ChannelName].[(All)]" sourceCaption="(All)" count="0"/>
        <level uniqueName="[Channel].[ChannelName].[ChannelName]" sourceCaption="ChannelName" count="5">
          <ranges>
            <range startItem="0">
              <i n="[Channel].[ChannelName].&amp;[Agent]" c="Agent"/>
              <i n="[Channel].[ChannelName].&amp;[ATM]" c="ATM"/>
              <i n="[Channel].[ChannelName].&amp;[Branch]" c="Branch"/>
              <i n="[Channel].[ChannelName].&amp;[Internet Banking]" c="Internet Banking"/>
              <i n="[Channel].[ChannelName].&amp;[Mobile App (Equitel/EazzyApp)]" c="Mobile App (Equitel/EazzyApp)"/>
            </range>
          </ranges>
        </level>
      </levels>
      <selections count="1">
        <selection n="[Channel].[ChannelName].[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Name1" xr10:uid="{0C546D25-FCB7-4B81-9077-557B2A437FA4}" sourceName="[Region].[RegionName]">
  <pivotTables>
    <pivotTable tabId="10" name="PivotTable12"/>
    <pivotTable tabId="10" name="PivotTable13"/>
    <pivotTable tabId="10" name="PivotTable15"/>
    <pivotTable tabId="10" name="PivotTable16"/>
    <pivotTable tabId="10" name="PivotTable17"/>
    <pivotTable tabId="10" name="PivotTable18"/>
  </pivotTables>
  <data>
    <olap pivotCacheId="217263012">
      <levels count="2">
        <level uniqueName="[Region].[RegionName].[(All)]" sourceCaption="(All)" count="0"/>
        <level uniqueName="[Region].[RegionName].[RegionName]" sourceCaption="RegionName" count="6">
          <ranges>
            <range startItem="0">
              <i n="[Region].[RegionName].&amp;[Eldoret]" c="Eldoret"/>
              <i n="[Region].[RegionName].&amp;[Kisumu]" c="Kisumu"/>
              <i n="[Region].[RegionName].&amp;[Mombasa]" c="Mombasa"/>
              <i n="[Region].[RegionName].&amp;[Nairobi]" c="Nairobi"/>
              <i n="[Region].[RegionName].&amp;[Nakuru]" c="Nakuru"/>
              <i n="[Region].[RegionName].&amp;" c="(blank)"/>
            </range>
          </ranges>
        </level>
      </levels>
      <selections count="5">
        <selection n="[Region].[RegionName].&amp;[Eldoret]"/>
        <selection n="[Region].[RegionName].&amp;[Kisumu]"/>
        <selection n="[Region].[RegionName].&amp;[Mombasa]"/>
        <selection n="[Region].[RegionName].&amp;[Nairobi]"/>
        <selection n="[Region].[RegionName].&amp;[Nakuru]"/>
      </selections>
    </olap>
  </data>
  <extLst>
    <x:ext xmlns:x15="http://schemas.microsoft.com/office/spreadsheetml/2010/11/main" uri="{470722E0-AACD-4C17-9CDC-17EF765DBC7E}">
      <x15:slicerCacheHideItemsWithNoData count="1">
        <x15:slicerCacheOlapLevelName uniqueName="[Region].[RegionName].[RegionName]"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Name" xr10:uid="{B5AFA6DB-223D-4EB1-82B7-218FE6EA668B}" cache="Slicer_CountryName1" caption="Country" columnCount="2" level="1" style="SlicerStyleDark1" rowHeight="241300"/>
  <slicer name="MonthName" xr10:uid="{D757B637-2D95-4031-97CC-A19717F5EEB5}" cache="Slicer_MonthName1" caption="Month" columnCount="2" level="1" style="SlicerStyleDark1" rowHeight="241300"/>
  <slicer name="TransactionType" xr10:uid="{EEDB27F7-C8C3-42B3-B5E7-CDF966909218}" cache="Slicer_TransactionType1" caption="Transaction" columnCount="2" level="1" style="SlicerStyleDark1" rowHeight="241300"/>
  <slicer name="ChannelName" xr10:uid="{6FB7D1BF-BC58-4DB4-B581-2BCB7C877273}" cache="Slicer_ChannelName1" caption="Channel" columnCount="2" level="1" style="SlicerStyleDark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Name 2" xr10:uid="{C37BF25D-0082-4626-9365-91FCF3D8C43C}" cache="Slicer_CountryName1" caption="Country" columnCount="2" level="1" style="SlicerStyleDark1" rowHeight="241300"/>
  <slicer name="MonthName 1" xr10:uid="{3B463471-D95B-4C13-B103-27974AD7FA6D}" cache="Slicer_MonthName1" caption="Month" columnCount="2" level="1" style="SlicerStyleDark1" rowHeight="241300"/>
  <slicer name="TransactionType 1" xr10:uid="{5B754419-847E-4F3F-A6A2-F43F6AD25F25}" cache="Slicer_TransactionType1" caption="Transaction Type" columnCount="2" level="1" style="SlicerStyleDark1" rowHeight="241300"/>
  <slicer name="ChannelName 1" xr10:uid="{7623E696-8BD8-4F9A-B4C3-2FF96E62A241}" cache="Slicer_ChannelName1" caption="Channel" columnCount="2" level="1" style="SlicerStyleDark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Name 3" xr10:uid="{800F4FB6-6291-477A-A88C-E528412FF865}" cache="Slicer_CountryName1" caption="Country" columnCount="2" level="1" style="SlicerStyleDark1" rowHeight="241300"/>
  <slicer name="MonthName 2" xr10:uid="{3BB34493-AD79-4D6A-987C-F42B18D017E5}" cache="Slicer_MonthName1" caption="Month" columnCount="2" level="1" style="SlicerStyleDark1" rowHeight="241300"/>
  <slicer name="TransactionType 2" xr10:uid="{EF387694-9ECC-42CD-9A38-2A7D1ABA906E}" cache="Slicer_TransactionType1" caption="Transaction Type" columnCount="2" level="1" style="SlicerStyleDark1" rowHeight="241300"/>
  <slicer name="ChannelName 2" xr10:uid="{89F3D4CC-FA29-4277-BDAE-36014391863B}" cache="Slicer_ChannelName1" caption="Channel" columnCount="2" level="1" style="SlicerStyleDark1" rowHeight="241300"/>
  <slicer name="RegionName 1" xr10:uid="{B1AF8490-D6D0-4456-89D6-047881D9353B}" cache="Slicer_RegionName1" caption="RegionName" columnCount="2" level="1" style="SlicerStyleDark1"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Name 4" xr10:uid="{B9DAE42D-EC0F-4EEE-820F-BF42C45F6EF8}" cache="Slicer_CountryName1" caption="Country" columnCount="2" level="1" style="SlicerStyleDark1" rowHeight="241300"/>
  <slicer name="MonthName 3" xr10:uid="{9DC1C146-E2F9-49B8-A5DB-68853BC183DB}" cache="Slicer_MonthName1" caption="Month" columnCount="2" level="1" style="SlicerStyleDark1" rowHeight="241300"/>
  <slicer name="TransactionType 3" xr10:uid="{25973E67-E856-427D-B59D-65F0E102EED8}" cache="Slicer_TransactionType1" caption="Transaction Type" columnCount="2" level="1" style="SlicerStyleDark1" rowHeight="241300"/>
  <slicer name="ChannelName 3" xr10:uid="{49374438-2A0D-4153-8BA6-B81A42315710}" cache="Slicer_ChannelName1" caption="Channel" columnCount="2" level="1" style="SlicerStyleDark1"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Name 5" xr10:uid="{42207AA4-3D12-47FE-8D66-8C1AC955D169}" cache="Slicer_CountryName1" caption="Country" columnCount="2" level="1" style="SlicerStyleDark1" rowHeight="241300"/>
  <slicer name="MonthName 4" xr10:uid="{F53B6ACF-D2C2-414C-8657-A1B134A5D6CE}" cache="Slicer_MonthName1" caption="Month" columnCount="2" level="1" style="SlicerStyleDark1" rowHeight="241300"/>
  <slicer name="TransactionType 4" xr10:uid="{C50EDCA2-0994-400C-97B3-2440B0B901D7}" cache="Slicer_TransactionType1" caption="Transaction Type" columnCount="2" level="1" style="SlicerStyleDark1" rowHeight="241300"/>
  <slicer name="ChannelName 4" xr10:uid="{422E031F-4853-4D44-A914-EE5274D7FB29}" cache="Slicer_ChannelName1" caption="Channel" columnCount="2" level="1" style="SlicerStyleDark1"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Name 6" xr10:uid="{5CF087BA-76F9-4B0E-B189-512DB45F1CCA}" cache="Slicer_CountryName1" caption="Country" columnCount="2" level="1" style="SlicerStyleDark1" rowHeight="241300"/>
  <slicer name="MonthName 5" xr10:uid="{BA88304A-D8C0-4C26-B1AC-F3AAC8EB1957}" cache="Slicer_MonthName1" caption="Month" columnCount="2" level="1" style="SlicerStyleDark1" rowHeight="241300"/>
  <slicer name="TransactionType 5" xr10:uid="{D62755D3-8FBC-4D45-924A-AE50C152E93A}" cache="Slicer_TransactionType1" caption="Transaction Type" columnCount="2" level="1" style="SlicerStyleDark1" rowHeight="241300"/>
  <slicer name="ChannelName 5" xr10:uid="{5C3CB379-D8FC-4D77-A6C4-54A820D3602C}" cache="Slicer_ChannelName1" caption="Channel" columnCount="2" level="1" style="SlicerStyleDark1" rowHeight="241300"/>
</slicers>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Dim_Country" displayName="Dim_Country" ref="A1:C6" totalsRowShown="0">
  <autoFilter ref="A1:C6" xr:uid="{00000000-0009-0000-0100-000002000000}"/>
  <tableColumns count="3">
    <tableColumn id="1" xr3:uid="{00000000-0010-0000-0000-000001000000}" name="CountryID"/>
    <tableColumn id="2" xr3:uid="{00000000-0010-0000-0000-000002000000}" name="CountryName"/>
    <tableColumn id="3" xr3:uid="{00000000-0010-0000-0000-000003000000}" name="SubsidiaryName"/>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Dim_Metric" displayName="Dim_Metric" ref="A1:C8" totalsRowShown="0">
  <autoFilter ref="A1:C8" xr:uid="{00000000-0009-0000-0100-000004000000}"/>
  <tableColumns count="3">
    <tableColumn id="1" xr3:uid="{00000000-0010-0000-0100-000001000000}" name="MetricID"/>
    <tableColumn id="2" xr3:uid="{00000000-0010-0000-0100-000002000000}" name="MetricName"/>
    <tableColumn id="3" xr3:uid="{00000000-0010-0000-0100-000003000000}" name="Unit"/>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2000000}" name="Fact_Group_Annual" displayName="Fact_Group_Annual" ref="A1:D24" totalsRowShown="0">
  <autoFilter ref="A1:D24" xr:uid="{00000000-0009-0000-0100-000007000000}"/>
  <tableColumns count="4">
    <tableColumn id="1" xr3:uid="{00000000-0010-0000-0200-000001000000}" name="FiscalYear"/>
    <tableColumn id="2" xr3:uid="{00000000-0010-0000-0200-000002000000}" name="MetricID"/>
    <tableColumn id="3" xr3:uid="{00000000-0010-0000-0200-000003000000}" name="Value"/>
    <tableColumn id="4" xr3:uid="{00000000-0010-0000-0200-000004000000}" name="Source"/>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Fact_Country_Segment" displayName="Fact_Country_Segment" ref="A1:F6" totalsRowShown="0">
  <autoFilter ref="A1:F6" xr:uid="{00000000-0009-0000-0100-000006000000}"/>
  <tableColumns count="6">
    <tableColumn id="1" xr3:uid="{00000000-0010-0000-0300-000001000000}" name="CountryID"/>
    <tableColumn id="2" xr3:uid="{00000000-0010-0000-0300-000002000000}" name="FiscalYear"/>
    <tableColumn id="3" xr3:uid="{00000000-0010-0000-0300-000003000000}" name="MetricName"/>
    <tableColumn id="4" xr3:uid="{00000000-0010-0000-0300-000004000000}" name="Value_KES_Billion"/>
    <tableColumn id="5" xr3:uid="{00000000-0010-0000-0300-000005000000}" name="YoY_Growth_Pct"/>
    <tableColumn id="6" xr3:uid="{00000000-0010-0000-0300-000006000000}" name="Source"/>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Dim_Region" displayName="Dim_Region" ref="A1:B6" totalsRowShown="0">
  <autoFilter ref="A1:B6" xr:uid="{00000000-0009-0000-0100-000005000000}"/>
  <tableColumns count="2">
    <tableColumn id="1" xr3:uid="{00000000-0010-0000-0400-000001000000}" name="RegionID"/>
    <tableColumn id="2" xr3:uid="{00000000-0010-0000-0400-000002000000}" name="RegionName"/>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Dim_Channel" displayName="Dim_Channel" ref="A1:B6" totalsRowShown="0">
  <autoFilter ref="A1:B6" xr:uid="{00000000-0009-0000-0100-000001000000}"/>
  <tableColumns count="2">
    <tableColumn id="1" xr3:uid="{00000000-0010-0000-0500-000001000000}" name="ChannelID"/>
    <tableColumn id="2" xr3:uid="{00000000-0010-0000-0500-000002000000}" name="ChannelName"/>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Dim_Date" displayName="Dim_Date" ref="A1:G182" totalsRowShown="0">
  <autoFilter ref="A1:G182" xr:uid="{00000000-0009-0000-0100-000003000000}"/>
  <tableColumns count="7">
    <tableColumn id="1" xr3:uid="{00000000-0010-0000-0600-000001000000}" name="DateKey"/>
    <tableColumn id="2" xr3:uid="{00000000-0010-0000-0600-000002000000}" name="Year"/>
    <tableColumn id="3" xr3:uid="{00000000-0010-0000-0600-000003000000}" name="Quarter"/>
    <tableColumn id="4" xr3:uid="{00000000-0010-0000-0600-000004000000}" name="MonthNumber"/>
    <tableColumn id="5" xr3:uid="{00000000-0010-0000-0600-000005000000}" name="MonthName"/>
    <tableColumn id="6" xr3:uid="{00000000-0010-0000-0600-000006000000}" name="DayName"/>
    <tableColumn id="7" xr3:uid="{00000000-0010-0000-0600-000007000000}" name="IsWeekend"/>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ED4968-5959-4360-899A-2324DB74E1D5}" name="Table9" displayName="Table9" ref="A1:A2" totalsRowShown="0" headerRowDxfId="2">
  <autoFilter ref="A1:A2" xr:uid="{09ED4968-5959-4360-899A-2324DB74E1D5}"/>
  <tableColumns count="1">
    <tableColumn id="1" xr3:uid="{1640EBCC-855C-4808-905F-AACA43431CC0}" name="Measur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408FF11-14B4-4187-A03F-4DD500F06008}" name="Fact_Transactions_SYNTHETIC_1" displayName="Fact_Transactions_SYNTHETIC_1" ref="A1:H708" tableType="queryTable" totalsRowShown="0">
  <autoFilter ref="A1:H708" xr:uid="{5408FF11-14B4-4187-A03F-4DD500F06008}"/>
  <tableColumns count="8">
    <tableColumn id="1" xr3:uid="{79E6D624-61F9-4CF6-88EE-938D33D11B8C}" uniqueName="1" name="TransactionID" queryTableFieldId="1"/>
    <tableColumn id="2" xr3:uid="{3618CA11-9C9B-4935-9BFF-0229D4BDF4F0}" uniqueName="2" name="CountryID" queryTableFieldId="2"/>
    <tableColumn id="3" xr3:uid="{E6E21DE2-D7CF-4ACC-B571-97AEBB027172}" uniqueName="3" name="DateKey" queryTableFieldId="3" dataDxfId="1"/>
    <tableColumn id="4" xr3:uid="{ADDA357A-0A73-46F6-89CE-B9E61CCBFB5B}" uniqueName="4" name="ChannelID" queryTableFieldId="4"/>
    <tableColumn id="5" xr3:uid="{C5901E83-1369-425C-A023-945BE353E171}" uniqueName="5" name="TransactionType" queryTableFieldId="5" dataDxfId="0"/>
    <tableColumn id="6" xr3:uid="{0A3373B2-1879-4C0F-9EC6-FA36D29DB0F2}" uniqueName="6" name="Amount_KES_Million" queryTableFieldId="6"/>
    <tableColumn id="7" xr3:uid="{92F3537D-DEC6-4AEC-84E0-215E382F06D1}" uniqueName="7" name="Volume" queryTableFieldId="7"/>
    <tableColumn id="8" xr3:uid="{7BD5849B-80B0-42AC-8C64-732BF7A01B85}" uniqueName="8" name="RegionID" queryTableFieldId="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10.xml.rels><?xml version="1.0" encoding="UTF-8" standalone="yes"?>
<Relationships xmlns="http://schemas.openxmlformats.org/package/2006/relationships"><Relationship Id="rId8" Type="http://schemas.openxmlformats.org/officeDocument/2006/relationships/pivotTable" Target="../pivotTables/pivotTable27.xml"/><Relationship Id="rId13" Type="http://schemas.openxmlformats.org/officeDocument/2006/relationships/pivotTable" Target="../pivotTables/pivotTable32.xml"/><Relationship Id="rId18" Type="http://schemas.openxmlformats.org/officeDocument/2006/relationships/pivotTable" Target="../pivotTables/pivotTable37.xml"/><Relationship Id="rId3" Type="http://schemas.openxmlformats.org/officeDocument/2006/relationships/pivotTable" Target="../pivotTables/pivotTable22.xml"/><Relationship Id="rId7" Type="http://schemas.openxmlformats.org/officeDocument/2006/relationships/pivotTable" Target="../pivotTables/pivotTable26.xml"/><Relationship Id="rId12" Type="http://schemas.openxmlformats.org/officeDocument/2006/relationships/pivotTable" Target="../pivotTables/pivotTable31.xml"/><Relationship Id="rId17" Type="http://schemas.openxmlformats.org/officeDocument/2006/relationships/pivotTable" Target="../pivotTables/pivotTable36.xml"/><Relationship Id="rId2" Type="http://schemas.openxmlformats.org/officeDocument/2006/relationships/pivotTable" Target="../pivotTables/pivotTable21.xml"/><Relationship Id="rId16" Type="http://schemas.openxmlformats.org/officeDocument/2006/relationships/pivotTable" Target="../pivotTables/pivotTable35.xml"/><Relationship Id="rId20" Type="http://schemas.openxmlformats.org/officeDocument/2006/relationships/drawing" Target="../drawings/drawing1.xml"/><Relationship Id="rId1" Type="http://schemas.openxmlformats.org/officeDocument/2006/relationships/pivotTable" Target="../pivotTables/pivotTable20.xml"/><Relationship Id="rId6" Type="http://schemas.openxmlformats.org/officeDocument/2006/relationships/pivotTable" Target="../pivotTables/pivotTable25.xml"/><Relationship Id="rId11" Type="http://schemas.openxmlformats.org/officeDocument/2006/relationships/pivotTable" Target="../pivotTables/pivotTable30.xml"/><Relationship Id="rId5" Type="http://schemas.openxmlformats.org/officeDocument/2006/relationships/pivotTable" Target="../pivotTables/pivotTable24.xml"/><Relationship Id="rId15" Type="http://schemas.openxmlformats.org/officeDocument/2006/relationships/pivotTable" Target="../pivotTables/pivotTable34.xml"/><Relationship Id="rId10" Type="http://schemas.openxmlformats.org/officeDocument/2006/relationships/pivotTable" Target="../pivotTables/pivotTable29.xml"/><Relationship Id="rId19" Type="http://schemas.openxmlformats.org/officeDocument/2006/relationships/pivotTable" Target="../pivotTables/pivotTable38.xml"/><Relationship Id="rId4" Type="http://schemas.openxmlformats.org/officeDocument/2006/relationships/pivotTable" Target="../pivotTables/pivotTable23.xml"/><Relationship Id="rId9" Type="http://schemas.openxmlformats.org/officeDocument/2006/relationships/pivotTable" Target="../pivotTables/pivotTable28.xml"/><Relationship Id="rId14" Type="http://schemas.openxmlformats.org/officeDocument/2006/relationships/pivotTable" Target="../pivotTables/pivotTable33.xml"/></Relationships>
</file>

<file path=xl/worksheets/_rels/sheet1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1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39.xml"/></Relationships>
</file>

<file path=xl/worksheets/_rels/sheet13.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5.xml"/></Relationships>
</file>

<file path=xl/worksheets/_rels/sheet15.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6.xml"/><Relationship Id="rId1" Type="http://schemas.openxmlformats.org/officeDocument/2006/relationships/printerSettings" Target="../printerSettings/printerSettings1.bin"/></Relationships>
</file>

<file path=xl/worksheets/_rels/sheet16.xml.rels><?xml version="1.0" encoding="UTF-8" standalone="yes"?>
<Relationships xmlns="http://schemas.openxmlformats.org/package/2006/relationships"><Relationship Id="rId2" Type="http://schemas.microsoft.com/office/2007/relationships/slicer" Target="../slicers/slicer6.xml"/><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C40"/>
  <sheetViews>
    <sheetView showGridLines="0" topLeftCell="A3" zoomScaleNormal="100" workbookViewId="0">
      <selection activeCell="B10" sqref="B10"/>
    </sheetView>
  </sheetViews>
  <sheetFormatPr defaultColWidth="8.7109375" defaultRowHeight="15" x14ac:dyDescent="0.25"/>
  <cols>
    <col min="1" max="1" width="3" customWidth="1"/>
    <col min="2" max="2" width="89.42578125" bestFit="1" customWidth="1"/>
    <col min="3" max="3" width="94.7109375" bestFit="1" customWidth="1"/>
  </cols>
  <sheetData>
    <row r="2" spans="2:3" ht="20.25" x14ac:dyDescent="0.3">
      <c r="B2" s="1" t="s">
        <v>118</v>
      </c>
    </row>
    <row r="3" spans="2:3" x14ac:dyDescent="0.25">
      <c r="B3" s="2" t="s">
        <v>0</v>
      </c>
    </row>
    <row r="6" spans="2:3" ht="15.75" x14ac:dyDescent="0.25">
      <c r="B6" s="3" t="s">
        <v>1</v>
      </c>
    </row>
    <row r="7" spans="2:3" ht="25.5" x14ac:dyDescent="0.25">
      <c r="B7" s="4" t="s">
        <v>2</v>
      </c>
      <c r="C7" s="5" t="s">
        <v>119</v>
      </c>
    </row>
    <row r="8" spans="2:3" ht="38.25" x14ac:dyDescent="0.25">
      <c r="B8" s="4" t="s">
        <v>3</v>
      </c>
      <c r="C8" s="5" t="s">
        <v>120</v>
      </c>
    </row>
    <row r="10" spans="2:3" ht="15.75" x14ac:dyDescent="0.25">
      <c r="B10" s="3" t="s">
        <v>4</v>
      </c>
    </row>
    <row r="11" spans="2:3" x14ac:dyDescent="0.25">
      <c r="B11" s="4" t="s">
        <v>5</v>
      </c>
      <c r="C11" s="5" t="s">
        <v>121</v>
      </c>
    </row>
    <row r="12" spans="2:3" x14ac:dyDescent="0.25">
      <c r="B12" s="4" t="s">
        <v>6</v>
      </c>
      <c r="C12" s="5" t="s">
        <v>7</v>
      </c>
    </row>
    <row r="13" spans="2:3" ht="25.5" x14ac:dyDescent="0.25">
      <c r="B13" s="4" t="s">
        <v>8</v>
      </c>
      <c r="C13" s="5" t="s">
        <v>9</v>
      </c>
    </row>
    <row r="14" spans="2:3" x14ac:dyDescent="0.25">
      <c r="B14" s="4" t="s">
        <v>10</v>
      </c>
      <c r="C14" s="5" t="s">
        <v>11</v>
      </c>
    </row>
    <row r="15" spans="2:3" x14ac:dyDescent="0.25">
      <c r="B15" s="4" t="s">
        <v>12</v>
      </c>
      <c r="C15" s="5" t="s">
        <v>13</v>
      </c>
    </row>
    <row r="16" spans="2:3" ht="25.5" x14ac:dyDescent="0.25">
      <c r="B16" s="4" t="s">
        <v>14</v>
      </c>
      <c r="C16" s="5" t="s">
        <v>15</v>
      </c>
    </row>
    <row r="18" spans="2:3" ht="15.75" x14ac:dyDescent="0.25">
      <c r="B18" s="3" t="s">
        <v>16</v>
      </c>
    </row>
    <row r="19" spans="2:3" x14ac:dyDescent="0.25">
      <c r="B19" s="4" t="s">
        <v>17</v>
      </c>
      <c r="C19" s="5" t="s">
        <v>18</v>
      </c>
    </row>
    <row r="20" spans="2:3" ht="25.5" x14ac:dyDescent="0.25">
      <c r="B20" s="4" t="s">
        <v>19</v>
      </c>
      <c r="C20" s="5" t="s">
        <v>20</v>
      </c>
    </row>
    <row r="21" spans="2:3" x14ac:dyDescent="0.25">
      <c r="B21" s="4" t="s">
        <v>21</v>
      </c>
      <c r="C21" s="5" t="s">
        <v>22</v>
      </c>
    </row>
    <row r="22" spans="2:3" x14ac:dyDescent="0.25">
      <c r="B22" s="4" t="s">
        <v>23</v>
      </c>
      <c r="C22" s="5" t="s">
        <v>24</v>
      </c>
    </row>
    <row r="23" spans="2:3" x14ac:dyDescent="0.25">
      <c r="B23" s="4" t="s">
        <v>23</v>
      </c>
      <c r="C23" s="5" t="s">
        <v>25</v>
      </c>
    </row>
    <row r="24" spans="2:3" x14ac:dyDescent="0.25">
      <c r="B24" s="4" t="s">
        <v>23</v>
      </c>
      <c r="C24" s="5" t="s">
        <v>26</v>
      </c>
    </row>
    <row r="25" spans="2:3" x14ac:dyDescent="0.25">
      <c r="B25" s="4" t="s">
        <v>23</v>
      </c>
      <c r="C25" s="5" t="s">
        <v>27</v>
      </c>
    </row>
    <row r="26" spans="2:3" x14ac:dyDescent="0.25">
      <c r="B26" s="4" t="s">
        <v>23</v>
      </c>
      <c r="C26" s="5" t="s">
        <v>28</v>
      </c>
    </row>
    <row r="27" spans="2:3" x14ac:dyDescent="0.25">
      <c r="B27" s="4" t="s">
        <v>23</v>
      </c>
      <c r="C27" s="5" t="s">
        <v>29</v>
      </c>
    </row>
    <row r="28" spans="2:3" x14ac:dyDescent="0.25">
      <c r="B28" s="4" t="s">
        <v>30</v>
      </c>
      <c r="C28" s="5" t="s">
        <v>31</v>
      </c>
    </row>
    <row r="30" spans="2:3" ht="15.75" x14ac:dyDescent="0.25">
      <c r="B30" s="3" t="s">
        <v>32</v>
      </c>
    </row>
    <row r="31" spans="2:3" x14ac:dyDescent="0.25">
      <c r="B31" s="4" t="s">
        <v>33</v>
      </c>
      <c r="C31" s="5" t="s">
        <v>34</v>
      </c>
    </row>
    <row r="32" spans="2:3" ht="25.5" x14ac:dyDescent="0.25">
      <c r="B32" s="4" t="s">
        <v>35</v>
      </c>
      <c r="C32" s="5" t="s">
        <v>36</v>
      </c>
    </row>
    <row r="33" spans="2:3" x14ac:dyDescent="0.25">
      <c r="B33" s="4" t="s">
        <v>37</v>
      </c>
      <c r="C33" s="5" t="s">
        <v>38</v>
      </c>
    </row>
    <row r="34" spans="2:3" ht="25.5" x14ac:dyDescent="0.25">
      <c r="B34" s="4" t="s">
        <v>39</v>
      </c>
      <c r="C34" s="5" t="s">
        <v>40</v>
      </c>
    </row>
    <row r="35" spans="2:3" x14ac:dyDescent="0.25">
      <c r="B35" s="4" t="s">
        <v>41</v>
      </c>
      <c r="C35" s="5" t="s">
        <v>42</v>
      </c>
    </row>
    <row r="37" spans="2:3" ht="15.75" x14ac:dyDescent="0.25">
      <c r="B37" s="3" t="s">
        <v>43</v>
      </c>
    </row>
    <row r="38" spans="2:3" x14ac:dyDescent="0.25">
      <c r="B38" s="4" t="s">
        <v>44</v>
      </c>
      <c r="C38" s="5" t="s">
        <v>122</v>
      </c>
    </row>
    <row r="39" spans="2:3" x14ac:dyDescent="0.25">
      <c r="B39" s="4" t="s">
        <v>45</v>
      </c>
      <c r="C39" s="5" t="s">
        <v>46</v>
      </c>
    </row>
    <row r="40" spans="2:3" ht="38.25" x14ac:dyDescent="0.25">
      <c r="B40" s="4" t="s">
        <v>47</v>
      </c>
      <c r="C40" s="5" t="s">
        <v>48</v>
      </c>
    </row>
  </sheetData>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6"/>
  <sheetViews>
    <sheetView zoomScaleNormal="100" workbookViewId="0">
      <selection activeCell="A23" sqref="A23"/>
    </sheetView>
  </sheetViews>
  <sheetFormatPr defaultColWidth="8.7109375" defaultRowHeight="15" x14ac:dyDescent="0.25"/>
  <cols>
    <col min="1" max="1" width="15.7109375" bestFit="1" customWidth="1"/>
    <col min="2" max="2" width="19.42578125" bestFit="1" customWidth="1"/>
    <col min="3" max="3" width="30.85546875" bestFit="1" customWidth="1"/>
  </cols>
  <sheetData>
    <row r="1" spans="1:3" x14ac:dyDescent="0.25">
      <c r="A1" s="6" t="s">
        <v>49</v>
      </c>
      <c r="B1" s="6" t="s">
        <v>50</v>
      </c>
      <c r="C1" s="6" t="s">
        <v>51</v>
      </c>
    </row>
    <row r="2" spans="1:3" x14ac:dyDescent="0.25">
      <c r="A2" s="7">
        <v>1</v>
      </c>
      <c r="B2" s="7" t="s">
        <v>52</v>
      </c>
      <c r="C2" s="7" t="s">
        <v>123</v>
      </c>
    </row>
    <row r="3" spans="1:3" x14ac:dyDescent="0.25">
      <c r="A3" s="7">
        <v>2</v>
      </c>
      <c r="B3" s="7" t="s">
        <v>53</v>
      </c>
      <c r="C3" s="7" t="s">
        <v>124</v>
      </c>
    </row>
    <row r="4" spans="1:3" x14ac:dyDescent="0.25">
      <c r="A4" s="7">
        <v>3</v>
      </c>
      <c r="B4" s="7" t="s">
        <v>54</v>
      </c>
      <c r="C4" s="7" t="s">
        <v>125</v>
      </c>
    </row>
    <row r="5" spans="1:3" x14ac:dyDescent="0.25">
      <c r="A5" s="7">
        <v>4</v>
      </c>
      <c r="B5" s="7" t="s">
        <v>55</v>
      </c>
      <c r="C5" s="7" t="s">
        <v>126</v>
      </c>
    </row>
    <row r="6" spans="1:3" x14ac:dyDescent="0.25">
      <c r="A6" s="7">
        <v>5</v>
      </c>
      <c r="B6" s="7" t="s">
        <v>56</v>
      </c>
      <c r="C6" s="7" t="s">
        <v>127</v>
      </c>
    </row>
  </sheetData>
  <pageMargins left="0.75" right="0.75" top="1" bottom="1" header="0.511811023622047" footer="0.511811023622047"/>
  <pageSetup paperSize="9" orientation="portrait" horizontalDpi="300" verticalDpi="300"/>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8"/>
  <sheetViews>
    <sheetView zoomScaleNormal="100" workbookViewId="0">
      <selection activeCell="B5" sqref="B5"/>
    </sheetView>
  </sheetViews>
  <sheetFormatPr defaultColWidth="8.7109375" defaultRowHeight="15" x14ac:dyDescent="0.25"/>
  <cols>
    <col min="1" max="1" width="14.140625" bestFit="1" customWidth="1"/>
    <col min="2" max="2" width="18.7109375" bestFit="1" customWidth="1"/>
    <col min="3" max="3" width="10.42578125" bestFit="1" customWidth="1"/>
  </cols>
  <sheetData>
    <row r="1" spans="1:3" x14ac:dyDescent="0.25">
      <c r="A1" s="6" t="s">
        <v>57</v>
      </c>
      <c r="B1" s="6" t="s">
        <v>58</v>
      </c>
      <c r="C1" s="6" t="s">
        <v>59</v>
      </c>
    </row>
    <row r="2" spans="1:3" x14ac:dyDescent="0.25">
      <c r="A2" s="7">
        <v>1</v>
      </c>
      <c r="B2" s="7" t="s">
        <v>60</v>
      </c>
      <c r="C2" s="7" t="s">
        <v>61</v>
      </c>
    </row>
    <row r="3" spans="1:3" x14ac:dyDescent="0.25">
      <c r="A3" s="7">
        <v>2</v>
      </c>
      <c r="B3" s="7" t="s">
        <v>62</v>
      </c>
      <c r="C3" s="7" t="s">
        <v>61</v>
      </c>
    </row>
    <row r="4" spans="1:3" x14ac:dyDescent="0.25">
      <c r="A4" s="7">
        <v>3</v>
      </c>
      <c r="B4" s="7" t="s">
        <v>63</v>
      </c>
      <c r="C4" s="7" t="s">
        <v>61</v>
      </c>
    </row>
    <row r="5" spans="1:3" x14ac:dyDescent="0.25">
      <c r="A5" s="7">
        <v>4</v>
      </c>
      <c r="B5" s="7" t="s">
        <v>64</v>
      </c>
      <c r="C5" s="7" t="s">
        <v>61</v>
      </c>
    </row>
    <row r="6" spans="1:3" x14ac:dyDescent="0.25">
      <c r="A6" s="7">
        <v>5</v>
      </c>
      <c r="B6" s="7" t="s">
        <v>65</v>
      </c>
      <c r="C6" s="7" t="s">
        <v>61</v>
      </c>
    </row>
    <row r="7" spans="1:3" x14ac:dyDescent="0.25">
      <c r="A7" s="7">
        <v>6</v>
      </c>
      <c r="B7" s="7" t="s">
        <v>66</v>
      </c>
      <c r="C7" s="7" t="s">
        <v>61</v>
      </c>
    </row>
    <row r="8" spans="1:3" x14ac:dyDescent="0.25">
      <c r="A8" s="7">
        <v>7</v>
      </c>
      <c r="B8" s="7" t="s">
        <v>67</v>
      </c>
      <c r="C8" s="7" t="s">
        <v>68</v>
      </c>
    </row>
  </sheetData>
  <pageMargins left="0.75" right="0.75" top="1" bottom="1" header="0.511811023622047" footer="0.511811023622047"/>
  <pageSetup paperSize="9" orientation="portrait" horizontalDpi="300" verticalDpi="300"/>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D24"/>
  <sheetViews>
    <sheetView zoomScaleNormal="100" workbookViewId="0">
      <selection activeCell="C11" sqref="C11"/>
    </sheetView>
  </sheetViews>
  <sheetFormatPr defaultColWidth="8.7109375" defaultRowHeight="15" x14ac:dyDescent="0.25"/>
  <cols>
    <col min="1" max="1" width="16.140625" bestFit="1" customWidth="1"/>
    <col min="2" max="2" width="14.140625" bestFit="1" customWidth="1"/>
    <col min="3" max="3" width="14.140625" customWidth="1"/>
    <col min="4" max="4" width="93.42578125" bestFit="1" customWidth="1"/>
  </cols>
  <sheetData>
    <row r="1" spans="1:4" x14ac:dyDescent="0.25">
      <c r="A1" s="6" t="s">
        <v>69</v>
      </c>
      <c r="B1" s="6" t="s">
        <v>57</v>
      </c>
      <c r="C1" s="6" t="s">
        <v>70</v>
      </c>
      <c r="D1" s="6" t="s">
        <v>71</v>
      </c>
    </row>
    <row r="2" spans="1:4" x14ac:dyDescent="0.25">
      <c r="A2" s="7">
        <v>2020</v>
      </c>
      <c r="B2" s="7">
        <v>1</v>
      </c>
      <c r="C2" s="7">
        <v>20.100000000000001</v>
      </c>
      <c r="D2" s="7" t="s">
        <v>129</v>
      </c>
    </row>
    <row r="3" spans="1:4" x14ac:dyDescent="0.25">
      <c r="A3" s="7">
        <v>2021</v>
      </c>
      <c r="B3" s="7">
        <v>1</v>
      </c>
      <c r="C3" s="7">
        <v>40.1</v>
      </c>
      <c r="D3" s="7" t="s">
        <v>130</v>
      </c>
    </row>
    <row r="4" spans="1:4" x14ac:dyDescent="0.25">
      <c r="A4" s="7">
        <v>2022</v>
      </c>
      <c r="B4" s="7">
        <v>1</v>
      </c>
      <c r="C4" s="7">
        <v>46.1</v>
      </c>
      <c r="D4" s="7" t="s">
        <v>131</v>
      </c>
    </row>
    <row r="5" spans="1:4" x14ac:dyDescent="0.25">
      <c r="A5" s="7">
        <v>2023</v>
      </c>
      <c r="B5" s="7">
        <v>1</v>
      </c>
      <c r="C5" s="7">
        <v>43.7</v>
      </c>
      <c r="D5" s="7" t="s">
        <v>132</v>
      </c>
    </row>
    <row r="6" spans="1:4" x14ac:dyDescent="0.25">
      <c r="A6" s="7">
        <v>2024</v>
      </c>
      <c r="B6" s="7">
        <v>1</v>
      </c>
      <c r="C6" s="7">
        <v>48.8</v>
      </c>
      <c r="D6" s="7" t="s">
        <v>133</v>
      </c>
    </row>
    <row r="7" spans="1:4" x14ac:dyDescent="0.25">
      <c r="A7" s="7">
        <v>2025</v>
      </c>
      <c r="B7" s="7">
        <v>1</v>
      </c>
      <c r="C7" s="7">
        <v>75.5</v>
      </c>
      <c r="D7" s="7" t="s">
        <v>134</v>
      </c>
    </row>
    <row r="8" spans="1:4" x14ac:dyDescent="0.25">
      <c r="A8" s="7">
        <v>2022</v>
      </c>
      <c r="B8" s="7">
        <v>2</v>
      </c>
      <c r="C8" s="7">
        <v>1540</v>
      </c>
      <c r="D8" s="7" t="s">
        <v>135</v>
      </c>
    </row>
    <row r="9" spans="1:4" x14ac:dyDescent="0.25">
      <c r="A9" s="7">
        <v>2023</v>
      </c>
      <c r="B9" s="7">
        <v>2</v>
      </c>
      <c r="C9" s="7">
        <v>1820</v>
      </c>
      <c r="D9" s="7" t="s">
        <v>136</v>
      </c>
    </row>
    <row r="10" spans="1:4" x14ac:dyDescent="0.25">
      <c r="A10" s="7">
        <v>2024</v>
      </c>
      <c r="B10" s="7">
        <v>2</v>
      </c>
      <c r="C10" s="7">
        <v>1800</v>
      </c>
      <c r="D10" s="7" t="s">
        <v>133</v>
      </c>
    </row>
    <row r="11" spans="1:4" x14ac:dyDescent="0.25">
      <c r="A11" s="7">
        <v>2025</v>
      </c>
      <c r="B11" s="7">
        <v>2</v>
      </c>
      <c r="C11" s="7">
        <v>1970</v>
      </c>
      <c r="D11" s="7" t="s">
        <v>137</v>
      </c>
    </row>
    <row r="12" spans="1:4" x14ac:dyDescent="0.25">
      <c r="A12" s="7">
        <v>2023</v>
      </c>
      <c r="B12" s="7">
        <v>3</v>
      </c>
      <c r="C12" s="7">
        <v>1360</v>
      </c>
      <c r="D12" s="7" t="s">
        <v>138</v>
      </c>
    </row>
    <row r="13" spans="1:4" x14ac:dyDescent="0.25">
      <c r="A13" s="7">
        <v>2024</v>
      </c>
      <c r="B13" s="7">
        <v>3</v>
      </c>
      <c r="C13" s="7">
        <v>1400</v>
      </c>
      <c r="D13" s="7" t="s">
        <v>133</v>
      </c>
    </row>
    <row r="14" spans="1:4" x14ac:dyDescent="0.25">
      <c r="A14" s="7">
        <v>2025</v>
      </c>
      <c r="B14" s="7">
        <v>3</v>
      </c>
      <c r="C14" s="7">
        <v>1460</v>
      </c>
      <c r="D14" s="7" t="s">
        <v>139</v>
      </c>
    </row>
    <row r="15" spans="1:4" x14ac:dyDescent="0.25">
      <c r="A15" s="7">
        <v>2023</v>
      </c>
      <c r="B15" s="7">
        <v>4</v>
      </c>
      <c r="C15" s="7">
        <v>887.5</v>
      </c>
      <c r="D15" s="7" t="s">
        <v>140</v>
      </c>
    </row>
    <row r="16" spans="1:4" x14ac:dyDescent="0.25">
      <c r="A16" s="7">
        <v>2024</v>
      </c>
      <c r="B16" s="7">
        <v>4</v>
      </c>
      <c r="C16" s="7">
        <v>819.2</v>
      </c>
      <c r="D16" s="7" t="s">
        <v>133</v>
      </c>
    </row>
    <row r="17" spans="1:4" x14ac:dyDescent="0.25">
      <c r="A17" s="7">
        <v>2025</v>
      </c>
      <c r="B17" s="7">
        <v>4</v>
      </c>
      <c r="C17" s="7">
        <v>882.5</v>
      </c>
      <c r="D17" s="7" t="s">
        <v>141</v>
      </c>
    </row>
    <row r="18" spans="1:4" x14ac:dyDescent="0.25">
      <c r="A18" s="7">
        <v>2022</v>
      </c>
      <c r="B18" s="7">
        <v>5</v>
      </c>
      <c r="C18" s="7">
        <v>154</v>
      </c>
      <c r="D18" s="7" t="s">
        <v>142</v>
      </c>
    </row>
    <row r="19" spans="1:4" x14ac:dyDescent="0.25">
      <c r="A19" s="7">
        <v>2023</v>
      </c>
      <c r="B19" s="7">
        <v>5</v>
      </c>
      <c r="C19" s="7">
        <v>170.1</v>
      </c>
      <c r="D19" s="7" t="s">
        <v>143</v>
      </c>
    </row>
    <row r="20" spans="1:4" x14ac:dyDescent="0.25">
      <c r="A20" s="7">
        <v>2024</v>
      </c>
      <c r="B20" s="7">
        <v>5</v>
      </c>
      <c r="C20" s="7">
        <v>193.8</v>
      </c>
      <c r="D20" s="7" t="s">
        <v>133</v>
      </c>
    </row>
    <row r="21" spans="1:4" x14ac:dyDescent="0.25">
      <c r="A21" s="7">
        <v>2025</v>
      </c>
      <c r="B21" s="7">
        <v>5</v>
      </c>
      <c r="C21" s="7">
        <v>217.7</v>
      </c>
      <c r="D21" s="7" t="s">
        <v>144</v>
      </c>
    </row>
    <row r="22" spans="1:4" x14ac:dyDescent="0.25">
      <c r="A22" s="7">
        <v>2025</v>
      </c>
      <c r="B22" s="7">
        <v>6</v>
      </c>
      <c r="C22" s="7">
        <v>126.9</v>
      </c>
      <c r="D22" s="7" t="s">
        <v>145</v>
      </c>
    </row>
    <row r="23" spans="1:4" x14ac:dyDescent="0.25">
      <c r="A23" s="7">
        <v>2024</v>
      </c>
      <c r="B23" s="7">
        <v>7</v>
      </c>
      <c r="C23" s="7">
        <v>58.2</v>
      </c>
      <c r="D23" s="7" t="s">
        <v>133</v>
      </c>
    </row>
    <row r="24" spans="1:4" x14ac:dyDescent="0.25">
      <c r="A24" s="7">
        <v>2025</v>
      </c>
      <c r="B24" s="7">
        <v>7</v>
      </c>
      <c r="C24" s="7">
        <v>51</v>
      </c>
      <c r="D24" s="7" t="s">
        <v>128</v>
      </c>
    </row>
  </sheetData>
  <pageMargins left="0.75" right="0.75" top="1" bottom="1" header="0.511811023622047" footer="0.511811023622047"/>
  <pageSetup paperSize="9" orientation="portrait" horizontalDpi="300" verticalDpi="300"/>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6"/>
  <sheetViews>
    <sheetView zoomScaleNormal="100" workbookViewId="0">
      <selection activeCell="D3" sqref="D3"/>
    </sheetView>
  </sheetViews>
  <sheetFormatPr defaultColWidth="8.7109375" defaultRowHeight="15" x14ac:dyDescent="0.25"/>
  <cols>
    <col min="1" max="1" width="15.7109375" bestFit="1" customWidth="1"/>
    <col min="2" max="2" width="16.140625" bestFit="1" customWidth="1"/>
    <col min="3" max="3" width="17.85546875" bestFit="1" customWidth="1"/>
    <col min="4" max="4" width="24.5703125" bestFit="1" customWidth="1"/>
    <col min="5" max="5" width="23" bestFit="1" customWidth="1"/>
    <col min="6" max="6" width="60.42578125" bestFit="1" customWidth="1"/>
  </cols>
  <sheetData>
    <row r="1" spans="1:6" x14ac:dyDescent="0.25">
      <c r="A1" s="6" t="s">
        <v>49</v>
      </c>
      <c r="B1" s="6" t="s">
        <v>69</v>
      </c>
      <c r="C1" s="6" t="s">
        <v>58</v>
      </c>
      <c r="D1" s="6" t="s">
        <v>72</v>
      </c>
      <c r="E1" s="6" t="s">
        <v>73</v>
      </c>
      <c r="F1" s="6" t="s">
        <v>71</v>
      </c>
    </row>
    <row r="2" spans="1:6" x14ac:dyDescent="0.25">
      <c r="A2" s="7">
        <v>1</v>
      </c>
      <c r="B2" s="7">
        <v>2025</v>
      </c>
      <c r="C2" s="7" t="s">
        <v>60</v>
      </c>
      <c r="D2" s="7">
        <v>39.200000000000003</v>
      </c>
      <c r="E2" s="7">
        <v>63</v>
      </c>
      <c r="F2" s="7" t="s">
        <v>128</v>
      </c>
    </row>
    <row r="3" spans="1:6" x14ac:dyDescent="0.25">
      <c r="A3" s="7">
        <v>2</v>
      </c>
      <c r="B3" s="7">
        <v>2025</v>
      </c>
      <c r="C3" s="7" t="s">
        <v>60</v>
      </c>
      <c r="D3" s="7">
        <v>24.7</v>
      </c>
      <c r="E3" s="7">
        <v>58</v>
      </c>
      <c r="F3" s="7" t="s">
        <v>128</v>
      </c>
    </row>
    <row r="4" spans="1:6" x14ac:dyDescent="0.25">
      <c r="A4" s="7">
        <v>3</v>
      </c>
      <c r="B4" s="7">
        <v>2025</v>
      </c>
      <c r="C4" s="7" t="s">
        <v>60</v>
      </c>
      <c r="D4" s="7">
        <v>3.6</v>
      </c>
      <c r="E4" s="7">
        <v>500</v>
      </c>
      <c r="F4" s="7" t="s">
        <v>128</v>
      </c>
    </row>
    <row r="5" spans="1:6" x14ac:dyDescent="0.25">
      <c r="A5" s="7">
        <v>4</v>
      </c>
      <c r="B5" s="7">
        <v>2025</v>
      </c>
      <c r="C5" s="7" t="s">
        <v>60</v>
      </c>
      <c r="D5" s="7">
        <v>5.4</v>
      </c>
      <c r="E5" s="7"/>
      <c r="F5" s="7" t="s">
        <v>128</v>
      </c>
    </row>
    <row r="6" spans="1:6" x14ac:dyDescent="0.25">
      <c r="A6" s="7">
        <v>5</v>
      </c>
      <c r="B6" s="7">
        <v>2025</v>
      </c>
      <c r="C6" s="7" t="s">
        <v>60</v>
      </c>
      <c r="D6" s="7">
        <v>2.7</v>
      </c>
      <c r="E6" s="7">
        <v>125</v>
      </c>
      <c r="F6" s="7" t="s">
        <v>128</v>
      </c>
    </row>
  </sheetData>
  <pageMargins left="0.75" right="0.75" top="1" bottom="1" header="0.511811023622047" footer="0.511811023622047"/>
  <pageSetup paperSize="9" orientation="portrait" horizontalDpi="300" verticalDpi="300"/>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6"/>
  <sheetViews>
    <sheetView zoomScaleNormal="100" workbookViewId="0">
      <selection activeCell="B2" sqref="B2"/>
    </sheetView>
  </sheetViews>
  <sheetFormatPr defaultColWidth="8.7109375" defaultRowHeight="15" x14ac:dyDescent="0.25"/>
  <cols>
    <col min="1" max="1" width="15" bestFit="1" customWidth="1"/>
    <col min="2" max="2" width="18.7109375" bestFit="1" customWidth="1"/>
  </cols>
  <sheetData>
    <row r="1" spans="1:2" x14ac:dyDescent="0.25">
      <c r="A1" s="6" t="s">
        <v>74</v>
      </c>
      <c r="B1" s="6" t="s">
        <v>75</v>
      </c>
    </row>
    <row r="2" spans="1:2" x14ac:dyDescent="0.25">
      <c r="A2" s="7">
        <v>1</v>
      </c>
      <c r="B2" s="7" t="s">
        <v>76</v>
      </c>
    </row>
    <row r="3" spans="1:2" x14ac:dyDescent="0.25">
      <c r="A3" s="7">
        <v>2</v>
      </c>
      <c r="B3" s="7" t="s">
        <v>77</v>
      </c>
    </row>
    <row r="4" spans="1:2" x14ac:dyDescent="0.25">
      <c r="A4" s="7">
        <v>3</v>
      </c>
      <c r="B4" s="7" t="s">
        <v>78</v>
      </c>
    </row>
    <row r="5" spans="1:2" x14ac:dyDescent="0.25">
      <c r="A5" s="7">
        <v>4</v>
      </c>
      <c r="B5" s="7" t="s">
        <v>79</v>
      </c>
    </row>
    <row r="6" spans="1:2" x14ac:dyDescent="0.25">
      <c r="A6" s="7">
        <v>5</v>
      </c>
      <c r="B6" s="7" t="s">
        <v>80</v>
      </c>
    </row>
  </sheetData>
  <pageMargins left="0.75" right="0.75" top="1" bottom="1" header="0.511811023622047" footer="0.511811023622047"/>
  <pageSetup paperSize="9" orientation="portrait" horizontalDpi="300" verticalDpi="300"/>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6"/>
  <sheetViews>
    <sheetView zoomScaleNormal="100" workbookViewId="0">
      <selection activeCell="B4" sqref="B4"/>
    </sheetView>
  </sheetViews>
  <sheetFormatPr defaultColWidth="8.7109375" defaultRowHeight="15" x14ac:dyDescent="0.25"/>
  <cols>
    <col min="1" max="1" width="16.140625" bestFit="1" customWidth="1"/>
    <col min="2" max="2" width="27.42578125" bestFit="1" customWidth="1"/>
  </cols>
  <sheetData>
    <row r="1" spans="1:2" x14ac:dyDescent="0.25">
      <c r="A1" s="6" t="s">
        <v>81</v>
      </c>
      <c r="B1" s="6" t="s">
        <v>82</v>
      </c>
    </row>
    <row r="2" spans="1:2" x14ac:dyDescent="0.25">
      <c r="A2" s="7">
        <v>1</v>
      </c>
      <c r="B2" s="7" t="s">
        <v>83</v>
      </c>
    </row>
    <row r="3" spans="1:2" x14ac:dyDescent="0.25">
      <c r="A3" s="7">
        <v>2</v>
      </c>
      <c r="B3" s="7" t="s">
        <v>84</v>
      </c>
    </row>
    <row r="4" spans="1:2" x14ac:dyDescent="0.25">
      <c r="A4" s="7">
        <v>3</v>
      </c>
      <c r="B4" s="7" t="s">
        <v>85</v>
      </c>
    </row>
    <row r="5" spans="1:2" x14ac:dyDescent="0.25">
      <c r="A5" s="7">
        <v>4</v>
      </c>
      <c r="B5" s="7" t="s">
        <v>86</v>
      </c>
    </row>
    <row r="6" spans="1:2" x14ac:dyDescent="0.25">
      <c r="A6" s="7">
        <v>5</v>
      </c>
      <c r="B6" s="7" t="s">
        <v>87</v>
      </c>
    </row>
  </sheetData>
  <pageMargins left="0.75" right="0.75" top="1" bottom="1" header="0.511811023622047" footer="0.511811023622047"/>
  <pageSetup paperSize="9" orientation="portrait" horizontalDpi="300" verticalDpi="300"/>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G182"/>
  <sheetViews>
    <sheetView zoomScaleNormal="100" workbookViewId="0">
      <selection sqref="A1:A1048576"/>
    </sheetView>
  </sheetViews>
  <sheetFormatPr defaultColWidth="8.7109375" defaultRowHeight="15" x14ac:dyDescent="0.25"/>
  <cols>
    <col min="1" max="1" width="14.140625" bestFit="1" customWidth="1"/>
    <col min="2" max="2" width="10.28515625" bestFit="1" customWidth="1"/>
    <col min="3" max="3" width="13.42578125" bestFit="1" customWidth="1"/>
    <col min="4" max="4" width="20.140625" bestFit="1" customWidth="1"/>
    <col min="5" max="5" width="17.85546875" bestFit="1" customWidth="1"/>
    <col min="6" max="6" width="15" bestFit="1" customWidth="1"/>
    <col min="7" max="7" width="16.7109375" bestFit="1" customWidth="1"/>
  </cols>
  <sheetData>
    <row r="1" spans="1:7" x14ac:dyDescent="0.25">
      <c r="A1" s="6" t="s">
        <v>88</v>
      </c>
      <c r="B1" s="6" t="s">
        <v>89</v>
      </c>
      <c r="C1" s="6" t="s">
        <v>90</v>
      </c>
      <c r="D1" s="6" t="s">
        <v>91</v>
      </c>
      <c r="E1" s="6" t="s">
        <v>92</v>
      </c>
      <c r="F1" s="6" t="s">
        <v>93</v>
      </c>
      <c r="G1" s="6" t="s">
        <v>94</v>
      </c>
    </row>
    <row r="2" spans="1:7" x14ac:dyDescent="0.25">
      <c r="A2" s="8">
        <v>45658</v>
      </c>
      <c r="B2" s="7">
        <v>2025</v>
      </c>
      <c r="C2" s="7">
        <v>1</v>
      </c>
      <c r="D2" s="7">
        <v>1</v>
      </c>
      <c r="E2" s="7" t="s">
        <v>95</v>
      </c>
      <c r="F2" s="7" t="s">
        <v>96</v>
      </c>
      <c r="G2" s="7" t="b">
        <f>FALSE()</f>
        <v>0</v>
      </c>
    </row>
    <row r="3" spans="1:7" x14ac:dyDescent="0.25">
      <c r="A3" s="8">
        <v>45659</v>
      </c>
      <c r="B3" s="7">
        <v>2025</v>
      </c>
      <c r="C3" s="7">
        <v>1</v>
      </c>
      <c r="D3" s="7">
        <v>1</v>
      </c>
      <c r="E3" s="7" t="s">
        <v>95</v>
      </c>
      <c r="F3" s="7" t="s">
        <v>97</v>
      </c>
      <c r="G3" s="7" t="b">
        <f>FALSE()</f>
        <v>0</v>
      </c>
    </row>
    <row r="4" spans="1:7" x14ac:dyDescent="0.25">
      <c r="A4" s="8">
        <v>45660</v>
      </c>
      <c r="B4" s="7">
        <v>2025</v>
      </c>
      <c r="C4" s="7">
        <v>1</v>
      </c>
      <c r="D4" s="7">
        <v>1</v>
      </c>
      <c r="E4" s="7" t="s">
        <v>95</v>
      </c>
      <c r="F4" s="7" t="s">
        <v>98</v>
      </c>
      <c r="G4" s="7" t="b">
        <f>FALSE()</f>
        <v>0</v>
      </c>
    </row>
    <row r="5" spans="1:7" x14ac:dyDescent="0.25">
      <c r="A5" s="8">
        <v>45661</v>
      </c>
      <c r="B5" s="7">
        <v>2025</v>
      </c>
      <c r="C5" s="7">
        <v>1</v>
      </c>
      <c r="D5" s="7">
        <v>1</v>
      </c>
      <c r="E5" s="7" t="s">
        <v>95</v>
      </c>
      <c r="F5" s="7" t="s">
        <v>99</v>
      </c>
      <c r="G5" s="7" t="b">
        <f>TRUE()</f>
        <v>1</v>
      </c>
    </row>
    <row r="6" spans="1:7" x14ac:dyDescent="0.25">
      <c r="A6" s="8">
        <v>45662</v>
      </c>
      <c r="B6" s="7">
        <v>2025</v>
      </c>
      <c r="C6" s="7">
        <v>1</v>
      </c>
      <c r="D6" s="7">
        <v>1</v>
      </c>
      <c r="E6" s="7" t="s">
        <v>95</v>
      </c>
      <c r="F6" s="7" t="s">
        <v>100</v>
      </c>
      <c r="G6" s="7" t="b">
        <f>TRUE()</f>
        <v>1</v>
      </c>
    </row>
    <row r="7" spans="1:7" x14ac:dyDescent="0.25">
      <c r="A7" s="8">
        <v>45663</v>
      </c>
      <c r="B7" s="7">
        <v>2025</v>
      </c>
      <c r="C7" s="7">
        <v>1</v>
      </c>
      <c r="D7" s="7">
        <v>1</v>
      </c>
      <c r="E7" s="7" t="s">
        <v>95</v>
      </c>
      <c r="F7" s="7" t="s">
        <v>101</v>
      </c>
      <c r="G7" s="7" t="b">
        <f>FALSE()</f>
        <v>0</v>
      </c>
    </row>
    <row r="8" spans="1:7" x14ac:dyDescent="0.25">
      <c r="A8" s="8">
        <v>45664</v>
      </c>
      <c r="B8" s="7">
        <v>2025</v>
      </c>
      <c r="C8" s="7">
        <v>1</v>
      </c>
      <c r="D8" s="7">
        <v>1</v>
      </c>
      <c r="E8" s="7" t="s">
        <v>95</v>
      </c>
      <c r="F8" s="7" t="s">
        <v>102</v>
      </c>
      <c r="G8" s="7" t="b">
        <f>FALSE()</f>
        <v>0</v>
      </c>
    </row>
    <row r="9" spans="1:7" x14ac:dyDescent="0.25">
      <c r="A9" s="8">
        <v>45665</v>
      </c>
      <c r="B9" s="7">
        <v>2025</v>
      </c>
      <c r="C9" s="7">
        <v>1</v>
      </c>
      <c r="D9" s="7">
        <v>1</v>
      </c>
      <c r="E9" s="7" t="s">
        <v>95</v>
      </c>
      <c r="F9" s="7" t="s">
        <v>96</v>
      </c>
      <c r="G9" s="7" t="b">
        <f>FALSE()</f>
        <v>0</v>
      </c>
    </row>
    <row r="10" spans="1:7" x14ac:dyDescent="0.25">
      <c r="A10" s="8">
        <v>45666</v>
      </c>
      <c r="B10" s="7">
        <v>2025</v>
      </c>
      <c r="C10" s="7">
        <v>1</v>
      </c>
      <c r="D10" s="7">
        <v>1</v>
      </c>
      <c r="E10" s="7" t="s">
        <v>95</v>
      </c>
      <c r="F10" s="7" t="s">
        <v>97</v>
      </c>
      <c r="G10" s="7" t="b">
        <f>FALSE()</f>
        <v>0</v>
      </c>
    </row>
    <row r="11" spans="1:7" x14ac:dyDescent="0.25">
      <c r="A11" s="8">
        <v>45667</v>
      </c>
      <c r="B11" s="7">
        <v>2025</v>
      </c>
      <c r="C11" s="7">
        <v>1</v>
      </c>
      <c r="D11" s="7">
        <v>1</v>
      </c>
      <c r="E11" s="7" t="s">
        <v>95</v>
      </c>
      <c r="F11" s="7" t="s">
        <v>98</v>
      </c>
      <c r="G11" s="7" t="b">
        <f>FALSE()</f>
        <v>0</v>
      </c>
    </row>
    <row r="12" spans="1:7" x14ac:dyDescent="0.25">
      <c r="A12" s="8">
        <v>45668</v>
      </c>
      <c r="B12" s="7">
        <v>2025</v>
      </c>
      <c r="C12" s="7">
        <v>1</v>
      </c>
      <c r="D12" s="7">
        <v>1</v>
      </c>
      <c r="E12" s="7" t="s">
        <v>95</v>
      </c>
      <c r="F12" s="7" t="s">
        <v>99</v>
      </c>
      <c r="G12" s="7" t="b">
        <f>TRUE()</f>
        <v>1</v>
      </c>
    </row>
    <row r="13" spans="1:7" x14ac:dyDescent="0.25">
      <c r="A13" s="8">
        <v>45669</v>
      </c>
      <c r="B13" s="7">
        <v>2025</v>
      </c>
      <c r="C13" s="7">
        <v>1</v>
      </c>
      <c r="D13" s="7">
        <v>1</v>
      </c>
      <c r="E13" s="7" t="s">
        <v>95</v>
      </c>
      <c r="F13" s="7" t="s">
        <v>100</v>
      </c>
      <c r="G13" s="7" t="b">
        <f>TRUE()</f>
        <v>1</v>
      </c>
    </row>
    <row r="14" spans="1:7" x14ac:dyDescent="0.25">
      <c r="A14" s="8">
        <v>45670</v>
      </c>
      <c r="B14" s="7">
        <v>2025</v>
      </c>
      <c r="C14" s="7">
        <v>1</v>
      </c>
      <c r="D14" s="7">
        <v>1</v>
      </c>
      <c r="E14" s="7" t="s">
        <v>95</v>
      </c>
      <c r="F14" s="7" t="s">
        <v>101</v>
      </c>
      <c r="G14" s="7" t="b">
        <f>FALSE()</f>
        <v>0</v>
      </c>
    </row>
    <row r="15" spans="1:7" x14ac:dyDescent="0.25">
      <c r="A15" s="8">
        <v>45671</v>
      </c>
      <c r="B15" s="7">
        <v>2025</v>
      </c>
      <c r="C15" s="7">
        <v>1</v>
      </c>
      <c r="D15" s="7">
        <v>1</v>
      </c>
      <c r="E15" s="7" t="s">
        <v>95</v>
      </c>
      <c r="F15" s="7" t="s">
        <v>102</v>
      </c>
      <c r="G15" s="7" t="b">
        <f>FALSE()</f>
        <v>0</v>
      </c>
    </row>
    <row r="16" spans="1:7" x14ac:dyDescent="0.25">
      <c r="A16" s="8">
        <v>45672</v>
      </c>
      <c r="B16" s="7">
        <v>2025</v>
      </c>
      <c r="C16" s="7">
        <v>1</v>
      </c>
      <c r="D16" s="7">
        <v>1</v>
      </c>
      <c r="E16" s="7" t="s">
        <v>95</v>
      </c>
      <c r="F16" s="7" t="s">
        <v>96</v>
      </c>
      <c r="G16" s="7" t="b">
        <f>FALSE()</f>
        <v>0</v>
      </c>
    </row>
    <row r="17" spans="1:7" x14ac:dyDescent="0.25">
      <c r="A17" s="8">
        <v>45673</v>
      </c>
      <c r="B17" s="7">
        <v>2025</v>
      </c>
      <c r="C17" s="7">
        <v>1</v>
      </c>
      <c r="D17" s="7">
        <v>1</v>
      </c>
      <c r="E17" s="7" t="s">
        <v>95</v>
      </c>
      <c r="F17" s="7" t="s">
        <v>97</v>
      </c>
      <c r="G17" s="7" t="b">
        <f>FALSE()</f>
        <v>0</v>
      </c>
    </row>
    <row r="18" spans="1:7" x14ac:dyDescent="0.25">
      <c r="A18" s="8">
        <v>45674</v>
      </c>
      <c r="B18" s="7">
        <v>2025</v>
      </c>
      <c r="C18" s="7">
        <v>1</v>
      </c>
      <c r="D18" s="7">
        <v>1</v>
      </c>
      <c r="E18" s="7" t="s">
        <v>95</v>
      </c>
      <c r="F18" s="7" t="s">
        <v>98</v>
      </c>
      <c r="G18" s="7" t="b">
        <f>FALSE()</f>
        <v>0</v>
      </c>
    </row>
    <row r="19" spans="1:7" x14ac:dyDescent="0.25">
      <c r="A19" s="8">
        <v>45675</v>
      </c>
      <c r="B19" s="7">
        <v>2025</v>
      </c>
      <c r="C19" s="7">
        <v>1</v>
      </c>
      <c r="D19" s="7">
        <v>1</v>
      </c>
      <c r="E19" s="7" t="s">
        <v>95</v>
      </c>
      <c r="F19" s="7" t="s">
        <v>99</v>
      </c>
      <c r="G19" s="7" t="b">
        <f>TRUE()</f>
        <v>1</v>
      </c>
    </row>
    <row r="20" spans="1:7" x14ac:dyDescent="0.25">
      <c r="A20" s="8">
        <v>45676</v>
      </c>
      <c r="B20" s="7">
        <v>2025</v>
      </c>
      <c r="C20" s="7">
        <v>1</v>
      </c>
      <c r="D20" s="7">
        <v>1</v>
      </c>
      <c r="E20" s="7" t="s">
        <v>95</v>
      </c>
      <c r="F20" s="7" t="s">
        <v>100</v>
      </c>
      <c r="G20" s="7" t="b">
        <f>TRUE()</f>
        <v>1</v>
      </c>
    </row>
    <row r="21" spans="1:7" x14ac:dyDescent="0.25">
      <c r="A21" s="8">
        <v>45677</v>
      </c>
      <c r="B21" s="7">
        <v>2025</v>
      </c>
      <c r="C21" s="7">
        <v>1</v>
      </c>
      <c r="D21" s="7">
        <v>1</v>
      </c>
      <c r="E21" s="7" t="s">
        <v>95</v>
      </c>
      <c r="F21" s="7" t="s">
        <v>101</v>
      </c>
      <c r="G21" s="7" t="b">
        <f>FALSE()</f>
        <v>0</v>
      </c>
    </row>
    <row r="22" spans="1:7" x14ac:dyDescent="0.25">
      <c r="A22" s="8">
        <v>45678</v>
      </c>
      <c r="B22" s="7">
        <v>2025</v>
      </c>
      <c r="C22" s="7">
        <v>1</v>
      </c>
      <c r="D22" s="7">
        <v>1</v>
      </c>
      <c r="E22" s="7" t="s">
        <v>95</v>
      </c>
      <c r="F22" s="7" t="s">
        <v>102</v>
      </c>
      <c r="G22" s="7" t="b">
        <f>FALSE()</f>
        <v>0</v>
      </c>
    </row>
    <row r="23" spans="1:7" x14ac:dyDescent="0.25">
      <c r="A23" s="8">
        <v>45679</v>
      </c>
      <c r="B23" s="7">
        <v>2025</v>
      </c>
      <c r="C23" s="7">
        <v>1</v>
      </c>
      <c r="D23" s="7">
        <v>1</v>
      </c>
      <c r="E23" s="7" t="s">
        <v>95</v>
      </c>
      <c r="F23" s="7" t="s">
        <v>96</v>
      </c>
      <c r="G23" s="7" t="b">
        <f>FALSE()</f>
        <v>0</v>
      </c>
    </row>
    <row r="24" spans="1:7" x14ac:dyDescent="0.25">
      <c r="A24" s="8">
        <v>45680</v>
      </c>
      <c r="B24" s="7">
        <v>2025</v>
      </c>
      <c r="C24" s="7">
        <v>1</v>
      </c>
      <c r="D24" s="7">
        <v>1</v>
      </c>
      <c r="E24" s="7" t="s">
        <v>95</v>
      </c>
      <c r="F24" s="7" t="s">
        <v>97</v>
      </c>
      <c r="G24" s="7" t="b">
        <f>FALSE()</f>
        <v>0</v>
      </c>
    </row>
    <row r="25" spans="1:7" x14ac:dyDescent="0.25">
      <c r="A25" s="8">
        <v>45681</v>
      </c>
      <c r="B25" s="7">
        <v>2025</v>
      </c>
      <c r="C25" s="7">
        <v>1</v>
      </c>
      <c r="D25" s="7">
        <v>1</v>
      </c>
      <c r="E25" s="7" t="s">
        <v>95</v>
      </c>
      <c r="F25" s="7" t="s">
        <v>98</v>
      </c>
      <c r="G25" s="7" t="b">
        <f>FALSE()</f>
        <v>0</v>
      </c>
    </row>
    <row r="26" spans="1:7" x14ac:dyDescent="0.25">
      <c r="A26" s="8">
        <v>45682</v>
      </c>
      <c r="B26" s="7">
        <v>2025</v>
      </c>
      <c r="C26" s="7">
        <v>1</v>
      </c>
      <c r="D26" s="7">
        <v>1</v>
      </c>
      <c r="E26" s="7" t="s">
        <v>95</v>
      </c>
      <c r="F26" s="7" t="s">
        <v>99</v>
      </c>
      <c r="G26" s="7" t="b">
        <f>TRUE()</f>
        <v>1</v>
      </c>
    </row>
    <row r="27" spans="1:7" x14ac:dyDescent="0.25">
      <c r="A27" s="8">
        <v>45683</v>
      </c>
      <c r="B27" s="7">
        <v>2025</v>
      </c>
      <c r="C27" s="7">
        <v>1</v>
      </c>
      <c r="D27" s="7">
        <v>1</v>
      </c>
      <c r="E27" s="7" t="s">
        <v>95</v>
      </c>
      <c r="F27" s="7" t="s">
        <v>100</v>
      </c>
      <c r="G27" s="7" t="b">
        <f>TRUE()</f>
        <v>1</v>
      </c>
    </row>
    <row r="28" spans="1:7" x14ac:dyDescent="0.25">
      <c r="A28" s="8">
        <v>45684</v>
      </c>
      <c r="B28" s="7">
        <v>2025</v>
      </c>
      <c r="C28" s="7">
        <v>1</v>
      </c>
      <c r="D28" s="7">
        <v>1</v>
      </c>
      <c r="E28" s="7" t="s">
        <v>95</v>
      </c>
      <c r="F28" s="7" t="s">
        <v>101</v>
      </c>
      <c r="G28" s="7" t="b">
        <f>FALSE()</f>
        <v>0</v>
      </c>
    </row>
    <row r="29" spans="1:7" x14ac:dyDescent="0.25">
      <c r="A29" s="8">
        <v>45685</v>
      </c>
      <c r="B29" s="7">
        <v>2025</v>
      </c>
      <c r="C29" s="7">
        <v>1</v>
      </c>
      <c r="D29" s="7">
        <v>1</v>
      </c>
      <c r="E29" s="7" t="s">
        <v>95</v>
      </c>
      <c r="F29" s="7" t="s">
        <v>102</v>
      </c>
      <c r="G29" s="7" t="b">
        <f>FALSE()</f>
        <v>0</v>
      </c>
    </row>
    <row r="30" spans="1:7" x14ac:dyDescent="0.25">
      <c r="A30" s="8">
        <v>45686</v>
      </c>
      <c r="B30" s="7">
        <v>2025</v>
      </c>
      <c r="C30" s="7">
        <v>1</v>
      </c>
      <c r="D30" s="7">
        <v>1</v>
      </c>
      <c r="E30" s="7" t="s">
        <v>95</v>
      </c>
      <c r="F30" s="7" t="s">
        <v>96</v>
      </c>
      <c r="G30" s="7" t="b">
        <f>FALSE()</f>
        <v>0</v>
      </c>
    </row>
    <row r="31" spans="1:7" x14ac:dyDescent="0.25">
      <c r="A31" s="8">
        <v>45687</v>
      </c>
      <c r="B31" s="7">
        <v>2025</v>
      </c>
      <c r="C31" s="7">
        <v>1</v>
      </c>
      <c r="D31" s="7">
        <v>1</v>
      </c>
      <c r="E31" s="7" t="s">
        <v>95</v>
      </c>
      <c r="F31" s="7" t="s">
        <v>97</v>
      </c>
      <c r="G31" s="7" t="b">
        <f>FALSE()</f>
        <v>0</v>
      </c>
    </row>
    <row r="32" spans="1:7" x14ac:dyDescent="0.25">
      <c r="A32" s="8">
        <v>45688</v>
      </c>
      <c r="B32" s="7">
        <v>2025</v>
      </c>
      <c r="C32" s="7">
        <v>1</v>
      </c>
      <c r="D32" s="7">
        <v>1</v>
      </c>
      <c r="E32" s="7" t="s">
        <v>95</v>
      </c>
      <c r="F32" s="7" t="s">
        <v>98</v>
      </c>
      <c r="G32" s="7" t="b">
        <f>FALSE()</f>
        <v>0</v>
      </c>
    </row>
    <row r="33" spans="1:7" x14ac:dyDescent="0.25">
      <c r="A33" s="8">
        <v>45689</v>
      </c>
      <c r="B33" s="7">
        <v>2025</v>
      </c>
      <c r="C33" s="7">
        <v>1</v>
      </c>
      <c r="D33" s="7">
        <v>2</v>
      </c>
      <c r="E33" s="7" t="s">
        <v>103</v>
      </c>
      <c r="F33" s="7" t="s">
        <v>99</v>
      </c>
      <c r="G33" s="7" t="b">
        <f>TRUE()</f>
        <v>1</v>
      </c>
    </row>
    <row r="34" spans="1:7" x14ac:dyDescent="0.25">
      <c r="A34" s="8">
        <v>45690</v>
      </c>
      <c r="B34" s="7">
        <v>2025</v>
      </c>
      <c r="C34" s="7">
        <v>1</v>
      </c>
      <c r="D34" s="7">
        <v>2</v>
      </c>
      <c r="E34" s="7" t="s">
        <v>103</v>
      </c>
      <c r="F34" s="7" t="s">
        <v>100</v>
      </c>
      <c r="G34" s="7" t="b">
        <f>TRUE()</f>
        <v>1</v>
      </c>
    </row>
    <row r="35" spans="1:7" x14ac:dyDescent="0.25">
      <c r="A35" s="8">
        <v>45691</v>
      </c>
      <c r="B35" s="7">
        <v>2025</v>
      </c>
      <c r="C35" s="7">
        <v>1</v>
      </c>
      <c r="D35" s="7">
        <v>2</v>
      </c>
      <c r="E35" s="7" t="s">
        <v>103</v>
      </c>
      <c r="F35" s="7" t="s">
        <v>101</v>
      </c>
      <c r="G35" s="7" t="b">
        <f>FALSE()</f>
        <v>0</v>
      </c>
    </row>
    <row r="36" spans="1:7" x14ac:dyDescent="0.25">
      <c r="A36" s="8">
        <v>45692</v>
      </c>
      <c r="B36" s="7">
        <v>2025</v>
      </c>
      <c r="C36" s="7">
        <v>1</v>
      </c>
      <c r="D36" s="7">
        <v>2</v>
      </c>
      <c r="E36" s="7" t="s">
        <v>103</v>
      </c>
      <c r="F36" s="7" t="s">
        <v>102</v>
      </c>
      <c r="G36" s="7" t="b">
        <f>FALSE()</f>
        <v>0</v>
      </c>
    </row>
    <row r="37" spans="1:7" x14ac:dyDescent="0.25">
      <c r="A37" s="8">
        <v>45693</v>
      </c>
      <c r="B37" s="7">
        <v>2025</v>
      </c>
      <c r="C37" s="7">
        <v>1</v>
      </c>
      <c r="D37" s="7">
        <v>2</v>
      </c>
      <c r="E37" s="7" t="s">
        <v>103</v>
      </c>
      <c r="F37" s="7" t="s">
        <v>96</v>
      </c>
      <c r="G37" s="7" t="b">
        <f>FALSE()</f>
        <v>0</v>
      </c>
    </row>
    <row r="38" spans="1:7" x14ac:dyDescent="0.25">
      <c r="A38" s="8">
        <v>45694</v>
      </c>
      <c r="B38" s="7">
        <v>2025</v>
      </c>
      <c r="C38" s="7">
        <v>1</v>
      </c>
      <c r="D38" s="7">
        <v>2</v>
      </c>
      <c r="E38" s="7" t="s">
        <v>103</v>
      </c>
      <c r="F38" s="7" t="s">
        <v>97</v>
      </c>
      <c r="G38" s="7" t="b">
        <f>FALSE()</f>
        <v>0</v>
      </c>
    </row>
    <row r="39" spans="1:7" x14ac:dyDescent="0.25">
      <c r="A39" s="8">
        <v>45695</v>
      </c>
      <c r="B39" s="7">
        <v>2025</v>
      </c>
      <c r="C39" s="7">
        <v>1</v>
      </c>
      <c r="D39" s="7">
        <v>2</v>
      </c>
      <c r="E39" s="7" t="s">
        <v>103</v>
      </c>
      <c r="F39" s="7" t="s">
        <v>98</v>
      </c>
      <c r="G39" s="7" t="b">
        <f>FALSE()</f>
        <v>0</v>
      </c>
    </row>
    <row r="40" spans="1:7" x14ac:dyDescent="0.25">
      <c r="A40" s="8">
        <v>45696</v>
      </c>
      <c r="B40" s="7">
        <v>2025</v>
      </c>
      <c r="C40" s="7">
        <v>1</v>
      </c>
      <c r="D40" s="7">
        <v>2</v>
      </c>
      <c r="E40" s="7" t="s">
        <v>103</v>
      </c>
      <c r="F40" s="7" t="s">
        <v>99</v>
      </c>
      <c r="G40" s="7" t="b">
        <f>TRUE()</f>
        <v>1</v>
      </c>
    </row>
    <row r="41" spans="1:7" x14ac:dyDescent="0.25">
      <c r="A41" s="8">
        <v>45697</v>
      </c>
      <c r="B41" s="7">
        <v>2025</v>
      </c>
      <c r="C41" s="7">
        <v>1</v>
      </c>
      <c r="D41" s="7">
        <v>2</v>
      </c>
      <c r="E41" s="7" t="s">
        <v>103</v>
      </c>
      <c r="F41" s="7" t="s">
        <v>100</v>
      </c>
      <c r="G41" s="7" t="b">
        <f>TRUE()</f>
        <v>1</v>
      </c>
    </row>
    <row r="42" spans="1:7" x14ac:dyDescent="0.25">
      <c r="A42" s="8">
        <v>45698</v>
      </c>
      <c r="B42" s="7">
        <v>2025</v>
      </c>
      <c r="C42" s="7">
        <v>1</v>
      </c>
      <c r="D42" s="7">
        <v>2</v>
      </c>
      <c r="E42" s="7" t="s">
        <v>103</v>
      </c>
      <c r="F42" s="7" t="s">
        <v>101</v>
      </c>
      <c r="G42" s="7" t="b">
        <f>FALSE()</f>
        <v>0</v>
      </c>
    </row>
    <row r="43" spans="1:7" x14ac:dyDescent="0.25">
      <c r="A43" s="8">
        <v>45699</v>
      </c>
      <c r="B43" s="7">
        <v>2025</v>
      </c>
      <c r="C43" s="7">
        <v>1</v>
      </c>
      <c r="D43" s="7">
        <v>2</v>
      </c>
      <c r="E43" s="7" t="s">
        <v>103</v>
      </c>
      <c r="F43" s="7" t="s">
        <v>102</v>
      </c>
      <c r="G43" s="7" t="b">
        <f>FALSE()</f>
        <v>0</v>
      </c>
    </row>
    <row r="44" spans="1:7" x14ac:dyDescent="0.25">
      <c r="A44" s="8">
        <v>45700</v>
      </c>
      <c r="B44" s="7">
        <v>2025</v>
      </c>
      <c r="C44" s="7">
        <v>1</v>
      </c>
      <c r="D44" s="7">
        <v>2</v>
      </c>
      <c r="E44" s="7" t="s">
        <v>103</v>
      </c>
      <c r="F44" s="7" t="s">
        <v>96</v>
      </c>
      <c r="G44" s="7" t="b">
        <f>FALSE()</f>
        <v>0</v>
      </c>
    </row>
    <row r="45" spans="1:7" x14ac:dyDescent="0.25">
      <c r="A45" s="8">
        <v>45701</v>
      </c>
      <c r="B45" s="7">
        <v>2025</v>
      </c>
      <c r="C45" s="7">
        <v>1</v>
      </c>
      <c r="D45" s="7">
        <v>2</v>
      </c>
      <c r="E45" s="7" t="s">
        <v>103</v>
      </c>
      <c r="F45" s="7" t="s">
        <v>97</v>
      </c>
      <c r="G45" s="7" t="b">
        <f>FALSE()</f>
        <v>0</v>
      </c>
    </row>
    <row r="46" spans="1:7" x14ac:dyDescent="0.25">
      <c r="A46" s="8">
        <v>45702</v>
      </c>
      <c r="B46" s="7">
        <v>2025</v>
      </c>
      <c r="C46" s="7">
        <v>1</v>
      </c>
      <c r="D46" s="7">
        <v>2</v>
      </c>
      <c r="E46" s="7" t="s">
        <v>103</v>
      </c>
      <c r="F46" s="7" t="s">
        <v>98</v>
      </c>
      <c r="G46" s="7" t="b">
        <f>FALSE()</f>
        <v>0</v>
      </c>
    </row>
    <row r="47" spans="1:7" x14ac:dyDescent="0.25">
      <c r="A47" s="8">
        <v>45703</v>
      </c>
      <c r="B47" s="7">
        <v>2025</v>
      </c>
      <c r="C47" s="7">
        <v>1</v>
      </c>
      <c r="D47" s="7">
        <v>2</v>
      </c>
      <c r="E47" s="7" t="s">
        <v>103</v>
      </c>
      <c r="F47" s="7" t="s">
        <v>99</v>
      </c>
      <c r="G47" s="7" t="b">
        <f>TRUE()</f>
        <v>1</v>
      </c>
    </row>
    <row r="48" spans="1:7" x14ac:dyDescent="0.25">
      <c r="A48" s="8">
        <v>45704</v>
      </c>
      <c r="B48" s="7">
        <v>2025</v>
      </c>
      <c r="C48" s="7">
        <v>1</v>
      </c>
      <c r="D48" s="7">
        <v>2</v>
      </c>
      <c r="E48" s="7" t="s">
        <v>103</v>
      </c>
      <c r="F48" s="7" t="s">
        <v>100</v>
      </c>
      <c r="G48" s="7" t="b">
        <f>TRUE()</f>
        <v>1</v>
      </c>
    </row>
    <row r="49" spans="1:7" x14ac:dyDescent="0.25">
      <c r="A49" s="8">
        <v>45705</v>
      </c>
      <c r="B49" s="7">
        <v>2025</v>
      </c>
      <c r="C49" s="7">
        <v>1</v>
      </c>
      <c r="D49" s="7">
        <v>2</v>
      </c>
      <c r="E49" s="7" t="s">
        <v>103</v>
      </c>
      <c r="F49" s="7" t="s">
        <v>101</v>
      </c>
      <c r="G49" s="7" t="b">
        <f>FALSE()</f>
        <v>0</v>
      </c>
    </row>
    <row r="50" spans="1:7" x14ac:dyDescent="0.25">
      <c r="A50" s="8">
        <v>45706</v>
      </c>
      <c r="B50" s="7">
        <v>2025</v>
      </c>
      <c r="C50" s="7">
        <v>1</v>
      </c>
      <c r="D50" s="7">
        <v>2</v>
      </c>
      <c r="E50" s="7" t="s">
        <v>103</v>
      </c>
      <c r="F50" s="7" t="s">
        <v>102</v>
      </c>
      <c r="G50" s="7" t="b">
        <f>FALSE()</f>
        <v>0</v>
      </c>
    </row>
    <row r="51" spans="1:7" x14ac:dyDescent="0.25">
      <c r="A51" s="8">
        <v>45707</v>
      </c>
      <c r="B51" s="7">
        <v>2025</v>
      </c>
      <c r="C51" s="7">
        <v>1</v>
      </c>
      <c r="D51" s="7">
        <v>2</v>
      </c>
      <c r="E51" s="7" t="s">
        <v>103</v>
      </c>
      <c r="F51" s="7" t="s">
        <v>96</v>
      </c>
      <c r="G51" s="7" t="b">
        <f>FALSE()</f>
        <v>0</v>
      </c>
    </row>
    <row r="52" spans="1:7" x14ac:dyDescent="0.25">
      <c r="A52" s="8">
        <v>45708</v>
      </c>
      <c r="B52" s="7">
        <v>2025</v>
      </c>
      <c r="C52" s="7">
        <v>1</v>
      </c>
      <c r="D52" s="7">
        <v>2</v>
      </c>
      <c r="E52" s="7" t="s">
        <v>103</v>
      </c>
      <c r="F52" s="7" t="s">
        <v>97</v>
      </c>
      <c r="G52" s="7" t="b">
        <f>FALSE()</f>
        <v>0</v>
      </c>
    </row>
    <row r="53" spans="1:7" x14ac:dyDescent="0.25">
      <c r="A53" s="8">
        <v>45709</v>
      </c>
      <c r="B53" s="7">
        <v>2025</v>
      </c>
      <c r="C53" s="7">
        <v>1</v>
      </c>
      <c r="D53" s="7">
        <v>2</v>
      </c>
      <c r="E53" s="7" t="s">
        <v>103</v>
      </c>
      <c r="F53" s="7" t="s">
        <v>98</v>
      </c>
      <c r="G53" s="7" t="b">
        <f>FALSE()</f>
        <v>0</v>
      </c>
    </row>
    <row r="54" spans="1:7" x14ac:dyDescent="0.25">
      <c r="A54" s="8">
        <v>45710</v>
      </c>
      <c r="B54" s="7">
        <v>2025</v>
      </c>
      <c r="C54" s="7">
        <v>1</v>
      </c>
      <c r="D54" s="7">
        <v>2</v>
      </c>
      <c r="E54" s="7" t="s">
        <v>103</v>
      </c>
      <c r="F54" s="7" t="s">
        <v>99</v>
      </c>
      <c r="G54" s="7" t="b">
        <f>TRUE()</f>
        <v>1</v>
      </c>
    </row>
    <row r="55" spans="1:7" x14ac:dyDescent="0.25">
      <c r="A55" s="8">
        <v>45711</v>
      </c>
      <c r="B55" s="7">
        <v>2025</v>
      </c>
      <c r="C55" s="7">
        <v>1</v>
      </c>
      <c r="D55" s="7">
        <v>2</v>
      </c>
      <c r="E55" s="7" t="s">
        <v>103</v>
      </c>
      <c r="F55" s="7" t="s">
        <v>100</v>
      </c>
      <c r="G55" s="7" t="b">
        <f>TRUE()</f>
        <v>1</v>
      </c>
    </row>
    <row r="56" spans="1:7" x14ac:dyDescent="0.25">
      <c r="A56" s="8">
        <v>45712</v>
      </c>
      <c r="B56" s="7">
        <v>2025</v>
      </c>
      <c r="C56" s="7">
        <v>1</v>
      </c>
      <c r="D56" s="7">
        <v>2</v>
      </c>
      <c r="E56" s="7" t="s">
        <v>103</v>
      </c>
      <c r="F56" s="7" t="s">
        <v>101</v>
      </c>
      <c r="G56" s="7" t="b">
        <f>FALSE()</f>
        <v>0</v>
      </c>
    </row>
    <row r="57" spans="1:7" x14ac:dyDescent="0.25">
      <c r="A57" s="8">
        <v>45713</v>
      </c>
      <c r="B57" s="7">
        <v>2025</v>
      </c>
      <c r="C57" s="7">
        <v>1</v>
      </c>
      <c r="D57" s="7">
        <v>2</v>
      </c>
      <c r="E57" s="7" t="s">
        <v>103</v>
      </c>
      <c r="F57" s="7" t="s">
        <v>102</v>
      </c>
      <c r="G57" s="7" t="b">
        <f>FALSE()</f>
        <v>0</v>
      </c>
    </row>
    <row r="58" spans="1:7" x14ac:dyDescent="0.25">
      <c r="A58" s="8">
        <v>45714</v>
      </c>
      <c r="B58" s="7">
        <v>2025</v>
      </c>
      <c r="C58" s="7">
        <v>1</v>
      </c>
      <c r="D58" s="7">
        <v>2</v>
      </c>
      <c r="E58" s="7" t="s">
        <v>103</v>
      </c>
      <c r="F58" s="7" t="s">
        <v>96</v>
      </c>
      <c r="G58" s="7" t="b">
        <f>FALSE()</f>
        <v>0</v>
      </c>
    </row>
    <row r="59" spans="1:7" x14ac:dyDescent="0.25">
      <c r="A59" s="8">
        <v>45715</v>
      </c>
      <c r="B59" s="7">
        <v>2025</v>
      </c>
      <c r="C59" s="7">
        <v>1</v>
      </c>
      <c r="D59" s="7">
        <v>2</v>
      </c>
      <c r="E59" s="7" t="s">
        <v>103</v>
      </c>
      <c r="F59" s="7" t="s">
        <v>97</v>
      </c>
      <c r="G59" s="7" t="b">
        <f>FALSE()</f>
        <v>0</v>
      </c>
    </row>
    <row r="60" spans="1:7" x14ac:dyDescent="0.25">
      <c r="A60" s="8">
        <v>45716</v>
      </c>
      <c r="B60" s="7">
        <v>2025</v>
      </c>
      <c r="C60" s="7">
        <v>1</v>
      </c>
      <c r="D60" s="7">
        <v>2</v>
      </c>
      <c r="E60" s="7" t="s">
        <v>103</v>
      </c>
      <c r="F60" s="7" t="s">
        <v>98</v>
      </c>
      <c r="G60" s="7" t="b">
        <f>FALSE()</f>
        <v>0</v>
      </c>
    </row>
    <row r="61" spans="1:7" x14ac:dyDescent="0.25">
      <c r="A61" s="8">
        <v>45717</v>
      </c>
      <c r="B61" s="7">
        <v>2025</v>
      </c>
      <c r="C61" s="7">
        <v>1</v>
      </c>
      <c r="D61" s="7">
        <v>3</v>
      </c>
      <c r="E61" s="7" t="s">
        <v>104</v>
      </c>
      <c r="F61" s="7" t="s">
        <v>99</v>
      </c>
      <c r="G61" s="7" t="b">
        <f>TRUE()</f>
        <v>1</v>
      </c>
    </row>
    <row r="62" spans="1:7" x14ac:dyDescent="0.25">
      <c r="A62" s="8">
        <v>45718</v>
      </c>
      <c r="B62" s="7">
        <v>2025</v>
      </c>
      <c r="C62" s="7">
        <v>1</v>
      </c>
      <c r="D62" s="7">
        <v>3</v>
      </c>
      <c r="E62" s="7" t="s">
        <v>104</v>
      </c>
      <c r="F62" s="7" t="s">
        <v>100</v>
      </c>
      <c r="G62" s="7" t="b">
        <f>TRUE()</f>
        <v>1</v>
      </c>
    </row>
    <row r="63" spans="1:7" x14ac:dyDescent="0.25">
      <c r="A63" s="8">
        <v>45719</v>
      </c>
      <c r="B63" s="7">
        <v>2025</v>
      </c>
      <c r="C63" s="7">
        <v>1</v>
      </c>
      <c r="D63" s="7">
        <v>3</v>
      </c>
      <c r="E63" s="7" t="s">
        <v>104</v>
      </c>
      <c r="F63" s="7" t="s">
        <v>101</v>
      </c>
      <c r="G63" s="7" t="b">
        <f>FALSE()</f>
        <v>0</v>
      </c>
    </row>
    <row r="64" spans="1:7" x14ac:dyDescent="0.25">
      <c r="A64" s="8">
        <v>45720</v>
      </c>
      <c r="B64" s="7">
        <v>2025</v>
      </c>
      <c r="C64" s="7">
        <v>1</v>
      </c>
      <c r="D64" s="7">
        <v>3</v>
      </c>
      <c r="E64" s="7" t="s">
        <v>104</v>
      </c>
      <c r="F64" s="7" t="s">
        <v>102</v>
      </c>
      <c r="G64" s="7" t="b">
        <f>FALSE()</f>
        <v>0</v>
      </c>
    </row>
    <row r="65" spans="1:7" x14ac:dyDescent="0.25">
      <c r="A65" s="8">
        <v>45721</v>
      </c>
      <c r="B65" s="7">
        <v>2025</v>
      </c>
      <c r="C65" s="7">
        <v>1</v>
      </c>
      <c r="D65" s="7">
        <v>3</v>
      </c>
      <c r="E65" s="7" t="s">
        <v>104</v>
      </c>
      <c r="F65" s="7" t="s">
        <v>96</v>
      </c>
      <c r="G65" s="7" t="b">
        <f>FALSE()</f>
        <v>0</v>
      </c>
    </row>
    <row r="66" spans="1:7" x14ac:dyDescent="0.25">
      <c r="A66" s="8">
        <v>45722</v>
      </c>
      <c r="B66" s="7">
        <v>2025</v>
      </c>
      <c r="C66" s="7">
        <v>1</v>
      </c>
      <c r="D66" s="7">
        <v>3</v>
      </c>
      <c r="E66" s="7" t="s">
        <v>104</v>
      </c>
      <c r="F66" s="7" t="s">
        <v>97</v>
      </c>
      <c r="G66" s="7" t="b">
        <f>FALSE()</f>
        <v>0</v>
      </c>
    </row>
    <row r="67" spans="1:7" x14ac:dyDescent="0.25">
      <c r="A67" s="8">
        <v>45723</v>
      </c>
      <c r="B67" s="7">
        <v>2025</v>
      </c>
      <c r="C67" s="7">
        <v>1</v>
      </c>
      <c r="D67" s="7">
        <v>3</v>
      </c>
      <c r="E67" s="7" t="s">
        <v>104</v>
      </c>
      <c r="F67" s="7" t="s">
        <v>98</v>
      </c>
      <c r="G67" s="7" t="b">
        <f>FALSE()</f>
        <v>0</v>
      </c>
    </row>
    <row r="68" spans="1:7" x14ac:dyDescent="0.25">
      <c r="A68" s="8">
        <v>45724</v>
      </c>
      <c r="B68" s="7">
        <v>2025</v>
      </c>
      <c r="C68" s="7">
        <v>1</v>
      </c>
      <c r="D68" s="7">
        <v>3</v>
      </c>
      <c r="E68" s="7" t="s">
        <v>104</v>
      </c>
      <c r="F68" s="7" t="s">
        <v>99</v>
      </c>
      <c r="G68" s="7" t="b">
        <f>TRUE()</f>
        <v>1</v>
      </c>
    </row>
    <row r="69" spans="1:7" x14ac:dyDescent="0.25">
      <c r="A69" s="8">
        <v>45725</v>
      </c>
      <c r="B69" s="7">
        <v>2025</v>
      </c>
      <c r="C69" s="7">
        <v>1</v>
      </c>
      <c r="D69" s="7">
        <v>3</v>
      </c>
      <c r="E69" s="7" t="s">
        <v>104</v>
      </c>
      <c r="F69" s="7" t="s">
        <v>100</v>
      </c>
      <c r="G69" s="7" t="b">
        <f>TRUE()</f>
        <v>1</v>
      </c>
    </row>
    <row r="70" spans="1:7" x14ac:dyDescent="0.25">
      <c r="A70" s="8">
        <v>45726</v>
      </c>
      <c r="B70" s="7">
        <v>2025</v>
      </c>
      <c r="C70" s="7">
        <v>1</v>
      </c>
      <c r="D70" s="7">
        <v>3</v>
      </c>
      <c r="E70" s="7" t="s">
        <v>104</v>
      </c>
      <c r="F70" s="7" t="s">
        <v>101</v>
      </c>
      <c r="G70" s="7" t="b">
        <f>FALSE()</f>
        <v>0</v>
      </c>
    </row>
    <row r="71" spans="1:7" x14ac:dyDescent="0.25">
      <c r="A71" s="8">
        <v>45727</v>
      </c>
      <c r="B71" s="7">
        <v>2025</v>
      </c>
      <c r="C71" s="7">
        <v>1</v>
      </c>
      <c r="D71" s="7">
        <v>3</v>
      </c>
      <c r="E71" s="7" t="s">
        <v>104</v>
      </c>
      <c r="F71" s="7" t="s">
        <v>102</v>
      </c>
      <c r="G71" s="7" t="b">
        <f>FALSE()</f>
        <v>0</v>
      </c>
    </row>
    <row r="72" spans="1:7" x14ac:dyDescent="0.25">
      <c r="A72" s="8">
        <v>45728</v>
      </c>
      <c r="B72" s="7">
        <v>2025</v>
      </c>
      <c r="C72" s="7">
        <v>1</v>
      </c>
      <c r="D72" s="7">
        <v>3</v>
      </c>
      <c r="E72" s="7" t="s">
        <v>104</v>
      </c>
      <c r="F72" s="7" t="s">
        <v>96</v>
      </c>
      <c r="G72" s="7" t="b">
        <f>FALSE()</f>
        <v>0</v>
      </c>
    </row>
    <row r="73" spans="1:7" x14ac:dyDescent="0.25">
      <c r="A73" s="8">
        <v>45729</v>
      </c>
      <c r="B73" s="7">
        <v>2025</v>
      </c>
      <c r="C73" s="7">
        <v>1</v>
      </c>
      <c r="D73" s="7">
        <v>3</v>
      </c>
      <c r="E73" s="7" t="s">
        <v>104</v>
      </c>
      <c r="F73" s="7" t="s">
        <v>97</v>
      </c>
      <c r="G73" s="7" t="b">
        <f>FALSE()</f>
        <v>0</v>
      </c>
    </row>
    <row r="74" spans="1:7" x14ac:dyDescent="0.25">
      <c r="A74" s="8">
        <v>45730</v>
      </c>
      <c r="B74" s="7">
        <v>2025</v>
      </c>
      <c r="C74" s="7">
        <v>1</v>
      </c>
      <c r="D74" s="7">
        <v>3</v>
      </c>
      <c r="E74" s="7" t="s">
        <v>104</v>
      </c>
      <c r="F74" s="7" t="s">
        <v>98</v>
      </c>
      <c r="G74" s="7" t="b">
        <f>FALSE()</f>
        <v>0</v>
      </c>
    </row>
    <row r="75" spans="1:7" x14ac:dyDescent="0.25">
      <c r="A75" s="8">
        <v>45731</v>
      </c>
      <c r="B75" s="7">
        <v>2025</v>
      </c>
      <c r="C75" s="7">
        <v>1</v>
      </c>
      <c r="D75" s="7">
        <v>3</v>
      </c>
      <c r="E75" s="7" t="s">
        <v>104</v>
      </c>
      <c r="F75" s="7" t="s">
        <v>99</v>
      </c>
      <c r="G75" s="7" t="b">
        <f>TRUE()</f>
        <v>1</v>
      </c>
    </row>
    <row r="76" spans="1:7" x14ac:dyDescent="0.25">
      <c r="A76" s="8">
        <v>45732</v>
      </c>
      <c r="B76" s="7">
        <v>2025</v>
      </c>
      <c r="C76" s="7">
        <v>1</v>
      </c>
      <c r="D76" s="7">
        <v>3</v>
      </c>
      <c r="E76" s="7" t="s">
        <v>104</v>
      </c>
      <c r="F76" s="7" t="s">
        <v>100</v>
      </c>
      <c r="G76" s="7" t="b">
        <f>TRUE()</f>
        <v>1</v>
      </c>
    </row>
    <row r="77" spans="1:7" x14ac:dyDescent="0.25">
      <c r="A77" s="8">
        <v>45733</v>
      </c>
      <c r="B77" s="7">
        <v>2025</v>
      </c>
      <c r="C77" s="7">
        <v>1</v>
      </c>
      <c r="D77" s="7">
        <v>3</v>
      </c>
      <c r="E77" s="7" t="s">
        <v>104</v>
      </c>
      <c r="F77" s="7" t="s">
        <v>101</v>
      </c>
      <c r="G77" s="7" t="b">
        <f>FALSE()</f>
        <v>0</v>
      </c>
    </row>
    <row r="78" spans="1:7" x14ac:dyDescent="0.25">
      <c r="A78" s="8">
        <v>45734</v>
      </c>
      <c r="B78" s="7">
        <v>2025</v>
      </c>
      <c r="C78" s="7">
        <v>1</v>
      </c>
      <c r="D78" s="7">
        <v>3</v>
      </c>
      <c r="E78" s="7" t="s">
        <v>104</v>
      </c>
      <c r="F78" s="7" t="s">
        <v>102</v>
      </c>
      <c r="G78" s="7" t="b">
        <f>FALSE()</f>
        <v>0</v>
      </c>
    </row>
    <row r="79" spans="1:7" x14ac:dyDescent="0.25">
      <c r="A79" s="8">
        <v>45735</v>
      </c>
      <c r="B79" s="7">
        <v>2025</v>
      </c>
      <c r="C79" s="7">
        <v>1</v>
      </c>
      <c r="D79" s="7">
        <v>3</v>
      </c>
      <c r="E79" s="7" t="s">
        <v>104</v>
      </c>
      <c r="F79" s="7" t="s">
        <v>96</v>
      </c>
      <c r="G79" s="7" t="b">
        <f>FALSE()</f>
        <v>0</v>
      </c>
    </row>
    <row r="80" spans="1:7" x14ac:dyDescent="0.25">
      <c r="A80" s="8">
        <v>45736</v>
      </c>
      <c r="B80" s="7">
        <v>2025</v>
      </c>
      <c r="C80" s="7">
        <v>1</v>
      </c>
      <c r="D80" s="7">
        <v>3</v>
      </c>
      <c r="E80" s="7" t="s">
        <v>104</v>
      </c>
      <c r="F80" s="7" t="s">
        <v>97</v>
      </c>
      <c r="G80" s="7" t="b">
        <f>FALSE()</f>
        <v>0</v>
      </c>
    </row>
    <row r="81" spans="1:7" x14ac:dyDescent="0.25">
      <c r="A81" s="8">
        <v>45737</v>
      </c>
      <c r="B81" s="7">
        <v>2025</v>
      </c>
      <c r="C81" s="7">
        <v>1</v>
      </c>
      <c r="D81" s="7">
        <v>3</v>
      </c>
      <c r="E81" s="7" t="s">
        <v>104</v>
      </c>
      <c r="F81" s="7" t="s">
        <v>98</v>
      </c>
      <c r="G81" s="7" t="b">
        <f>FALSE()</f>
        <v>0</v>
      </c>
    </row>
    <row r="82" spans="1:7" x14ac:dyDescent="0.25">
      <c r="A82" s="8">
        <v>45738</v>
      </c>
      <c r="B82" s="7">
        <v>2025</v>
      </c>
      <c r="C82" s="7">
        <v>1</v>
      </c>
      <c r="D82" s="7">
        <v>3</v>
      </c>
      <c r="E82" s="7" t="s">
        <v>104</v>
      </c>
      <c r="F82" s="7" t="s">
        <v>99</v>
      </c>
      <c r="G82" s="7" t="b">
        <f>TRUE()</f>
        <v>1</v>
      </c>
    </row>
    <row r="83" spans="1:7" x14ac:dyDescent="0.25">
      <c r="A83" s="8">
        <v>45739</v>
      </c>
      <c r="B83" s="7">
        <v>2025</v>
      </c>
      <c r="C83" s="7">
        <v>1</v>
      </c>
      <c r="D83" s="7">
        <v>3</v>
      </c>
      <c r="E83" s="7" t="s">
        <v>104</v>
      </c>
      <c r="F83" s="7" t="s">
        <v>100</v>
      </c>
      <c r="G83" s="7" t="b">
        <f>TRUE()</f>
        <v>1</v>
      </c>
    </row>
    <row r="84" spans="1:7" x14ac:dyDescent="0.25">
      <c r="A84" s="8">
        <v>45740</v>
      </c>
      <c r="B84" s="7">
        <v>2025</v>
      </c>
      <c r="C84" s="7">
        <v>1</v>
      </c>
      <c r="D84" s="7">
        <v>3</v>
      </c>
      <c r="E84" s="7" t="s">
        <v>104</v>
      </c>
      <c r="F84" s="7" t="s">
        <v>101</v>
      </c>
      <c r="G84" s="7" t="b">
        <f>FALSE()</f>
        <v>0</v>
      </c>
    </row>
    <row r="85" spans="1:7" x14ac:dyDescent="0.25">
      <c r="A85" s="8">
        <v>45741</v>
      </c>
      <c r="B85" s="7">
        <v>2025</v>
      </c>
      <c r="C85" s="7">
        <v>1</v>
      </c>
      <c r="D85" s="7">
        <v>3</v>
      </c>
      <c r="E85" s="7" t="s">
        <v>104</v>
      </c>
      <c r="F85" s="7" t="s">
        <v>102</v>
      </c>
      <c r="G85" s="7" t="b">
        <f>FALSE()</f>
        <v>0</v>
      </c>
    </row>
    <row r="86" spans="1:7" x14ac:dyDescent="0.25">
      <c r="A86" s="8">
        <v>45742</v>
      </c>
      <c r="B86" s="7">
        <v>2025</v>
      </c>
      <c r="C86" s="7">
        <v>1</v>
      </c>
      <c r="D86" s="7">
        <v>3</v>
      </c>
      <c r="E86" s="7" t="s">
        <v>104</v>
      </c>
      <c r="F86" s="7" t="s">
        <v>96</v>
      </c>
      <c r="G86" s="7" t="b">
        <f>FALSE()</f>
        <v>0</v>
      </c>
    </row>
    <row r="87" spans="1:7" x14ac:dyDescent="0.25">
      <c r="A87" s="8">
        <v>45743</v>
      </c>
      <c r="B87" s="7">
        <v>2025</v>
      </c>
      <c r="C87" s="7">
        <v>1</v>
      </c>
      <c r="D87" s="7">
        <v>3</v>
      </c>
      <c r="E87" s="7" t="s">
        <v>104</v>
      </c>
      <c r="F87" s="7" t="s">
        <v>97</v>
      </c>
      <c r="G87" s="7" t="b">
        <f>FALSE()</f>
        <v>0</v>
      </c>
    </row>
    <row r="88" spans="1:7" x14ac:dyDescent="0.25">
      <c r="A88" s="8">
        <v>45744</v>
      </c>
      <c r="B88" s="7">
        <v>2025</v>
      </c>
      <c r="C88" s="7">
        <v>1</v>
      </c>
      <c r="D88" s="7">
        <v>3</v>
      </c>
      <c r="E88" s="7" t="s">
        <v>104</v>
      </c>
      <c r="F88" s="7" t="s">
        <v>98</v>
      </c>
      <c r="G88" s="7" t="b">
        <f>FALSE()</f>
        <v>0</v>
      </c>
    </row>
    <row r="89" spans="1:7" x14ac:dyDescent="0.25">
      <c r="A89" s="8">
        <v>45745</v>
      </c>
      <c r="B89" s="7">
        <v>2025</v>
      </c>
      <c r="C89" s="7">
        <v>1</v>
      </c>
      <c r="D89" s="7">
        <v>3</v>
      </c>
      <c r="E89" s="7" t="s">
        <v>104</v>
      </c>
      <c r="F89" s="7" t="s">
        <v>99</v>
      </c>
      <c r="G89" s="7" t="b">
        <f>TRUE()</f>
        <v>1</v>
      </c>
    </row>
    <row r="90" spans="1:7" x14ac:dyDescent="0.25">
      <c r="A90" s="8">
        <v>45746</v>
      </c>
      <c r="B90" s="7">
        <v>2025</v>
      </c>
      <c r="C90" s="7">
        <v>1</v>
      </c>
      <c r="D90" s="7">
        <v>3</v>
      </c>
      <c r="E90" s="7" t="s">
        <v>104</v>
      </c>
      <c r="F90" s="7" t="s">
        <v>100</v>
      </c>
      <c r="G90" s="7" t="b">
        <f>TRUE()</f>
        <v>1</v>
      </c>
    </row>
    <row r="91" spans="1:7" x14ac:dyDescent="0.25">
      <c r="A91" s="8">
        <v>45747</v>
      </c>
      <c r="B91" s="7">
        <v>2025</v>
      </c>
      <c r="C91" s="7">
        <v>1</v>
      </c>
      <c r="D91" s="7">
        <v>3</v>
      </c>
      <c r="E91" s="7" t="s">
        <v>104</v>
      </c>
      <c r="F91" s="7" t="s">
        <v>101</v>
      </c>
      <c r="G91" s="7" t="b">
        <f>FALSE()</f>
        <v>0</v>
      </c>
    </row>
    <row r="92" spans="1:7" x14ac:dyDescent="0.25">
      <c r="A92" s="8">
        <v>45748</v>
      </c>
      <c r="B92" s="7">
        <v>2025</v>
      </c>
      <c r="C92" s="7">
        <v>2</v>
      </c>
      <c r="D92" s="7">
        <v>4</v>
      </c>
      <c r="E92" s="7" t="s">
        <v>105</v>
      </c>
      <c r="F92" s="7" t="s">
        <v>102</v>
      </c>
      <c r="G92" s="7" t="b">
        <f>FALSE()</f>
        <v>0</v>
      </c>
    </row>
    <row r="93" spans="1:7" x14ac:dyDescent="0.25">
      <c r="A93" s="8">
        <v>45749</v>
      </c>
      <c r="B93" s="7">
        <v>2025</v>
      </c>
      <c r="C93" s="7">
        <v>2</v>
      </c>
      <c r="D93" s="7">
        <v>4</v>
      </c>
      <c r="E93" s="7" t="s">
        <v>105</v>
      </c>
      <c r="F93" s="7" t="s">
        <v>96</v>
      </c>
      <c r="G93" s="7" t="b">
        <f>FALSE()</f>
        <v>0</v>
      </c>
    </row>
    <row r="94" spans="1:7" x14ac:dyDescent="0.25">
      <c r="A94" s="8">
        <v>45750</v>
      </c>
      <c r="B94" s="7">
        <v>2025</v>
      </c>
      <c r="C94" s="7">
        <v>2</v>
      </c>
      <c r="D94" s="7">
        <v>4</v>
      </c>
      <c r="E94" s="7" t="s">
        <v>105</v>
      </c>
      <c r="F94" s="7" t="s">
        <v>97</v>
      </c>
      <c r="G94" s="7" t="b">
        <f>FALSE()</f>
        <v>0</v>
      </c>
    </row>
    <row r="95" spans="1:7" x14ac:dyDescent="0.25">
      <c r="A95" s="8">
        <v>45751</v>
      </c>
      <c r="B95" s="7">
        <v>2025</v>
      </c>
      <c r="C95" s="7">
        <v>2</v>
      </c>
      <c r="D95" s="7">
        <v>4</v>
      </c>
      <c r="E95" s="7" t="s">
        <v>105</v>
      </c>
      <c r="F95" s="7" t="s">
        <v>98</v>
      </c>
      <c r="G95" s="7" t="b">
        <f>FALSE()</f>
        <v>0</v>
      </c>
    </row>
    <row r="96" spans="1:7" x14ac:dyDescent="0.25">
      <c r="A96" s="8">
        <v>45752</v>
      </c>
      <c r="B96" s="7">
        <v>2025</v>
      </c>
      <c r="C96" s="7">
        <v>2</v>
      </c>
      <c r="D96" s="7">
        <v>4</v>
      </c>
      <c r="E96" s="7" t="s">
        <v>105</v>
      </c>
      <c r="F96" s="7" t="s">
        <v>99</v>
      </c>
      <c r="G96" s="7" t="b">
        <f>TRUE()</f>
        <v>1</v>
      </c>
    </row>
    <row r="97" spans="1:7" x14ac:dyDescent="0.25">
      <c r="A97" s="8">
        <v>45753</v>
      </c>
      <c r="B97" s="7">
        <v>2025</v>
      </c>
      <c r="C97" s="7">
        <v>2</v>
      </c>
      <c r="D97" s="7">
        <v>4</v>
      </c>
      <c r="E97" s="7" t="s">
        <v>105</v>
      </c>
      <c r="F97" s="7" t="s">
        <v>100</v>
      </c>
      <c r="G97" s="7" t="b">
        <f>TRUE()</f>
        <v>1</v>
      </c>
    </row>
    <row r="98" spans="1:7" x14ac:dyDescent="0.25">
      <c r="A98" s="8">
        <v>45754</v>
      </c>
      <c r="B98" s="7">
        <v>2025</v>
      </c>
      <c r="C98" s="7">
        <v>2</v>
      </c>
      <c r="D98" s="7">
        <v>4</v>
      </c>
      <c r="E98" s="7" t="s">
        <v>105</v>
      </c>
      <c r="F98" s="7" t="s">
        <v>101</v>
      </c>
      <c r="G98" s="7" t="b">
        <f>FALSE()</f>
        <v>0</v>
      </c>
    </row>
    <row r="99" spans="1:7" x14ac:dyDescent="0.25">
      <c r="A99" s="8">
        <v>45755</v>
      </c>
      <c r="B99" s="7">
        <v>2025</v>
      </c>
      <c r="C99" s="7">
        <v>2</v>
      </c>
      <c r="D99" s="7">
        <v>4</v>
      </c>
      <c r="E99" s="7" t="s">
        <v>105</v>
      </c>
      <c r="F99" s="7" t="s">
        <v>102</v>
      </c>
      <c r="G99" s="7" t="b">
        <f>FALSE()</f>
        <v>0</v>
      </c>
    </row>
    <row r="100" spans="1:7" x14ac:dyDescent="0.25">
      <c r="A100" s="8">
        <v>45756</v>
      </c>
      <c r="B100" s="7">
        <v>2025</v>
      </c>
      <c r="C100" s="7">
        <v>2</v>
      </c>
      <c r="D100" s="7">
        <v>4</v>
      </c>
      <c r="E100" s="7" t="s">
        <v>105</v>
      </c>
      <c r="F100" s="7" t="s">
        <v>96</v>
      </c>
      <c r="G100" s="7" t="b">
        <f>FALSE()</f>
        <v>0</v>
      </c>
    </row>
    <row r="101" spans="1:7" x14ac:dyDescent="0.25">
      <c r="A101" s="8">
        <v>45757</v>
      </c>
      <c r="B101" s="7">
        <v>2025</v>
      </c>
      <c r="C101" s="7">
        <v>2</v>
      </c>
      <c r="D101" s="7">
        <v>4</v>
      </c>
      <c r="E101" s="7" t="s">
        <v>105</v>
      </c>
      <c r="F101" s="7" t="s">
        <v>97</v>
      </c>
      <c r="G101" s="7" t="b">
        <f>FALSE()</f>
        <v>0</v>
      </c>
    </row>
    <row r="102" spans="1:7" x14ac:dyDescent="0.25">
      <c r="A102" s="8">
        <v>45758</v>
      </c>
      <c r="B102" s="7">
        <v>2025</v>
      </c>
      <c r="C102" s="7">
        <v>2</v>
      </c>
      <c r="D102" s="7">
        <v>4</v>
      </c>
      <c r="E102" s="7" t="s">
        <v>105</v>
      </c>
      <c r="F102" s="7" t="s">
        <v>98</v>
      </c>
      <c r="G102" s="7" t="b">
        <f>FALSE()</f>
        <v>0</v>
      </c>
    </row>
    <row r="103" spans="1:7" x14ac:dyDescent="0.25">
      <c r="A103" s="8">
        <v>45759</v>
      </c>
      <c r="B103" s="7">
        <v>2025</v>
      </c>
      <c r="C103" s="7">
        <v>2</v>
      </c>
      <c r="D103" s="7">
        <v>4</v>
      </c>
      <c r="E103" s="7" t="s">
        <v>105</v>
      </c>
      <c r="F103" s="7" t="s">
        <v>99</v>
      </c>
      <c r="G103" s="7" t="b">
        <f>TRUE()</f>
        <v>1</v>
      </c>
    </row>
    <row r="104" spans="1:7" x14ac:dyDescent="0.25">
      <c r="A104" s="8">
        <v>45760</v>
      </c>
      <c r="B104" s="7">
        <v>2025</v>
      </c>
      <c r="C104" s="7">
        <v>2</v>
      </c>
      <c r="D104" s="7">
        <v>4</v>
      </c>
      <c r="E104" s="7" t="s">
        <v>105</v>
      </c>
      <c r="F104" s="7" t="s">
        <v>100</v>
      </c>
      <c r="G104" s="7" t="b">
        <f>TRUE()</f>
        <v>1</v>
      </c>
    </row>
    <row r="105" spans="1:7" x14ac:dyDescent="0.25">
      <c r="A105" s="8">
        <v>45761</v>
      </c>
      <c r="B105" s="7">
        <v>2025</v>
      </c>
      <c r="C105" s="7">
        <v>2</v>
      </c>
      <c r="D105" s="7">
        <v>4</v>
      </c>
      <c r="E105" s="7" t="s">
        <v>105</v>
      </c>
      <c r="F105" s="7" t="s">
        <v>101</v>
      </c>
      <c r="G105" s="7" t="b">
        <f>FALSE()</f>
        <v>0</v>
      </c>
    </row>
    <row r="106" spans="1:7" x14ac:dyDescent="0.25">
      <c r="A106" s="8">
        <v>45762</v>
      </c>
      <c r="B106" s="7">
        <v>2025</v>
      </c>
      <c r="C106" s="7">
        <v>2</v>
      </c>
      <c r="D106" s="7">
        <v>4</v>
      </c>
      <c r="E106" s="7" t="s">
        <v>105</v>
      </c>
      <c r="F106" s="7" t="s">
        <v>102</v>
      </c>
      <c r="G106" s="7" t="b">
        <f>FALSE()</f>
        <v>0</v>
      </c>
    </row>
    <row r="107" spans="1:7" x14ac:dyDescent="0.25">
      <c r="A107" s="8">
        <v>45763</v>
      </c>
      <c r="B107" s="7">
        <v>2025</v>
      </c>
      <c r="C107" s="7">
        <v>2</v>
      </c>
      <c r="D107" s="7">
        <v>4</v>
      </c>
      <c r="E107" s="7" t="s">
        <v>105</v>
      </c>
      <c r="F107" s="7" t="s">
        <v>96</v>
      </c>
      <c r="G107" s="7" t="b">
        <f>FALSE()</f>
        <v>0</v>
      </c>
    </row>
    <row r="108" spans="1:7" x14ac:dyDescent="0.25">
      <c r="A108" s="8">
        <v>45764</v>
      </c>
      <c r="B108" s="7">
        <v>2025</v>
      </c>
      <c r="C108" s="7">
        <v>2</v>
      </c>
      <c r="D108" s="7">
        <v>4</v>
      </c>
      <c r="E108" s="7" t="s">
        <v>105</v>
      </c>
      <c r="F108" s="7" t="s">
        <v>97</v>
      </c>
      <c r="G108" s="7" t="b">
        <f>FALSE()</f>
        <v>0</v>
      </c>
    </row>
    <row r="109" spans="1:7" x14ac:dyDescent="0.25">
      <c r="A109" s="8">
        <v>45765</v>
      </c>
      <c r="B109" s="7">
        <v>2025</v>
      </c>
      <c r="C109" s="7">
        <v>2</v>
      </c>
      <c r="D109" s="7">
        <v>4</v>
      </c>
      <c r="E109" s="7" t="s">
        <v>105</v>
      </c>
      <c r="F109" s="7" t="s">
        <v>98</v>
      </c>
      <c r="G109" s="7" t="b">
        <f>FALSE()</f>
        <v>0</v>
      </c>
    </row>
    <row r="110" spans="1:7" x14ac:dyDescent="0.25">
      <c r="A110" s="8">
        <v>45766</v>
      </c>
      <c r="B110" s="7">
        <v>2025</v>
      </c>
      <c r="C110" s="7">
        <v>2</v>
      </c>
      <c r="D110" s="7">
        <v>4</v>
      </c>
      <c r="E110" s="7" t="s">
        <v>105</v>
      </c>
      <c r="F110" s="7" t="s">
        <v>99</v>
      </c>
      <c r="G110" s="7" t="b">
        <f>TRUE()</f>
        <v>1</v>
      </c>
    </row>
    <row r="111" spans="1:7" x14ac:dyDescent="0.25">
      <c r="A111" s="8">
        <v>45767</v>
      </c>
      <c r="B111" s="7">
        <v>2025</v>
      </c>
      <c r="C111" s="7">
        <v>2</v>
      </c>
      <c r="D111" s="7">
        <v>4</v>
      </c>
      <c r="E111" s="7" t="s">
        <v>105</v>
      </c>
      <c r="F111" s="7" t="s">
        <v>100</v>
      </c>
      <c r="G111" s="7" t="b">
        <f>TRUE()</f>
        <v>1</v>
      </c>
    </row>
    <row r="112" spans="1:7" x14ac:dyDescent="0.25">
      <c r="A112" s="8">
        <v>45768</v>
      </c>
      <c r="B112" s="7">
        <v>2025</v>
      </c>
      <c r="C112" s="7">
        <v>2</v>
      </c>
      <c r="D112" s="7">
        <v>4</v>
      </c>
      <c r="E112" s="7" t="s">
        <v>105</v>
      </c>
      <c r="F112" s="7" t="s">
        <v>101</v>
      </c>
      <c r="G112" s="7" t="b">
        <f>FALSE()</f>
        <v>0</v>
      </c>
    </row>
    <row r="113" spans="1:7" x14ac:dyDescent="0.25">
      <c r="A113" s="8">
        <v>45769</v>
      </c>
      <c r="B113" s="7">
        <v>2025</v>
      </c>
      <c r="C113" s="7">
        <v>2</v>
      </c>
      <c r="D113" s="7">
        <v>4</v>
      </c>
      <c r="E113" s="7" t="s">
        <v>105</v>
      </c>
      <c r="F113" s="7" t="s">
        <v>102</v>
      </c>
      <c r="G113" s="7" t="b">
        <f>FALSE()</f>
        <v>0</v>
      </c>
    </row>
    <row r="114" spans="1:7" x14ac:dyDescent="0.25">
      <c r="A114" s="8">
        <v>45770</v>
      </c>
      <c r="B114" s="7">
        <v>2025</v>
      </c>
      <c r="C114" s="7">
        <v>2</v>
      </c>
      <c r="D114" s="7">
        <v>4</v>
      </c>
      <c r="E114" s="7" t="s">
        <v>105</v>
      </c>
      <c r="F114" s="7" t="s">
        <v>96</v>
      </c>
      <c r="G114" s="7" t="b">
        <f>FALSE()</f>
        <v>0</v>
      </c>
    </row>
    <row r="115" spans="1:7" x14ac:dyDescent="0.25">
      <c r="A115" s="8">
        <v>45771</v>
      </c>
      <c r="B115" s="7">
        <v>2025</v>
      </c>
      <c r="C115" s="7">
        <v>2</v>
      </c>
      <c r="D115" s="7">
        <v>4</v>
      </c>
      <c r="E115" s="7" t="s">
        <v>105</v>
      </c>
      <c r="F115" s="7" t="s">
        <v>97</v>
      </c>
      <c r="G115" s="7" t="b">
        <f>FALSE()</f>
        <v>0</v>
      </c>
    </row>
    <row r="116" spans="1:7" x14ac:dyDescent="0.25">
      <c r="A116" s="8">
        <v>45772</v>
      </c>
      <c r="B116" s="7">
        <v>2025</v>
      </c>
      <c r="C116" s="7">
        <v>2</v>
      </c>
      <c r="D116" s="7">
        <v>4</v>
      </c>
      <c r="E116" s="7" t="s">
        <v>105</v>
      </c>
      <c r="F116" s="7" t="s">
        <v>98</v>
      </c>
      <c r="G116" s="7" t="b">
        <f>FALSE()</f>
        <v>0</v>
      </c>
    </row>
    <row r="117" spans="1:7" x14ac:dyDescent="0.25">
      <c r="A117" s="8">
        <v>45773</v>
      </c>
      <c r="B117" s="7">
        <v>2025</v>
      </c>
      <c r="C117" s="7">
        <v>2</v>
      </c>
      <c r="D117" s="7">
        <v>4</v>
      </c>
      <c r="E117" s="7" t="s">
        <v>105</v>
      </c>
      <c r="F117" s="7" t="s">
        <v>99</v>
      </c>
      <c r="G117" s="7" t="b">
        <f>TRUE()</f>
        <v>1</v>
      </c>
    </row>
    <row r="118" spans="1:7" x14ac:dyDescent="0.25">
      <c r="A118" s="8">
        <v>45774</v>
      </c>
      <c r="B118" s="7">
        <v>2025</v>
      </c>
      <c r="C118" s="7">
        <v>2</v>
      </c>
      <c r="D118" s="7">
        <v>4</v>
      </c>
      <c r="E118" s="7" t="s">
        <v>105</v>
      </c>
      <c r="F118" s="7" t="s">
        <v>100</v>
      </c>
      <c r="G118" s="7" t="b">
        <f>TRUE()</f>
        <v>1</v>
      </c>
    </row>
    <row r="119" spans="1:7" x14ac:dyDescent="0.25">
      <c r="A119" s="8">
        <v>45775</v>
      </c>
      <c r="B119" s="7">
        <v>2025</v>
      </c>
      <c r="C119" s="7">
        <v>2</v>
      </c>
      <c r="D119" s="7">
        <v>4</v>
      </c>
      <c r="E119" s="7" t="s">
        <v>105</v>
      </c>
      <c r="F119" s="7" t="s">
        <v>101</v>
      </c>
      <c r="G119" s="7" t="b">
        <f>FALSE()</f>
        <v>0</v>
      </c>
    </row>
    <row r="120" spans="1:7" x14ac:dyDescent="0.25">
      <c r="A120" s="8">
        <v>45776</v>
      </c>
      <c r="B120" s="7">
        <v>2025</v>
      </c>
      <c r="C120" s="7">
        <v>2</v>
      </c>
      <c r="D120" s="7">
        <v>4</v>
      </c>
      <c r="E120" s="7" t="s">
        <v>105</v>
      </c>
      <c r="F120" s="7" t="s">
        <v>102</v>
      </c>
      <c r="G120" s="7" t="b">
        <f>FALSE()</f>
        <v>0</v>
      </c>
    </row>
    <row r="121" spans="1:7" x14ac:dyDescent="0.25">
      <c r="A121" s="8">
        <v>45777</v>
      </c>
      <c r="B121" s="7">
        <v>2025</v>
      </c>
      <c r="C121" s="7">
        <v>2</v>
      </c>
      <c r="D121" s="7">
        <v>4</v>
      </c>
      <c r="E121" s="7" t="s">
        <v>105</v>
      </c>
      <c r="F121" s="7" t="s">
        <v>96</v>
      </c>
      <c r="G121" s="7" t="b">
        <f>FALSE()</f>
        <v>0</v>
      </c>
    </row>
    <row r="122" spans="1:7" x14ac:dyDescent="0.25">
      <c r="A122" s="8">
        <v>45778</v>
      </c>
      <c r="B122" s="7">
        <v>2025</v>
      </c>
      <c r="C122" s="7">
        <v>2</v>
      </c>
      <c r="D122" s="7">
        <v>5</v>
      </c>
      <c r="E122" s="7" t="s">
        <v>106</v>
      </c>
      <c r="F122" s="7" t="s">
        <v>97</v>
      </c>
      <c r="G122" s="7" t="b">
        <f>FALSE()</f>
        <v>0</v>
      </c>
    </row>
    <row r="123" spans="1:7" x14ac:dyDescent="0.25">
      <c r="A123" s="8">
        <v>45779</v>
      </c>
      <c r="B123" s="7">
        <v>2025</v>
      </c>
      <c r="C123" s="7">
        <v>2</v>
      </c>
      <c r="D123" s="7">
        <v>5</v>
      </c>
      <c r="E123" s="7" t="s">
        <v>106</v>
      </c>
      <c r="F123" s="7" t="s">
        <v>98</v>
      </c>
      <c r="G123" s="7" t="b">
        <f>FALSE()</f>
        <v>0</v>
      </c>
    </row>
    <row r="124" spans="1:7" x14ac:dyDescent="0.25">
      <c r="A124" s="8">
        <v>45780</v>
      </c>
      <c r="B124" s="7">
        <v>2025</v>
      </c>
      <c r="C124" s="7">
        <v>2</v>
      </c>
      <c r="D124" s="7">
        <v>5</v>
      </c>
      <c r="E124" s="7" t="s">
        <v>106</v>
      </c>
      <c r="F124" s="7" t="s">
        <v>99</v>
      </c>
      <c r="G124" s="7" t="b">
        <f>TRUE()</f>
        <v>1</v>
      </c>
    </row>
    <row r="125" spans="1:7" x14ac:dyDescent="0.25">
      <c r="A125" s="8">
        <v>45781</v>
      </c>
      <c r="B125" s="7">
        <v>2025</v>
      </c>
      <c r="C125" s="7">
        <v>2</v>
      </c>
      <c r="D125" s="7">
        <v>5</v>
      </c>
      <c r="E125" s="7" t="s">
        <v>106</v>
      </c>
      <c r="F125" s="7" t="s">
        <v>100</v>
      </c>
      <c r="G125" s="7" t="b">
        <f>TRUE()</f>
        <v>1</v>
      </c>
    </row>
    <row r="126" spans="1:7" x14ac:dyDescent="0.25">
      <c r="A126" s="8">
        <v>45782</v>
      </c>
      <c r="B126" s="7">
        <v>2025</v>
      </c>
      <c r="C126" s="7">
        <v>2</v>
      </c>
      <c r="D126" s="7">
        <v>5</v>
      </c>
      <c r="E126" s="7" t="s">
        <v>106</v>
      </c>
      <c r="F126" s="7" t="s">
        <v>101</v>
      </c>
      <c r="G126" s="7" t="b">
        <f>FALSE()</f>
        <v>0</v>
      </c>
    </row>
    <row r="127" spans="1:7" x14ac:dyDescent="0.25">
      <c r="A127" s="8">
        <v>45783</v>
      </c>
      <c r="B127" s="7">
        <v>2025</v>
      </c>
      <c r="C127" s="7">
        <v>2</v>
      </c>
      <c r="D127" s="7">
        <v>5</v>
      </c>
      <c r="E127" s="7" t="s">
        <v>106</v>
      </c>
      <c r="F127" s="7" t="s">
        <v>102</v>
      </c>
      <c r="G127" s="7" t="b">
        <f>FALSE()</f>
        <v>0</v>
      </c>
    </row>
    <row r="128" spans="1:7" x14ac:dyDescent="0.25">
      <c r="A128" s="8">
        <v>45784</v>
      </c>
      <c r="B128" s="7">
        <v>2025</v>
      </c>
      <c r="C128" s="7">
        <v>2</v>
      </c>
      <c r="D128" s="7">
        <v>5</v>
      </c>
      <c r="E128" s="7" t="s">
        <v>106</v>
      </c>
      <c r="F128" s="7" t="s">
        <v>96</v>
      </c>
      <c r="G128" s="7" t="b">
        <f>FALSE()</f>
        <v>0</v>
      </c>
    </row>
    <row r="129" spans="1:7" x14ac:dyDescent="0.25">
      <c r="A129" s="8">
        <v>45785</v>
      </c>
      <c r="B129" s="7">
        <v>2025</v>
      </c>
      <c r="C129" s="7">
        <v>2</v>
      </c>
      <c r="D129" s="7">
        <v>5</v>
      </c>
      <c r="E129" s="7" t="s">
        <v>106</v>
      </c>
      <c r="F129" s="7" t="s">
        <v>97</v>
      </c>
      <c r="G129" s="7" t="b">
        <f>FALSE()</f>
        <v>0</v>
      </c>
    </row>
    <row r="130" spans="1:7" x14ac:dyDescent="0.25">
      <c r="A130" s="8">
        <v>45786</v>
      </c>
      <c r="B130" s="7">
        <v>2025</v>
      </c>
      <c r="C130" s="7">
        <v>2</v>
      </c>
      <c r="D130" s="7">
        <v>5</v>
      </c>
      <c r="E130" s="7" t="s">
        <v>106</v>
      </c>
      <c r="F130" s="7" t="s">
        <v>98</v>
      </c>
      <c r="G130" s="7" t="b">
        <f>FALSE()</f>
        <v>0</v>
      </c>
    </row>
    <row r="131" spans="1:7" x14ac:dyDescent="0.25">
      <c r="A131" s="8">
        <v>45787</v>
      </c>
      <c r="B131" s="7">
        <v>2025</v>
      </c>
      <c r="C131" s="7">
        <v>2</v>
      </c>
      <c r="D131" s="7">
        <v>5</v>
      </c>
      <c r="E131" s="7" t="s">
        <v>106</v>
      </c>
      <c r="F131" s="7" t="s">
        <v>99</v>
      </c>
      <c r="G131" s="7" t="b">
        <f>TRUE()</f>
        <v>1</v>
      </c>
    </row>
    <row r="132" spans="1:7" x14ac:dyDescent="0.25">
      <c r="A132" s="8">
        <v>45788</v>
      </c>
      <c r="B132" s="7">
        <v>2025</v>
      </c>
      <c r="C132" s="7">
        <v>2</v>
      </c>
      <c r="D132" s="7">
        <v>5</v>
      </c>
      <c r="E132" s="7" t="s">
        <v>106</v>
      </c>
      <c r="F132" s="7" t="s">
        <v>100</v>
      </c>
      <c r="G132" s="7" t="b">
        <f>TRUE()</f>
        <v>1</v>
      </c>
    </row>
    <row r="133" spans="1:7" x14ac:dyDescent="0.25">
      <c r="A133" s="8">
        <v>45789</v>
      </c>
      <c r="B133" s="7">
        <v>2025</v>
      </c>
      <c r="C133" s="7">
        <v>2</v>
      </c>
      <c r="D133" s="7">
        <v>5</v>
      </c>
      <c r="E133" s="7" t="s">
        <v>106</v>
      </c>
      <c r="F133" s="7" t="s">
        <v>101</v>
      </c>
      <c r="G133" s="7" t="b">
        <f>FALSE()</f>
        <v>0</v>
      </c>
    </row>
    <row r="134" spans="1:7" x14ac:dyDescent="0.25">
      <c r="A134" s="8">
        <v>45790</v>
      </c>
      <c r="B134" s="7">
        <v>2025</v>
      </c>
      <c r="C134" s="7">
        <v>2</v>
      </c>
      <c r="D134" s="7">
        <v>5</v>
      </c>
      <c r="E134" s="7" t="s">
        <v>106</v>
      </c>
      <c r="F134" s="7" t="s">
        <v>102</v>
      </c>
      <c r="G134" s="7" t="b">
        <f>FALSE()</f>
        <v>0</v>
      </c>
    </row>
    <row r="135" spans="1:7" x14ac:dyDescent="0.25">
      <c r="A135" s="8">
        <v>45791</v>
      </c>
      <c r="B135" s="7">
        <v>2025</v>
      </c>
      <c r="C135" s="7">
        <v>2</v>
      </c>
      <c r="D135" s="7">
        <v>5</v>
      </c>
      <c r="E135" s="7" t="s">
        <v>106</v>
      </c>
      <c r="F135" s="7" t="s">
        <v>96</v>
      </c>
      <c r="G135" s="7" t="b">
        <f>FALSE()</f>
        <v>0</v>
      </c>
    </row>
    <row r="136" spans="1:7" x14ac:dyDescent="0.25">
      <c r="A136" s="8">
        <v>45792</v>
      </c>
      <c r="B136" s="7">
        <v>2025</v>
      </c>
      <c r="C136" s="7">
        <v>2</v>
      </c>
      <c r="D136" s="7">
        <v>5</v>
      </c>
      <c r="E136" s="7" t="s">
        <v>106</v>
      </c>
      <c r="F136" s="7" t="s">
        <v>97</v>
      </c>
      <c r="G136" s="7" t="b">
        <f>FALSE()</f>
        <v>0</v>
      </c>
    </row>
    <row r="137" spans="1:7" x14ac:dyDescent="0.25">
      <c r="A137" s="8">
        <v>45793</v>
      </c>
      <c r="B137" s="7">
        <v>2025</v>
      </c>
      <c r="C137" s="7">
        <v>2</v>
      </c>
      <c r="D137" s="7">
        <v>5</v>
      </c>
      <c r="E137" s="7" t="s">
        <v>106</v>
      </c>
      <c r="F137" s="7" t="s">
        <v>98</v>
      </c>
      <c r="G137" s="7" t="b">
        <f>FALSE()</f>
        <v>0</v>
      </c>
    </row>
    <row r="138" spans="1:7" x14ac:dyDescent="0.25">
      <c r="A138" s="8">
        <v>45794</v>
      </c>
      <c r="B138" s="7">
        <v>2025</v>
      </c>
      <c r="C138" s="7">
        <v>2</v>
      </c>
      <c r="D138" s="7">
        <v>5</v>
      </c>
      <c r="E138" s="7" t="s">
        <v>106</v>
      </c>
      <c r="F138" s="7" t="s">
        <v>99</v>
      </c>
      <c r="G138" s="7" t="b">
        <f>TRUE()</f>
        <v>1</v>
      </c>
    </row>
    <row r="139" spans="1:7" x14ac:dyDescent="0.25">
      <c r="A139" s="8">
        <v>45795</v>
      </c>
      <c r="B139" s="7">
        <v>2025</v>
      </c>
      <c r="C139" s="7">
        <v>2</v>
      </c>
      <c r="D139" s="7">
        <v>5</v>
      </c>
      <c r="E139" s="7" t="s">
        <v>106</v>
      </c>
      <c r="F139" s="7" t="s">
        <v>100</v>
      </c>
      <c r="G139" s="7" t="b">
        <f>TRUE()</f>
        <v>1</v>
      </c>
    </row>
    <row r="140" spans="1:7" x14ac:dyDescent="0.25">
      <c r="A140" s="8">
        <v>45796</v>
      </c>
      <c r="B140" s="7">
        <v>2025</v>
      </c>
      <c r="C140" s="7">
        <v>2</v>
      </c>
      <c r="D140" s="7">
        <v>5</v>
      </c>
      <c r="E140" s="7" t="s">
        <v>106</v>
      </c>
      <c r="F140" s="7" t="s">
        <v>101</v>
      </c>
      <c r="G140" s="7" t="b">
        <f>FALSE()</f>
        <v>0</v>
      </c>
    </row>
    <row r="141" spans="1:7" x14ac:dyDescent="0.25">
      <c r="A141" s="8">
        <v>45797</v>
      </c>
      <c r="B141" s="7">
        <v>2025</v>
      </c>
      <c r="C141" s="7">
        <v>2</v>
      </c>
      <c r="D141" s="7">
        <v>5</v>
      </c>
      <c r="E141" s="7" t="s">
        <v>106</v>
      </c>
      <c r="F141" s="7" t="s">
        <v>102</v>
      </c>
      <c r="G141" s="7" t="b">
        <f>FALSE()</f>
        <v>0</v>
      </c>
    </row>
    <row r="142" spans="1:7" x14ac:dyDescent="0.25">
      <c r="A142" s="8">
        <v>45798</v>
      </c>
      <c r="B142" s="7">
        <v>2025</v>
      </c>
      <c r="C142" s="7">
        <v>2</v>
      </c>
      <c r="D142" s="7">
        <v>5</v>
      </c>
      <c r="E142" s="7" t="s">
        <v>106</v>
      </c>
      <c r="F142" s="7" t="s">
        <v>96</v>
      </c>
      <c r="G142" s="7" t="b">
        <f>FALSE()</f>
        <v>0</v>
      </c>
    </row>
    <row r="143" spans="1:7" x14ac:dyDescent="0.25">
      <c r="A143" s="8">
        <v>45799</v>
      </c>
      <c r="B143" s="7">
        <v>2025</v>
      </c>
      <c r="C143" s="7">
        <v>2</v>
      </c>
      <c r="D143" s="7">
        <v>5</v>
      </c>
      <c r="E143" s="7" t="s">
        <v>106</v>
      </c>
      <c r="F143" s="7" t="s">
        <v>97</v>
      </c>
      <c r="G143" s="7" t="b">
        <f>FALSE()</f>
        <v>0</v>
      </c>
    </row>
    <row r="144" spans="1:7" x14ac:dyDescent="0.25">
      <c r="A144" s="8">
        <v>45800</v>
      </c>
      <c r="B144" s="7">
        <v>2025</v>
      </c>
      <c r="C144" s="7">
        <v>2</v>
      </c>
      <c r="D144" s="7">
        <v>5</v>
      </c>
      <c r="E144" s="7" t="s">
        <v>106</v>
      </c>
      <c r="F144" s="7" t="s">
        <v>98</v>
      </c>
      <c r="G144" s="7" t="b">
        <f>FALSE()</f>
        <v>0</v>
      </c>
    </row>
    <row r="145" spans="1:7" x14ac:dyDescent="0.25">
      <c r="A145" s="8">
        <v>45801</v>
      </c>
      <c r="B145" s="7">
        <v>2025</v>
      </c>
      <c r="C145" s="7">
        <v>2</v>
      </c>
      <c r="D145" s="7">
        <v>5</v>
      </c>
      <c r="E145" s="7" t="s">
        <v>106</v>
      </c>
      <c r="F145" s="7" t="s">
        <v>99</v>
      </c>
      <c r="G145" s="7" t="b">
        <f>TRUE()</f>
        <v>1</v>
      </c>
    </row>
    <row r="146" spans="1:7" x14ac:dyDescent="0.25">
      <c r="A146" s="8">
        <v>45802</v>
      </c>
      <c r="B146" s="7">
        <v>2025</v>
      </c>
      <c r="C146" s="7">
        <v>2</v>
      </c>
      <c r="D146" s="7">
        <v>5</v>
      </c>
      <c r="E146" s="7" t="s">
        <v>106</v>
      </c>
      <c r="F146" s="7" t="s">
        <v>100</v>
      </c>
      <c r="G146" s="7" t="b">
        <f>TRUE()</f>
        <v>1</v>
      </c>
    </row>
    <row r="147" spans="1:7" x14ac:dyDescent="0.25">
      <c r="A147" s="8">
        <v>45803</v>
      </c>
      <c r="B147" s="7">
        <v>2025</v>
      </c>
      <c r="C147" s="7">
        <v>2</v>
      </c>
      <c r="D147" s="7">
        <v>5</v>
      </c>
      <c r="E147" s="7" t="s">
        <v>106</v>
      </c>
      <c r="F147" s="7" t="s">
        <v>101</v>
      </c>
      <c r="G147" s="7" t="b">
        <f>FALSE()</f>
        <v>0</v>
      </c>
    </row>
    <row r="148" spans="1:7" x14ac:dyDescent="0.25">
      <c r="A148" s="8">
        <v>45804</v>
      </c>
      <c r="B148" s="7">
        <v>2025</v>
      </c>
      <c r="C148" s="7">
        <v>2</v>
      </c>
      <c r="D148" s="7">
        <v>5</v>
      </c>
      <c r="E148" s="7" t="s">
        <v>106</v>
      </c>
      <c r="F148" s="7" t="s">
        <v>102</v>
      </c>
      <c r="G148" s="7" t="b">
        <f>FALSE()</f>
        <v>0</v>
      </c>
    </row>
    <row r="149" spans="1:7" x14ac:dyDescent="0.25">
      <c r="A149" s="8">
        <v>45805</v>
      </c>
      <c r="B149" s="7">
        <v>2025</v>
      </c>
      <c r="C149" s="7">
        <v>2</v>
      </c>
      <c r="D149" s="7">
        <v>5</v>
      </c>
      <c r="E149" s="7" t="s">
        <v>106</v>
      </c>
      <c r="F149" s="7" t="s">
        <v>96</v>
      </c>
      <c r="G149" s="7" t="b">
        <f>FALSE()</f>
        <v>0</v>
      </c>
    </row>
    <row r="150" spans="1:7" x14ac:dyDescent="0.25">
      <c r="A150" s="8">
        <v>45806</v>
      </c>
      <c r="B150" s="7">
        <v>2025</v>
      </c>
      <c r="C150" s="7">
        <v>2</v>
      </c>
      <c r="D150" s="7">
        <v>5</v>
      </c>
      <c r="E150" s="7" t="s">
        <v>106</v>
      </c>
      <c r="F150" s="7" t="s">
        <v>97</v>
      </c>
      <c r="G150" s="7" t="b">
        <f>FALSE()</f>
        <v>0</v>
      </c>
    </row>
    <row r="151" spans="1:7" x14ac:dyDescent="0.25">
      <c r="A151" s="8">
        <v>45807</v>
      </c>
      <c r="B151" s="7">
        <v>2025</v>
      </c>
      <c r="C151" s="7">
        <v>2</v>
      </c>
      <c r="D151" s="7">
        <v>5</v>
      </c>
      <c r="E151" s="7" t="s">
        <v>106</v>
      </c>
      <c r="F151" s="7" t="s">
        <v>98</v>
      </c>
      <c r="G151" s="7" t="b">
        <f>FALSE()</f>
        <v>0</v>
      </c>
    </row>
    <row r="152" spans="1:7" x14ac:dyDescent="0.25">
      <c r="A152" s="8">
        <v>45808</v>
      </c>
      <c r="B152" s="7">
        <v>2025</v>
      </c>
      <c r="C152" s="7">
        <v>2</v>
      </c>
      <c r="D152" s="7">
        <v>5</v>
      </c>
      <c r="E152" s="7" t="s">
        <v>106</v>
      </c>
      <c r="F152" s="7" t="s">
        <v>99</v>
      </c>
      <c r="G152" s="7" t="b">
        <f>TRUE()</f>
        <v>1</v>
      </c>
    </row>
    <row r="153" spans="1:7" x14ac:dyDescent="0.25">
      <c r="A153" s="8">
        <v>45809</v>
      </c>
      <c r="B153" s="7">
        <v>2025</v>
      </c>
      <c r="C153" s="7">
        <v>2</v>
      </c>
      <c r="D153" s="7">
        <v>6</v>
      </c>
      <c r="E153" s="7" t="s">
        <v>107</v>
      </c>
      <c r="F153" s="7" t="s">
        <v>100</v>
      </c>
      <c r="G153" s="7" t="b">
        <f>TRUE()</f>
        <v>1</v>
      </c>
    </row>
    <row r="154" spans="1:7" x14ac:dyDescent="0.25">
      <c r="A154" s="8">
        <v>45810</v>
      </c>
      <c r="B154" s="7">
        <v>2025</v>
      </c>
      <c r="C154" s="7">
        <v>2</v>
      </c>
      <c r="D154" s="7">
        <v>6</v>
      </c>
      <c r="E154" s="7" t="s">
        <v>107</v>
      </c>
      <c r="F154" s="7" t="s">
        <v>101</v>
      </c>
      <c r="G154" s="7" t="b">
        <f>FALSE()</f>
        <v>0</v>
      </c>
    </row>
    <row r="155" spans="1:7" x14ac:dyDescent="0.25">
      <c r="A155" s="8">
        <v>45811</v>
      </c>
      <c r="B155" s="7">
        <v>2025</v>
      </c>
      <c r="C155" s="7">
        <v>2</v>
      </c>
      <c r="D155" s="7">
        <v>6</v>
      </c>
      <c r="E155" s="7" t="s">
        <v>107</v>
      </c>
      <c r="F155" s="7" t="s">
        <v>102</v>
      </c>
      <c r="G155" s="7" t="b">
        <f>FALSE()</f>
        <v>0</v>
      </c>
    </row>
    <row r="156" spans="1:7" x14ac:dyDescent="0.25">
      <c r="A156" s="8">
        <v>45812</v>
      </c>
      <c r="B156" s="7">
        <v>2025</v>
      </c>
      <c r="C156" s="7">
        <v>2</v>
      </c>
      <c r="D156" s="7">
        <v>6</v>
      </c>
      <c r="E156" s="7" t="s">
        <v>107</v>
      </c>
      <c r="F156" s="7" t="s">
        <v>96</v>
      </c>
      <c r="G156" s="7" t="b">
        <f>FALSE()</f>
        <v>0</v>
      </c>
    </row>
    <row r="157" spans="1:7" x14ac:dyDescent="0.25">
      <c r="A157" s="8">
        <v>45813</v>
      </c>
      <c r="B157" s="7">
        <v>2025</v>
      </c>
      <c r="C157" s="7">
        <v>2</v>
      </c>
      <c r="D157" s="7">
        <v>6</v>
      </c>
      <c r="E157" s="7" t="s">
        <v>107</v>
      </c>
      <c r="F157" s="7" t="s">
        <v>97</v>
      </c>
      <c r="G157" s="7" t="b">
        <f>FALSE()</f>
        <v>0</v>
      </c>
    </row>
    <row r="158" spans="1:7" x14ac:dyDescent="0.25">
      <c r="A158" s="8">
        <v>45814</v>
      </c>
      <c r="B158" s="7">
        <v>2025</v>
      </c>
      <c r="C158" s="7">
        <v>2</v>
      </c>
      <c r="D158" s="7">
        <v>6</v>
      </c>
      <c r="E158" s="7" t="s">
        <v>107</v>
      </c>
      <c r="F158" s="7" t="s">
        <v>98</v>
      </c>
      <c r="G158" s="7" t="b">
        <f>FALSE()</f>
        <v>0</v>
      </c>
    </row>
    <row r="159" spans="1:7" x14ac:dyDescent="0.25">
      <c r="A159" s="8">
        <v>45815</v>
      </c>
      <c r="B159" s="7">
        <v>2025</v>
      </c>
      <c r="C159" s="7">
        <v>2</v>
      </c>
      <c r="D159" s="7">
        <v>6</v>
      </c>
      <c r="E159" s="7" t="s">
        <v>107</v>
      </c>
      <c r="F159" s="7" t="s">
        <v>99</v>
      </c>
      <c r="G159" s="7" t="b">
        <f>TRUE()</f>
        <v>1</v>
      </c>
    </row>
    <row r="160" spans="1:7" x14ac:dyDescent="0.25">
      <c r="A160" s="8">
        <v>45816</v>
      </c>
      <c r="B160" s="7">
        <v>2025</v>
      </c>
      <c r="C160" s="7">
        <v>2</v>
      </c>
      <c r="D160" s="7">
        <v>6</v>
      </c>
      <c r="E160" s="7" t="s">
        <v>107</v>
      </c>
      <c r="F160" s="7" t="s">
        <v>100</v>
      </c>
      <c r="G160" s="7" t="b">
        <f>TRUE()</f>
        <v>1</v>
      </c>
    </row>
    <row r="161" spans="1:7" x14ac:dyDescent="0.25">
      <c r="A161" s="8">
        <v>45817</v>
      </c>
      <c r="B161" s="7">
        <v>2025</v>
      </c>
      <c r="C161" s="7">
        <v>2</v>
      </c>
      <c r="D161" s="7">
        <v>6</v>
      </c>
      <c r="E161" s="7" t="s">
        <v>107</v>
      </c>
      <c r="F161" s="7" t="s">
        <v>101</v>
      </c>
      <c r="G161" s="7" t="b">
        <f>FALSE()</f>
        <v>0</v>
      </c>
    </row>
    <row r="162" spans="1:7" x14ac:dyDescent="0.25">
      <c r="A162" s="8">
        <v>45818</v>
      </c>
      <c r="B162" s="7">
        <v>2025</v>
      </c>
      <c r="C162" s="7">
        <v>2</v>
      </c>
      <c r="D162" s="7">
        <v>6</v>
      </c>
      <c r="E162" s="7" t="s">
        <v>107</v>
      </c>
      <c r="F162" s="7" t="s">
        <v>102</v>
      </c>
      <c r="G162" s="7" t="b">
        <f>FALSE()</f>
        <v>0</v>
      </c>
    </row>
    <row r="163" spans="1:7" x14ac:dyDescent="0.25">
      <c r="A163" s="8">
        <v>45819</v>
      </c>
      <c r="B163" s="7">
        <v>2025</v>
      </c>
      <c r="C163" s="7">
        <v>2</v>
      </c>
      <c r="D163" s="7">
        <v>6</v>
      </c>
      <c r="E163" s="7" t="s">
        <v>107</v>
      </c>
      <c r="F163" s="7" t="s">
        <v>96</v>
      </c>
      <c r="G163" s="7" t="b">
        <f>FALSE()</f>
        <v>0</v>
      </c>
    </row>
    <row r="164" spans="1:7" x14ac:dyDescent="0.25">
      <c r="A164" s="8">
        <v>45820</v>
      </c>
      <c r="B164" s="7">
        <v>2025</v>
      </c>
      <c r="C164" s="7">
        <v>2</v>
      </c>
      <c r="D164" s="7">
        <v>6</v>
      </c>
      <c r="E164" s="7" t="s">
        <v>107</v>
      </c>
      <c r="F164" s="7" t="s">
        <v>97</v>
      </c>
      <c r="G164" s="7" t="b">
        <f>FALSE()</f>
        <v>0</v>
      </c>
    </row>
    <row r="165" spans="1:7" x14ac:dyDescent="0.25">
      <c r="A165" s="8">
        <v>45821</v>
      </c>
      <c r="B165" s="7">
        <v>2025</v>
      </c>
      <c r="C165" s="7">
        <v>2</v>
      </c>
      <c r="D165" s="7">
        <v>6</v>
      </c>
      <c r="E165" s="7" t="s">
        <v>107</v>
      </c>
      <c r="F165" s="7" t="s">
        <v>98</v>
      </c>
      <c r="G165" s="7" t="b">
        <f>FALSE()</f>
        <v>0</v>
      </c>
    </row>
    <row r="166" spans="1:7" x14ac:dyDescent="0.25">
      <c r="A166" s="8">
        <v>45822</v>
      </c>
      <c r="B166" s="7">
        <v>2025</v>
      </c>
      <c r="C166" s="7">
        <v>2</v>
      </c>
      <c r="D166" s="7">
        <v>6</v>
      </c>
      <c r="E166" s="7" t="s">
        <v>107</v>
      </c>
      <c r="F166" s="7" t="s">
        <v>99</v>
      </c>
      <c r="G166" s="7" t="b">
        <f>TRUE()</f>
        <v>1</v>
      </c>
    </row>
    <row r="167" spans="1:7" x14ac:dyDescent="0.25">
      <c r="A167" s="8">
        <v>45823</v>
      </c>
      <c r="B167" s="7">
        <v>2025</v>
      </c>
      <c r="C167" s="7">
        <v>2</v>
      </c>
      <c r="D167" s="7">
        <v>6</v>
      </c>
      <c r="E167" s="7" t="s">
        <v>107</v>
      </c>
      <c r="F167" s="7" t="s">
        <v>100</v>
      </c>
      <c r="G167" s="7" t="b">
        <f>TRUE()</f>
        <v>1</v>
      </c>
    </row>
    <row r="168" spans="1:7" x14ac:dyDescent="0.25">
      <c r="A168" s="8">
        <v>45824</v>
      </c>
      <c r="B168" s="7">
        <v>2025</v>
      </c>
      <c r="C168" s="7">
        <v>2</v>
      </c>
      <c r="D168" s="7">
        <v>6</v>
      </c>
      <c r="E168" s="7" t="s">
        <v>107</v>
      </c>
      <c r="F168" s="7" t="s">
        <v>101</v>
      </c>
      <c r="G168" s="7" t="b">
        <f>FALSE()</f>
        <v>0</v>
      </c>
    </row>
    <row r="169" spans="1:7" x14ac:dyDescent="0.25">
      <c r="A169" s="8">
        <v>45825</v>
      </c>
      <c r="B169" s="7">
        <v>2025</v>
      </c>
      <c r="C169" s="7">
        <v>2</v>
      </c>
      <c r="D169" s="7">
        <v>6</v>
      </c>
      <c r="E169" s="7" t="s">
        <v>107</v>
      </c>
      <c r="F169" s="7" t="s">
        <v>102</v>
      </c>
      <c r="G169" s="7" t="b">
        <f>FALSE()</f>
        <v>0</v>
      </c>
    </row>
    <row r="170" spans="1:7" x14ac:dyDescent="0.25">
      <c r="A170" s="8">
        <v>45826</v>
      </c>
      <c r="B170" s="7">
        <v>2025</v>
      </c>
      <c r="C170" s="7">
        <v>2</v>
      </c>
      <c r="D170" s="7">
        <v>6</v>
      </c>
      <c r="E170" s="7" t="s">
        <v>107</v>
      </c>
      <c r="F170" s="7" t="s">
        <v>96</v>
      </c>
      <c r="G170" s="7" t="b">
        <f>FALSE()</f>
        <v>0</v>
      </c>
    </row>
    <row r="171" spans="1:7" x14ac:dyDescent="0.25">
      <c r="A171" s="8">
        <v>45827</v>
      </c>
      <c r="B171" s="7">
        <v>2025</v>
      </c>
      <c r="C171" s="7">
        <v>2</v>
      </c>
      <c r="D171" s="7">
        <v>6</v>
      </c>
      <c r="E171" s="7" t="s">
        <v>107</v>
      </c>
      <c r="F171" s="7" t="s">
        <v>97</v>
      </c>
      <c r="G171" s="7" t="b">
        <f>FALSE()</f>
        <v>0</v>
      </c>
    </row>
    <row r="172" spans="1:7" x14ac:dyDescent="0.25">
      <c r="A172" s="8">
        <v>45828</v>
      </c>
      <c r="B172" s="7">
        <v>2025</v>
      </c>
      <c r="C172" s="7">
        <v>2</v>
      </c>
      <c r="D172" s="7">
        <v>6</v>
      </c>
      <c r="E172" s="7" t="s">
        <v>107</v>
      </c>
      <c r="F172" s="7" t="s">
        <v>98</v>
      </c>
      <c r="G172" s="7" t="b">
        <f>FALSE()</f>
        <v>0</v>
      </c>
    </row>
    <row r="173" spans="1:7" x14ac:dyDescent="0.25">
      <c r="A173" s="8">
        <v>45829</v>
      </c>
      <c r="B173" s="7">
        <v>2025</v>
      </c>
      <c r="C173" s="7">
        <v>2</v>
      </c>
      <c r="D173" s="7">
        <v>6</v>
      </c>
      <c r="E173" s="7" t="s">
        <v>107</v>
      </c>
      <c r="F173" s="7" t="s">
        <v>99</v>
      </c>
      <c r="G173" s="7" t="b">
        <f>TRUE()</f>
        <v>1</v>
      </c>
    </row>
    <row r="174" spans="1:7" x14ac:dyDescent="0.25">
      <c r="A174" s="8">
        <v>45830</v>
      </c>
      <c r="B174" s="7">
        <v>2025</v>
      </c>
      <c r="C174" s="7">
        <v>2</v>
      </c>
      <c r="D174" s="7">
        <v>6</v>
      </c>
      <c r="E174" s="7" t="s">
        <v>107</v>
      </c>
      <c r="F174" s="7" t="s">
        <v>100</v>
      </c>
      <c r="G174" s="7" t="b">
        <f>TRUE()</f>
        <v>1</v>
      </c>
    </row>
    <row r="175" spans="1:7" x14ac:dyDescent="0.25">
      <c r="A175" s="8">
        <v>45831</v>
      </c>
      <c r="B175" s="7">
        <v>2025</v>
      </c>
      <c r="C175" s="7">
        <v>2</v>
      </c>
      <c r="D175" s="7">
        <v>6</v>
      </c>
      <c r="E175" s="7" t="s">
        <v>107</v>
      </c>
      <c r="F175" s="7" t="s">
        <v>101</v>
      </c>
      <c r="G175" s="7" t="b">
        <f>FALSE()</f>
        <v>0</v>
      </c>
    </row>
    <row r="176" spans="1:7" x14ac:dyDescent="0.25">
      <c r="A176" s="8">
        <v>45832</v>
      </c>
      <c r="B176" s="7">
        <v>2025</v>
      </c>
      <c r="C176" s="7">
        <v>2</v>
      </c>
      <c r="D176" s="7">
        <v>6</v>
      </c>
      <c r="E176" s="7" t="s">
        <v>107</v>
      </c>
      <c r="F176" s="7" t="s">
        <v>102</v>
      </c>
      <c r="G176" s="7" t="b">
        <f>FALSE()</f>
        <v>0</v>
      </c>
    </row>
    <row r="177" spans="1:7" x14ac:dyDescent="0.25">
      <c r="A177" s="8">
        <v>45833</v>
      </c>
      <c r="B177" s="7">
        <v>2025</v>
      </c>
      <c r="C177" s="7">
        <v>2</v>
      </c>
      <c r="D177" s="7">
        <v>6</v>
      </c>
      <c r="E177" s="7" t="s">
        <v>107</v>
      </c>
      <c r="F177" s="7" t="s">
        <v>96</v>
      </c>
      <c r="G177" s="7" t="b">
        <f>FALSE()</f>
        <v>0</v>
      </c>
    </row>
    <row r="178" spans="1:7" x14ac:dyDescent="0.25">
      <c r="A178" s="8">
        <v>45834</v>
      </c>
      <c r="B178" s="7">
        <v>2025</v>
      </c>
      <c r="C178" s="7">
        <v>2</v>
      </c>
      <c r="D178" s="7">
        <v>6</v>
      </c>
      <c r="E178" s="7" t="s">
        <v>107</v>
      </c>
      <c r="F178" s="7" t="s">
        <v>97</v>
      </c>
      <c r="G178" s="7" t="b">
        <f>FALSE()</f>
        <v>0</v>
      </c>
    </row>
    <row r="179" spans="1:7" x14ac:dyDescent="0.25">
      <c r="A179" s="8">
        <v>45835</v>
      </c>
      <c r="B179" s="7">
        <v>2025</v>
      </c>
      <c r="C179" s="7">
        <v>2</v>
      </c>
      <c r="D179" s="7">
        <v>6</v>
      </c>
      <c r="E179" s="7" t="s">
        <v>107</v>
      </c>
      <c r="F179" s="7" t="s">
        <v>98</v>
      </c>
      <c r="G179" s="7" t="b">
        <f>FALSE()</f>
        <v>0</v>
      </c>
    </row>
    <row r="180" spans="1:7" x14ac:dyDescent="0.25">
      <c r="A180" s="8">
        <v>45836</v>
      </c>
      <c r="B180" s="7">
        <v>2025</v>
      </c>
      <c r="C180" s="7">
        <v>2</v>
      </c>
      <c r="D180" s="7">
        <v>6</v>
      </c>
      <c r="E180" s="7" t="s">
        <v>107</v>
      </c>
      <c r="F180" s="7" t="s">
        <v>99</v>
      </c>
      <c r="G180" s="7" t="b">
        <f>TRUE()</f>
        <v>1</v>
      </c>
    </row>
    <row r="181" spans="1:7" x14ac:dyDescent="0.25">
      <c r="A181" s="8">
        <v>45837</v>
      </c>
      <c r="B181" s="7">
        <v>2025</v>
      </c>
      <c r="C181" s="7">
        <v>2</v>
      </c>
      <c r="D181" s="7">
        <v>6</v>
      </c>
      <c r="E181" s="7" t="s">
        <v>107</v>
      </c>
      <c r="F181" s="7" t="s">
        <v>100</v>
      </c>
      <c r="G181" s="7" t="b">
        <f>TRUE()</f>
        <v>1</v>
      </c>
    </row>
    <row r="182" spans="1:7" x14ac:dyDescent="0.25">
      <c r="A182" s="8">
        <v>45838</v>
      </c>
      <c r="B182" s="7">
        <v>2025</v>
      </c>
      <c r="C182" s="7">
        <v>2</v>
      </c>
      <c r="D182" s="7">
        <v>6</v>
      </c>
      <c r="E182" s="7" t="s">
        <v>107</v>
      </c>
      <c r="F182" s="7" t="s">
        <v>101</v>
      </c>
      <c r="G182" s="7" t="b">
        <f>FALSE()</f>
        <v>0</v>
      </c>
    </row>
  </sheetData>
  <pageMargins left="0.75" right="0.75" top="1" bottom="1" header="0.511811023622047" footer="0.511811023622047"/>
  <pageSetup paperSize="9" orientation="portrait" horizontalDpi="300" verticalDpi="300"/>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48176-E58C-457E-BD47-018A10CC1EF2}">
  <sheetPr codeName="Sheet9"/>
  <dimension ref="B2:W91"/>
  <sheetViews>
    <sheetView topLeftCell="A44" zoomScale="110" zoomScaleNormal="110" workbookViewId="0">
      <selection activeCell="D58" sqref="D58"/>
    </sheetView>
  </sheetViews>
  <sheetFormatPr defaultRowHeight="15" x14ac:dyDescent="0.25"/>
  <cols>
    <col min="2" max="2" width="13.140625" bestFit="1" customWidth="1"/>
    <col min="3" max="3" width="28.140625" bestFit="1" customWidth="1"/>
    <col min="4" max="4" width="13.28515625" bestFit="1" customWidth="1"/>
    <col min="5" max="5" width="13.140625" bestFit="1" customWidth="1"/>
    <col min="6" max="6" width="22.28515625" bestFit="1" customWidth="1"/>
    <col min="7" max="7" width="13.28515625" bestFit="1" customWidth="1"/>
    <col min="8" max="8" width="22.28515625" bestFit="1" customWidth="1"/>
    <col min="9" max="9" width="16.28515625" bestFit="1" customWidth="1"/>
    <col min="10" max="11" width="13.28515625" bestFit="1" customWidth="1"/>
    <col min="12" max="12" width="16" bestFit="1" customWidth="1"/>
    <col min="13" max="13" width="13.140625" bestFit="1" customWidth="1"/>
    <col min="14" max="14" width="22.28515625" bestFit="1" customWidth="1"/>
    <col min="15" max="16" width="23.85546875" bestFit="1" customWidth="1"/>
    <col min="17" max="17" width="22.28515625" bestFit="1" customWidth="1"/>
    <col min="18" max="18" width="16.28515625" bestFit="1" customWidth="1"/>
    <col min="19" max="20" width="13.28515625" bestFit="1" customWidth="1"/>
    <col min="21" max="21" width="16" bestFit="1" customWidth="1"/>
    <col min="22" max="22" width="29.28515625" bestFit="1" customWidth="1"/>
    <col min="23" max="23" width="14.42578125" bestFit="1" customWidth="1"/>
    <col min="24" max="25" width="14.28515625" bestFit="1" customWidth="1"/>
    <col min="26" max="26" width="15.85546875" bestFit="1" customWidth="1"/>
    <col min="27" max="27" width="29.28515625" bestFit="1" customWidth="1"/>
    <col min="28" max="28" width="27" bestFit="1" customWidth="1"/>
    <col min="29" max="29" width="28.85546875" bestFit="1" customWidth="1"/>
  </cols>
  <sheetData>
    <row r="2" spans="2:23" x14ac:dyDescent="0.25">
      <c r="E2" s="12" t="s">
        <v>150</v>
      </c>
      <c r="F2" s="12"/>
    </row>
    <row r="3" spans="2:23" x14ac:dyDescent="0.25">
      <c r="B3" s="12" t="s">
        <v>157</v>
      </c>
      <c r="C3" s="12"/>
      <c r="E3" s="9" t="s">
        <v>146</v>
      </c>
      <c r="F3" t="s">
        <v>149</v>
      </c>
      <c r="H3" t="s">
        <v>149</v>
      </c>
      <c r="I3" t="s">
        <v>152</v>
      </c>
      <c r="J3" t="s">
        <v>151</v>
      </c>
      <c r="K3" t="s">
        <v>153</v>
      </c>
      <c r="L3" t="s">
        <v>154</v>
      </c>
      <c r="M3" t="s">
        <v>155</v>
      </c>
    </row>
    <row r="4" spans="2:23" x14ac:dyDescent="0.25">
      <c r="B4" s="9" t="s">
        <v>146</v>
      </c>
      <c r="C4" t="s">
        <v>149</v>
      </c>
      <c r="E4" s="10" t="s">
        <v>54</v>
      </c>
      <c r="F4" s="15">
        <v>16582.23</v>
      </c>
      <c r="H4" s="15">
        <v>101690.73</v>
      </c>
      <c r="I4" s="15">
        <v>0.16741557254924558</v>
      </c>
      <c r="J4" s="13">
        <v>607415</v>
      </c>
      <c r="K4" s="13">
        <v>707</v>
      </c>
      <c r="L4">
        <v>5</v>
      </c>
      <c r="M4">
        <v>5</v>
      </c>
    </row>
    <row r="5" spans="2:23" x14ac:dyDescent="0.25">
      <c r="B5" s="10" t="s">
        <v>87</v>
      </c>
      <c r="C5" s="15">
        <v>18486.830000000002</v>
      </c>
      <c r="E5" s="10" t="s">
        <v>53</v>
      </c>
      <c r="F5" s="15">
        <v>18976.53</v>
      </c>
    </row>
    <row r="6" spans="2:23" x14ac:dyDescent="0.25">
      <c r="B6" s="10" t="s">
        <v>83</v>
      </c>
      <c r="C6" s="15">
        <v>19107.62</v>
      </c>
      <c r="E6" s="10" t="s">
        <v>55</v>
      </c>
      <c r="F6" s="15">
        <v>20868.77</v>
      </c>
      <c r="H6" s="17">
        <f>GETPIVOTDATA("[Measures].[Total Transaction Value]",$H$3)</f>
        <v>101690.73</v>
      </c>
      <c r="I6" s="16">
        <f>GETPIVOTDATA("[Measures].[Average value per transaction]",$H$3)*1000</f>
        <v>167.41557254924558</v>
      </c>
      <c r="J6">
        <f>GETPIVOTDATA("[Measures].[Total Transaction Volume]",$H$3)</f>
        <v>607415</v>
      </c>
      <c r="K6">
        <f>GETPIVOTDATA("[Measures].[Number of records]",$H$3)</f>
        <v>707</v>
      </c>
    </row>
    <row r="7" spans="2:23" x14ac:dyDescent="0.25">
      <c r="B7" s="10" t="s">
        <v>84</v>
      </c>
      <c r="C7" s="15">
        <v>19288.009999999998</v>
      </c>
      <c r="E7" s="10" t="s">
        <v>56</v>
      </c>
      <c r="F7" s="15">
        <v>21762.65</v>
      </c>
      <c r="H7" s="90" t="s">
        <v>156</v>
      </c>
      <c r="I7" s="90"/>
    </row>
    <row r="8" spans="2:23" x14ac:dyDescent="0.25">
      <c r="B8" s="10" t="s">
        <v>85</v>
      </c>
      <c r="C8" s="15">
        <v>20034.37</v>
      </c>
      <c r="E8" s="10" t="s">
        <v>52</v>
      </c>
      <c r="F8" s="15">
        <v>23500.55</v>
      </c>
      <c r="H8" s="9" t="s">
        <v>146</v>
      </c>
      <c r="I8" t="s">
        <v>149</v>
      </c>
      <c r="M8" s="9" t="s">
        <v>146</v>
      </c>
      <c r="N8" t="s">
        <v>149</v>
      </c>
      <c r="Q8" s="9" t="s">
        <v>149</v>
      </c>
      <c r="R8" s="9" t="s">
        <v>168</v>
      </c>
    </row>
    <row r="9" spans="2:23" x14ac:dyDescent="0.25">
      <c r="B9" s="10" t="s">
        <v>86</v>
      </c>
      <c r="C9" s="15">
        <v>24773.9</v>
      </c>
      <c r="E9" s="10" t="s">
        <v>147</v>
      </c>
      <c r="F9" s="15">
        <v>101690.73</v>
      </c>
      <c r="H9" s="10" t="s">
        <v>95</v>
      </c>
      <c r="I9" s="15">
        <v>18850</v>
      </c>
      <c r="M9" s="10" t="s">
        <v>80</v>
      </c>
      <c r="N9" s="66">
        <v>4545.5600000000004</v>
      </c>
      <c r="Q9" s="9" t="s">
        <v>146</v>
      </c>
      <c r="R9" t="s">
        <v>85</v>
      </c>
      <c r="S9" t="s">
        <v>87</v>
      </c>
      <c r="T9" t="s">
        <v>84</v>
      </c>
      <c r="U9" t="s">
        <v>86</v>
      </c>
      <c r="V9" t="s">
        <v>83</v>
      </c>
      <c r="W9" t="s">
        <v>147</v>
      </c>
    </row>
    <row r="10" spans="2:23" x14ac:dyDescent="0.25">
      <c r="B10" s="10" t="s">
        <v>147</v>
      </c>
      <c r="C10" s="15">
        <v>101690.73</v>
      </c>
      <c r="H10" s="10" t="s">
        <v>103</v>
      </c>
      <c r="I10" s="15">
        <v>15191.09</v>
      </c>
      <c r="M10" s="10" t="s">
        <v>78</v>
      </c>
      <c r="N10" s="66">
        <v>2764.99</v>
      </c>
      <c r="Q10" s="10" t="s">
        <v>80</v>
      </c>
      <c r="R10" s="66">
        <v>1146.44</v>
      </c>
      <c r="S10" s="66">
        <v>769.91</v>
      </c>
      <c r="T10" s="66">
        <v>571.9</v>
      </c>
      <c r="U10" s="66">
        <v>907.11</v>
      </c>
      <c r="V10" s="66">
        <v>1150.2</v>
      </c>
      <c r="W10" s="66">
        <v>4545.5600000000004</v>
      </c>
    </row>
    <row r="11" spans="2:23" x14ac:dyDescent="0.25">
      <c r="H11" s="10" t="s">
        <v>104</v>
      </c>
      <c r="I11" s="15">
        <v>16154.26</v>
      </c>
      <c r="M11" s="10" t="s">
        <v>77</v>
      </c>
      <c r="N11" s="66">
        <v>6293.55</v>
      </c>
      <c r="Q11" s="10" t="s">
        <v>78</v>
      </c>
      <c r="R11" s="66">
        <v>331.87</v>
      </c>
      <c r="S11" s="66">
        <v>599.61</v>
      </c>
      <c r="T11" s="66">
        <v>469.6</v>
      </c>
      <c r="U11" s="66">
        <v>571.94000000000005</v>
      </c>
      <c r="V11" s="66">
        <v>791.97</v>
      </c>
      <c r="W11" s="66">
        <v>2764.99</v>
      </c>
    </row>
    <row r="12" spans="2:23" x14ac:dyDescent="0.25">
      <c r="H12" s="10" t="s">
        <v>105</v>
      </c>
      <c r="I12" s="15">
        <v>17359.689999999999</v>
      </c>
      <c r="M12" s="10" t="s">
        <v>76</v>
      </c>
      <c r="N12" s="66">
        <v>4212.0200000000004</v>
      </c>
      <c r="Q12" s="10" t="s">
        <v>77</v>
      </c>
      <c r="R12" s="66">
        <v>1658.59</v>
      </c>
      <c r="S12" s="66">
        <v>776.49</v>
      </c>
      <c r="T12" s="66">
        <v>494.82</v>
      </c>
      <c r="U12" s="66">
        <v>2342.67</v>
      </c>
      <c r="V12" s="66">
        <v>1020.98</v>
      </c>
      <c r="W12" s="66">
        <v>6293.55</v>
      </c>
    </row>
    <row r="13" spans="2:23" x14ac:dyDescent="0.25">
      <c r="B13" s="91" t="s">
        <v>158</v>
      </c>
      <c r="C13" s="91"/>
      <c r="H13" s="10" t="s">
        <v>106</v>
      </c>
      <c r="I13" s="15">
        <v>17147.43</v>
      </c>
      <c r="M13" s="10" t="s">
        <v>79</v>
      </c>
      <c r="N13" s="66">
        <v>5684.43</v>
      </c>
      <c r="Q13" s="10" t="s">
        <v>76</v>
      </c>
      <c r="R13" s="66">
        <v>675.18</v>
      </c>
      <c r="S13" s="66">
        <v>549.21</v>
      </c>
      <c r="T13" s="66">
        <v>1398.77</v>
      </c>
      <c r="U13" s="66">
        <v>944.51</v>
      </c>
      <c r="V13" s="66">
        <v>644.35</v>
      </c>
      <c r="W13" s="66">
        <v>4212.0200000000004</v>
      </c>
    </row>
    <row r="14" spans="2:23" x14ac:dyDescent="0.25">
      <c r="B14" s="9" t="s">
        <v>146</v>
      </c>
      <c r="C14" t="s">
        <v>149</v>
      </c>
      <c r="H14" s="10" t="s">
        <v>107</v>
      </c>
      <c r="I14" s="15">
        <v>16988.259999999998</v>
      </c>
      <c r="M14" s="10" t="s">
        <v>147</v>
      </c>
      <c r="N14" s="15">
        <v>23500.55</v>
      </c>
      <c r="Q14" s="10" t="s">
        <v>79</v>
      </c>
      <c r="R14" s="66">
        <v>690.02</v>
      </c>
      <c r="S14" s="66">
        <v>1142.6600000000001</v>
      </c>
      <c r="T14" s="66">
        <v>1270.7</v>
      </c>
      <c r="U14" s="66">
        <v>1398.24</v>
      </c>
      <c r="V14" s="66">
        <v>1182.81</v>
      </c>
      <c r="W14" s="66">
        <v>5684.43</v>
      </c>
    </row>
    <row r="15" spans="2:23" x14ac:dyDescent="0.25">
      <c r="B15" s="10" t="s">
        <v>112</v>
      </c>
      <c r="C15" s="66">
        <v>17354.599999999999</v>
      </c>
      <c r="H15" s="10" t="s">
        <v>147</v>
      </c>
      <c r="I15" s="15">
        <v>101690.73</v>
      </c>
      <c r="Q15" s="10" t="s">
        <v>147</v>
      </c>
      <c r="R15" s="15">
        <v>4502.1000000000004</v>
      </c>
      <c r="S15" s="15">
        <v>3837.88</v>
      </c>
      <c r="T15" s="15">
        <v>4205.79</v>
      </c>
      <c r="U15" s="15">
        <v>6164.47</v>
      </c>
      <c r="V15" s="15">
        <v>4790.3100000000004</v>
      </c>
      <c r="W15" s="15">
        <v>23500.55</v>
      </c>
    </row>
    <row r="16" spans="2:23" x14ac:dyDescent="0.25">
      <c r="B16" s="10" t="s">
        <v>116</v>
      </c>
      <c r="C16" s="66">
        <v>19120.560000000001</v>
      </c>
    </row>
    <row r="17" spans="2:11" x14ac:dyDescent="0.25">
      <c r="B17" s="10" t="s">
        <v>114</v>
      </c>
      <c r="C17" s="66">
        <v>15904.4</v>
      </c>
    </row>
    <row r="18" spans="2:11" x14ac:dyDescent="0.25">
      <c r="B18" s="10" t="s">
        <v>113</v>
      </c>
      <c r="C18" s="66">
        <v>16591.12</v>
      </c>
    </row>
    <row r="19" spans="2:11" x14ac:dyDescent="0.25">
      <c r="B19" s="10" t="s">
        <v>117</v>
      </c>
      <c r="C19" s="66">
        <v>15956.64</v>
      </c>
    </row>
    <row r="20" spans="2:11" x14ac:dyDescent="0.25">
      <c r="B20" s="10" t="s">
        <v>115</v>
      </c>
      <c r="C20" s="66">
        <v>16763.41</v>
      </c>
    </row>
    <row r="21" spans="2:11" x14ac:dyDescent="0.25">
      <c r="B21" s="10" t="s">
        <v>147</v>
      </c>
      <c r="C21" s="15">
        <v>101690.73</v>
      </c>
    </row>
    <row r="25" spans="2:11" x14ac:dyDescent="0.25">
      <c r="B25" s="92" t="s">
        <v>165</v>
      </c>
      <c r="C25" s="93"/>
      <c r="D25" s="93"/>
      <c r="E25" s="93"/>
      <c r="F25" s="94"/>
    </row>
    <row r="26" spans="2:11" x14ac:dyDescent="0.25">
      <c r="B26" s="31" t="s">
        <v>159</v>
      </c>
      <c r="C26" s="32" t="s">
        <v>160</v>
      </c>
      <c r="D26" s="32" t="s">
        <v>161</v>
      </c>
      <c r="E26" s="32" t="s">
        <v>162</v>
      </c>
      <c r="F26" s="33" t="s">
        <v>163</v>
      </c>
    </row>
    <row r="27" spans="2:11" x14ac:dyDescent="0.25">
      <c r="B27" s="31">
        <v>1</v>
      </c>
      <c r="C27" s="37">
        <v>1</v>
      </c>
      <c r="D27" s="29">
        <v>20338.146000000001</v>
      </c>
      <c r="E27" s="29">
        <v>81352.584000000003</v>
      </c>
      <c r="F27" s="30" t="s">
        <v>164</v>
      </c>
    </row>
    <row r="28" spans="2:11" x14ac:dyDescent="0.25">
      <c r="B28" s="18"/>
      <c r="F28" s="19"/>
    </row>
    <row r="29" spans="2:11" x14ac:dyDescent="0.25">
      <c r="B29" s="21">
        <f>GETPIVOTDATA("[Measures].[Country Rank]",$B$26)</f>
        <v>1</v>
      </c>
      <c r="C29" s="22">
        <f>GETPIVOTDATA("[Measures].[Country Share %]",$B$26)</f>
        <v>1</v>
      </c>
      <c r="D29" s="23">
        <f>GETPIVOTDATA("[Measures].[Group Average]",$B$26)</f>
        <v>20338.146000000001</v>
      </c>
      <c r="E29" s="23">
        <f>GETPIVOTDATA("[Measures].[Performance Variance]",$B$26)</f>
        <v>81352.584000000003</v>
      </c>
      <c r="F29" s="24" t="str">
        <f>GETPIVOTDATA("[Measures].[Performance Status]",$B$26)</f>
        <v>Above Average</v>
      </c>
    </row>
    <row r="32" spans="2:11" x14ac:dyDescent="0.25">
      <c r="B32" s="88" t="s">
        <v>167</v>
      </c>
      <c r="C32" s="88"/>
      <c r="E32" s="88" t="s">
        <v>169</v>
      </c>
      <c r="F32" s="88"/>
      <c r="G32" s="88"/>
      <c r="H32" s="88"/>
      <c r="I32" s="88"/>
      <c r="J32" s="88"/>
      <c r="K32" s="88"/>
    </row>
    <row r="33" spans="2:13" x14ac:dyDescent="0.25">
      <c r="B33" s="38" t="s">
        <v>146</v>
      </c>
      <c r="C33" s="27" t="s">
        <v>149</v>
      </c>
      <c r="E33" s="38" t="s">
        <v>149</v>
      </c>
      <c r="F33" s="43" t="s">
        <v>168</v>
      </c>
      <c r="G33" s="26"/>
      <c r="H33" s="26"/>
      <c r="I33" s="26"/>
      <c r="J33" s="26"/>
      <c r="K33" s="27"/>
    </row>
    <row r="34" spans="2:13" x14ac:dyDescent="0.25">
      <c r="B34" s="39" t="s">
        <v>54</v>
      </c>
      <c r="C34" s="41">
        <v>16582.23</v>
      </c>
      <c r="E34" s="25" t="s">
        <v>146</v>
      </c>
      <c r="F34" t="s">
        <v>54</v>
      </c>
      <c r="G34" t="s">
        <v>53</v>
      </c>
      <c r="H34" t="s">
        <v>55</v>
      </c>
      <c r="I34" t="s">
        <v>56</v>
      </c>
      <c r="J34" t="s">
        <v>52</v>
      </c>
      <c r="K34" s="19" t="s">
        <v>147</v>
      </c>
    </row>
    <row r="35" spans="2:13" x14ac:dyDescent="0.25">
      <c r="B35" s="39" t="s">
        <v>53</v>
      </c>
      <c r="C35" s="42">
        <v>18976.53</v>
      </c>
      <c r="E35" s="39" t="s">
        <v>95</v>
      </c>
      <c r="F35" s="44">
        <v>3647.87</v>
      </c>
      <c r="G35" s="45">
        <v>3986.87</v>
      </c>
      <c r="H35" s="45">
        <v>4272.53</v>
      </c>
      <c r="I35" s="45">
        <v>1819.72</v>
      </c>
      <c r="J35" s="45">
        <v>5123.01</v>
      </c>
      <c r="K35" s="47">
        <v>18850</v>
      </c>
    </row>
    <row r="36" spans="2:13" x14ac:dyDescent="0.25">
      <c r="B36" s="39" t="s">
        <v>55</v>
      </c>
      <c r="C36" s="42">
        <v>20868.77</v>
      </c>
      <c r="E36" s="39" t="s">
        <v>103</v>
      </c>
      <c r="F36" s="46">
        <v>2565.9899999999998</v>
      </c>
      <c r="G36" s="15">
        <v>2343.66</v>
      </c>
      <c r="H36" s="15">
        <v>3678.23</v>
      </c>
      <c r="I36" s="15">
        <v>3355.51</v>
      </c>
      <c r="J36" s="15">
        <v>3247.7</v>
      </c>
      <c r="K36" s="20">
        <v>15191.09</v>
      </c>
    </row>
    <row r="37" spans="2:13" x14ac:dyDescent="0.25">
      <c r="B37" s="39" t="s">
        <v>56</v>
      </c>
      <c r="C37" s="42">
        <v>21762.65</v>
      </c>
      <c r="E37" s="39" t="s">
        <v>104</v>
      </c>
      <c r="F37" s="46">
        <v>2911.36</v>
      </c>
      <c r="G37" s="15">
        <v>2689.82</v>
      </c>
      <c r="H37" s="15">
        <v>2092.54</v>
      </c>
      <c r="I37" s="15">
        <v>4676.66</v>
      </c>
      <c r="J37" s="15">
        <v>3783.88</v>
      </c>
      <c r="K37" s="20">
        <v>16154.26</v>
      </c>
    </row>
    <row r="38" spans="2:13" x14ac:dyDescent="0.25">
      <c r="B38" s="39" t="s">
        <v>52</v>
      </c>
      <c r="C38" s="42">
        <v>23500.55</v>
      </c>
      <c r="E38" s="39" t="s">
        <v>105</v>
      </c>
      <c r="F38" s="46">
        <v>2525.1</v>
      </c>
      <c r="G38" s="15">
        <v>3134.61</v>
      </c>
      <c r="H38" s="15">
        <v>3497.91</v>
      </c>
      <c r="I38" s="15">
        <v>3297.08</v>
      </c>
      <c r="J38" s="15">
        <v>4904.99</v>
      </c>
      <c r="K38" s="20">
        <v>17359.689999999999</v>
      </c>
    </row>
    <row r="39" spans="2:13" x14ac:dyDescent="0.25">
      <c r="B39" s="40" t="s">
        <v>147</v>
      </c>
      <c r="C39" s="35">
        <v>101690.73</v>
      </c>
      <c r="E39" s="39" t="s">
        <v>106</v>
      </c>
      <c r="F39" s="46">
        <v>3395.79</v>
      </c>
      <c r="G39" s="15">
        <v>2310.77</v>
      </c>
      <c r="H39" s="15">
        <v>3507.28</v>
      </c>
      <c r="I39" s="15">
        <v>4952.5600000000004</v>
      </c>
      <c r="J39" s="15">
        <v>2981.03</v>
      </c>
      <c r="K39" s="20">
        <v>17147.43</v>
      </c>
    </row>
    <row r="40" spans="2:13" x14ac:dyDescent="0.25">
      <c r="E40" s="39" t="s">
        <v>107</v>
      </c>
      <c r="F40" s="46">
        <v>1536.12</v>
      </c>
      <c r="G40" s="15">
        <v>4510.8</v>
      </c>
      <c r="H40" s="15">
        <v>3820.28</v>
      </c>
      <c r="I40" s="15">
        <v>3661.12</v>
      </c>
      <c r="J40" s="15">
        <v>3459.94</v>
      </c>
      <c r="K40" s="20">
        <v>16988.259999999998</v>
      </c>
    </row>
    <row r="41" spans="2:13" x14ac:dyDescent="0.25">
      <c r="E41" s="40" t="s">
        <v>147</v>
      </c>
      <c r="F41" s="34">
        <v>16582.23</v>
      </c>
      <c r="G41" s="23">
        <v>18976.53</v>
      </c>
      <c r="H41" s="23">
        <v>20868.77</v>
      </c>
      <c r="I41" s="23">
        <v>21762.65</v>
      </c>
      <c r="J41" s="23">
        <v>23500.55</v>
      </c>
      <c r="K41" s="28">
        <v>101690.73</v>
      </c>
    </row>
    <row r="45" spans="2:13" x14ac:dyDescent="0.25">
      <c r="B45" s="88" t="s">
        <v>160</v>
      </c>
      <c r="C45" s="88"/>
      <c r="E45" s="88" t="s">
        <v>170</v>
      </c>
      <c r="F45" s="88"/>
      <c r="H45" s="89" t="s">
        <v>171</v>
      </c>
      <c r="I45" s="89"/>
      <c r="J45" s="89"/>
      <c r="K45" s="89"/>
      <c r="L45" s="89"/>
      <c r="M45" s="89"/>
    </row>
    <row r="46" spans="2:13" x14ac:dyDescent="0.25">
      <c r="B46" s="38" t="s">
        <v>146</v>
      </c>
      <c r="C46" s="27" t="s">
        <v>149</v>
      </c>
      <c r="E46" s="38" t="s">
        <v>146</v>
      </c>
      <c r="F46" s="27" t="s">
        <v>152</v>
      </c>
      <c r="H46" s="38" t="s">
        <v>146</v>
      </c>
      <c r="I46" s="26" t="s">
        <v>152</v>
      </c>
      <c r="J46" s="26" t="s">
        <v>160</v>
      </c>
      <c r="K46" s="26" t="s">
        <v>161</v>
      </c>
      <c r="L46" s="26" t="s">
        <v>162</v>
      </c>
      <c r="M46" s="27" t="s">
        <v>163</v>
      </c>
    </row>
    <row r="47" spans="2:13" x14ac:dyDescent="0.25">
      <c r="B47" s="39" t="s">
        <v>54</v>
      </c>
      <c r="C47" s="41">
        <v>16582.23</v>
      </c>
      <c r="E47" s="39" t="s">
        <v>52</v>
      </c>
      <c r="F47" s="67">
        <v>0.16245480751284053</v>
      </c>
      <c r="H47" s="39" t="s">
        <v>54</v>
      </c>
      <c r="I47" s="44">
        <v>0.16938445509055436</v>
      </c>
      <c r="J47" s="48">
        <v>0.16306530595266649</v>
      </c>
      <c r="K47" s="45">
        <v>20338.146000000001</v>
      </c>
      <c r="L47" s="45">
        <v>-3755.9160000000011</v>
      </c>
      <c r="M47" s="47" t="s">
        <v>176</v>
      </c>
    </row>
    <row r="48" spans="2:13" x14ac:dyDescent="0.25">
      <c r="B48" s="39" t="s">
        <v>53</v>
      </c>
      <c r="C48" s="42">
        <v>18976.53</v>
      </c>
      <c r="E48" s="39" t="s">
        <v>55</v>
      </c>
      <c r="F48" s="68">
        <v>0.16689541830279669</v>
      </c>
      <c r="H48" s="39" t="s">
        <v>53</v>
      </c>
      <c r="I48" s="46">
        <v>0.17151444762791368</v>
      </c>
      <c r="J48" s="80">
        <v>0.18661022494380755</v>
      </c>
      <c r="K48" s="15">
        <v>20338.146000000001</v>
      </c>
      <c r="L48" s="15">
        <v>-1361.6160000000018</v>
      </c>
      <c r="M48" s="20" t="s">
        <v>176</v>
      </c>
    </row>
    <row r="49" spans="2:13" x14ac:dyDescent="0.25">
      <c r="B49" s="39" t="s">
        <v>55</v>
      </c>
      <c r="C49" s="42">
        <v>20868.77</v>
      </c>
      <c r="E49" s="39" t="s">
        <v>56</v>
      </c>
      <c r="F49" s="68">
        <v>0.16847155453370183</v>
      </c>
      <c r="H49" s="39" t="s">
        <v>52</v>
      </c>
      <c r="I49" s="46">
        <v>0.16245480751284053</v>
      </c>
      <c r="J49" s="80">
        <v>0.23109825251524893</v>
      </c>
      <c r="K49" s="15">
        <v>20338.146000000001</v>
      </c>
      <c r="L49" s="15">
        <v>3162.4039999999986</v>
      </c>
      <c r="M49" s="20" t="s">
        <v>164</v>
      </c>
    </row>
    <row r="50" spans="2:13" x14ac:dyDescent="0.25">
      <c r="B50" s="39" t="s">
        <v>56</v>
      </c>
      <c r="C50" s="42">
        <v>21762.65</v>
      </c>
      <c r="E50" s="39" t="s">
        <v>54</v>
      </c>
      <c r="F50" s="68">
        <v>0.16938445509055436</v>
      </c>
      <c r="H50" s="39" t="s">
        <v>55</v>
      </c>
      <c r="I50" s="46">
        <v>0.16689541830279669</v>
      </c>
      <c r="J50" s="80">
        <v>0.20521801741417336</v>
      </c>
      <c r="K50" s="15">
        <v>20338.146000000001</v>
      </c>
      <c r="L50" s="15">
        <v>530.6239999999998</v>
      </c>
      <c r="M50" s="20" t="s">
        <v>164</v>
      </c>
    </row>
    <row r="51" spans="2:13" x14ac:dyDescent="0.25">
      <c r="B51" s="39" t="s">
        <v>52</v>
      </c>
      <c r="C51" s="42">
        <v>23500.55</v>
      </c>
      <c r="E51" s="39" t="s">
        <v>53</v>
      </c>
      <c r="F51" s="68">
        <v>0.17151444762791368</v>
      </c>
      <c r="H51" s="39" t="s">
        <v>56</v>
      </c>
      <c r="I51" s="46">
        <v>0.16847155453370183</v>
      </c>
      <c r="J51" s="80">
        <v>0.21400819917410369</v>
      </c>
      <c r="K51" s="15">
        <v>20338.146000000001</v>
      </c>
      <c r="L51" s="15">
        <v>1424.5040000000008</v>
      </c>
      <c r="M51" s="20" t="s">
        <v>164</v>
      </c>
    </row>
    <row r="52" spans="2:13" x14ac:dyDescent="0.25">
      <c r="B52" s="40" t="s">
        <v>147</v>
      </c>
      <c r="C52" s="35">
        <v>101690.73</v>
      </c>
      <c r="E52" s="40" t="s">
        <v>147</v>
      </c>
      <c r="F52" s="35">
        <v>0.16741557254924558</v>
      </c>
      <c r="H52" s="40" t="s">
        <v>147</v>
      </c>
      <c r="I52" s="34">
        <v>0.16741557254924558</v>
      </c>
      <c r="J52" s="36">
        <v>1</v>
      </c>
      <c r="K52" s="23">
        <v>20338.146000000001</v>
      </c>
      <c r="L52" s="23">
        <v>81352.584000000003</v>
      </c>
      <c r="M52" s="28" t="s">
        <v>164</v>
      </c>
    </row>
    <row r="56" spans="2:13" x14ac:dyDescent="0.25">
      <c r="B56" s="88" t="s">
        <v>175</v>
      </c>
      <c r="C56" s="88"/>
      <c r="D56" s="88"/>
      <c r="E56" s="88"/>
    </row>
    <row r="57" spans="2:13" x14ac:dyDescent="0.25">
      <c r="B57" s="62" t="s">
        <v>172</v>
      </c>
      <c r="C57" s="26" t="s">
        <v>173</v>
      </c>
      <c r="D57" s="26" t="s">
        <v>174</v>
      </c>
      <c r="E57" s="27" t="s">
        <v>152</v>
      </c>
    </row>
    <row r="58" spans="2:13" x14ac:dyDescent="0.25">
      <c r="B58" s="63">
        <v>6293.55</v>
      </c>
      <c r="C58" s="37">
        <v>0.23109825251524893</v>
      </c>
      <c r="D58" s="32">
        <v>2</v>
      </c>
      <c r="E58" s="30">
        <v>0.16245480751284053</v>
      </c>
    </row>
    <row r="60" spans="2:13" x14ac:dyDescent="0.25">
      <c r="B60" s="15">
        <f>GETPIVOTDATA("[Measures].[Top Region Value]",$B$57)</f>
        <v>6293.55</v>
      </c>
      <c r="C60" s="64">
        <f>GETPIVOTDATA("[Measures].[Region Share %]",$B$57)</f>
        <v>0.23109825251524893</v>
      </c>
      <c r="D60">
        <f>GETPIVOTDATA("[Measures].[Region Ranking]",$B$57)</f>
        <v>2</v>
      </c>
      <c r="E60" s="15">
        <f>GETPIVOTDATA("[Measures].[Average value per transaction]",$B$57)</f>
        <v>0.16245480751284053</v>
      </c>
    </row>
    <row r="64" spans="2:13" x14ac:dyDescent="0.25">
      <c r="B64" s="38" t="s">
        <v>149</v>
      </c>
      <c r="C64" s="43" t="s">
        <v>168</v>
      </c>
      <c r="D64" s="26"/>
      <c r="E64" s="26"/>
      <c r="F64" s="26"/>
      <c r="G64" s="26"/>
      <c r="H64" s="27"/>
    </row>
    <row r="65" spans="2:14" x14ac:dyDescent="0.25">
      <c r="B65" s="25" t="s">
        <v>146</v>
      </c>
      <c r="C65" t="s">
        <v>80</v>
      </c>
      <c r="D65" t="s">
        <v>78</v>
      </c>
      <c r="E65" t="s">
        <v>77</v>
      </c>
      <c r="F65" t="s">
        <v>76</v>
      </c>
      <c r="G65" t="s">
        <v>79</v>
      </c>
      <c r="H65" s="19" t="s">
        <v>147</v>
      </c>
    </row>
    <row r="66" spans="2:14" x14ac:dyDescent="0.25">
      <c r="B66" s="39" t="s">
        <v>95</v>
      </c>
      <c r="C66" s="44">
        <v>1407.7</v>
      </c>
      <c r="D66" s="45">
        <v>630.24</v>
      </c>
      <c r="E66" s="45">
        <v>1520.66</v>
      </c>
      <c r="F66" s="45">
        <v>1043.05</v>
      </c>
      <c r="G66" s="45">
        <v>521.36</v>
      </c>
      <c r="H66" s="47">
        <v>5123.01</v>
      </c>
    </row>
    <row r="67" spans="2:14" x14ac:dyDescent="0.25">
      <c r="B67" s="39" t="s">
        <v>103</v>
      </c>
      <c r="C67" s="46">
        <v>552.41</v>
      </c>
      <c r="D67" s="15">
        <v>390.95</v>
      </c>
      <c r="E67" s="15">
        <v>575.35</v>
      </c>
      <c r="F67" s="15">
        <v>801.08</v>
      </c>
      <c r="G67" s="15">
        <v>927.91</v>
      </c>
      <c r="H67" s="20">
        <v>3247.7</v>
      </c>
    </row>
    <row r="68" spans="2:14" x14ac:dyDescent="0.25">
      <c r="B68" s="39" t="s">
        <v>104</v>
      </c>
      <c r="C68" s="46">
        <v>382.38</v>
      </c>
      <c r="D68" s="15">
        <v>668.37</v>
      </c>
      <c r="E68" s="15">
        <v>1522.79</v>
      </c>
      <c r="F68" s="15">
        <v>711.45</v>
      </c>
      <c r="G68" s="15">
        <v>498.89</v>
      </c>
      <c r="H68" s="20">
        <v>3783.88</v>
      </c>
    </row>
    <row r="69" spans="2:14" x14ac:dyDescent="0.25">
      <c r="B69" s="39" t="s">
        <v>105</v>
      </c>
      <c r="C69" s="46">
        <v>816.14</v>
      </c>
      <c r="D69" s="15">
        <v>274.24</v>
      </c>
      <c r="E69" s="15">
        <v>952.5</v>
      </c>
      <c r="F69" s="15">
        <v>1197.9000000000001</v>
      </c>
      <c r="G69" s="15">
        <v>1664.21</v>
      </c>
      <c r="H69" s="20">
        <v>4904.99</v>
      </c>
    </row>
    <row r="70" spans="2:14" x14ac:dyDescent="0.25">
      <c r="B70" s="39" t="s">
        <v>106</v>
      </c>
      <c r="C70" s="46">
        <v>652.71</v>
      </c>
      <c r="D70" s="15">
        <v>801.19</v>
      </c>
      <c r="E70" s="15">
        <v>661.83</v>
      </c>
      <c r="F70" s="15">
        <v>292.45999999999998</v>
      </c>
      <c r="G70" s="15">
        <v>572.84</v>
      </c>
      <c r="H70" s="20">
        <v>2981.03</v>
      </c>
    </row>
    <row r="71" spans="2:14" x14ac:dyDescent="0.25">
      <c r="B71" s="39" t="s">
        <v>107</v>
      </c>
      <c r="C71" s="46">
        <v>734.22</v>
      </c>
      <c r="D71" s="15"/>
      <c r="E71" s="15">
        <v>1060.42</v>
      </c>
      <c r="F71" s="15">
        <v>166.08</v>
      </c>
      <c r="G71" s="15">
        <v>1499.22</v>
      </c>
      <c r="H71" s="20">
        <v>3459.94</v>
      </c>
    </row>
    <row r="72" spans="2:14" x14ac:dyDescent="0.25">
      <c r="B72" s="40" t="s">
        <v>147</v>
      </c>
      <c r="C72" s="34">
        <v>4545.5600000000004</v>
      </c>
      <c r="D72" s="23">
        <v>2764.99</v>
      </c>
      <c r="E72" s="23">
        <v>6293.55</v>
      </c>
      <c r="F72" s="23">
        <v>4212.0200000000004</v>
      </c>
      <c r="G72" s="23">
        <v>5684.43</v>
      </c>
      <c r="H72" s="28">
        <v>23500.55</v>
      </c>
    </row>
    <row r="75" spans="2:14" x14ac:dyDescent="0.25">
      <c r="B75" s="88" t="s">
        <v>177</v>
      </c>
      <c r="C75" s="88"/>
      <c r="E75" s="12" t="s">
        <v>178</v>
      </c>
      <c r="F75" s="12"/>
      <c r="H75" s="88" t="s">
        <v>179</v>
      </c>
      <c r="I75" s="88"/>
    </row>
    <row r="76" spans="2:14" x14ac:dyDescent="0.25">
      <c r="B76" s="38" t="s">
        <v>146</v>
      </c>
      <c r="C76" s="27" t="s">
        <v>149</v>
      </c>
      <c r="E76" s="38" t="s">
        <v>146</v>
      </c>
      <c r="F76" s="27" t="s">
        <v>149</v>
      </c>
      <c r="H76" s="38" t="s">
        <v>149</v>
      </c>
      <c r="I76" s="43" t="s">
        <v>168</v>
      </c>
      <c r="J76" s="26"/>
      <c r="K76" s="26"/>
      <c r="L76" s="26"/>
      <c r="M76" s="26"/>
      <c r="N76" s="27"/>
    </row>
    <row r="77" spans="2:14" x14ac:dyDescent="0.25">
      <c r="B77" s="39" t="s">
        <v>80</v>
      </c>
      <c r="C77" s="41">
        <v>4545.5600000000004</v>
      </c>
      <c r="E77" s="39" t="s">
        <v>78</v>
      </c>
      <c r="F77" s="41">
        <v>2764.99</v>
      </c>
      <c r="H77" s="25" t="s">
        <v>146</v>
      </c>
      <c r="I77" t="s">
        <v>85</v>
      </c>
      <c r="J77" t="s">
        <v>87</v>
      </c>
      <c r="K77" t="s">
        <v>84</v>
      </c>
      <c r="L77" t="s">
        <v>86</v>
      </c>
      <c r="M77" t="s">
        <v>83</v>
      </c>
      <c r="N77" s="19" t="s">
        <v>147</v>
      </c>
    </row>
    <row r="78" spans="2:14" x14ac:dyDescent="0.25">
      <c r="B78" s="39" t="s">
        <v>78</v>
      </c>
      <c r="C78" s="42">
        <v>2764.99</v>
      </c>
      <c r="E78" s="39" t="s">
        <v>76</v>
      </c>
      <c r="F78" s="42">
        <v>4212.0200000000004</v>
      </c>
      <c r="H78" s="39" t="s">
        <v>78</v>
      </c>
      <c r="I78" s="44">
        <v>331.87</v>
      </c>
      <c r="J78" s="45">
        <v>599.61</v>
      </c>
      <c r="K78" s="45">
        <v>469.6</v>
      </c>
      <c r="L78" s="45">
        <v>571.94000000000005</v>
      </c>
      <c r="M78" s="45">
        <v>791.97</v>
      </c>
      <c r="N78" s="47">
        <v>2764.99</v>
      </c>
    </row>
    <row r="79" spans="2:14" x14ac:dyDescent="0.25">
      <c r="B79" s="39" t="s">
        <v>77</v>
      </c>
      <c r="C79" s="42">
        <v>6293.55</v>
      </c>
      <c r="E79" s="39" t="s">
        <v>80</v>
      </c>
      <c r="F79" s="42">
        <v>4545.5600000000004</v>
      </c>
      <c r="H79" s="39" t="s">
        <v>76</v>
      </c>
      <c r="I79" s="46">
        <v>675.18</v>
      </c>
      <c r="J79" s="15">
        <v>549.21</v>
      </c>
      <c r="K79" s="15">
        <v>1398.77</v>
      </c>
      <c r="L79" s="15">
        <v>944.51</v>
      </c>
      <c r="M79" s="15">
        <v>644.35</v>
      </c>
      <c r="N79" s="20">
        <v>4212.0200000000004</v>
      </c>
    </row>
    <row r="80" spans="2:14" x14ac:dyDescent="0.25">
      <c r="B80" s="39" t="s">
        <v>76</v>
      </c>
      <c r="C80" s="42">
        <v>4212.0200000000004</v>
      </c>
      <c r="E80" s="39" t="s">
        <v>79</v>
      </c>
      <c r="F80" s="42">
        <v>5684.43</v>
      </c>
      <c r="H80" s="39" t="s">
        <v>80</v>
      </c>
      <c r="I80" s="46">
        <v>1146.44</v>
      </c>
      <c r="J80" s="15">
        <v>769.91</v>
      </c>
      <c r="K80" s="15">
        <v>571.9</v>
      </c>
      <c r="L80" s="15">
        <v>907.11</v>
      </c>
      <c r="M80" s="15">
        <v>1150.2</v>
      </c>
      <c r="N80" s="20">
        <v>4545.5600000000004</v>
      </c>
    </row>
    <row r="81" spans="2:14" x14ac:dyDescent="0.25">
      <c r="B81" s="39" t="s">
        <v>79</v>
      </c>
      <c r="C81" s="42">
        <v>5684.43</v>
      </c>
      <c r="E81" s="39" t="s">
        <v>77</v>
      </c>
      <c r="F81" s="42">
        <v>6293.55</v>
      </c>
      <c r="H81" s="39" t="s">
        <v>79</v>
      </c>
      <c r="I81" s="46">
        <v>690.02</v>
      </c>
      <c r="J81" s="15">
        <v>1142.6600000000001</v>
      </c>
      <c r="K81" s="15">
        <v>1270.7</v>
      </c>
      <c r="L81" s="15">
        <v>1398.24</v>
      </c>
      <c r="M81" s="15">
        <v>1182.81</v>
      </c>
      <c r="N81" s="20">
        <v>5684.43</v>
      </c>
    </row>
    <row r="82" spans="2:14" x14ac:dyDescent="0.25">
      <c r="B82" s="40" t="s">
        <v>147</v>
      </c>
      <c r="C82" s="35">
        <v>23500.55</v>
      </c>
      <c r="E82" s="40" t="s">
        <v>147</v>
      </c>
      <c r="F82" s="35">
        <v>23500.55</v>
      </c>
      <c r="H82" s="39" t="s">
        <v>77</v>
      </c>
      <c r="I82" s="46">
        <v>1658.59</v>
      </c>
      <c r="J82" s="15">
        <v>776.49</v>
      </c>
      <c r="K82" s="15">
        <v>494.82</v>
      </c>
      <c r="L82" s="15">
        <v>2342.67</v>
      </c>
      <c r="M82" s="15">
        <v>1020.98</v>
      </c>
      <c r="N82" s="20">
        <v>6293.55</v>
      </c>
    </row>
    <row r="83" spans="2:14" x14ac:dyDescent="0.25">
      <c r="H83" s="40" t="s">
        <v>147</v>
      </c>
      <c r="I83" s="34">
        <v>4502.1000000000004</v>
      </c>
      <c r="J83" s="23">
        <v>3837.88</v>
      </c>
      <c r="K83" s="23">
        <v>4205.79</v>
      </c>
      <c r="L83" s="23">
        <v>6164.47</v>
      </c>
      <c r="M83" s="23">
        <v>4790.3100000000004</v>
      </c>
      <c r="N83" s="28">
        <v>23500.55</v>
      </c>
    </row>
    <row r="84" spans="2:14" x14ac:dyDescent="0.25">
      <c r="B84" s="88" t="s">
        <v>180</v>
      </c>
      <c r="C84" s="88"/>
    </row>
    <row r="85" spans="2:14" x14ac:dyDescent="0.25">
      <c r="B85" s="38" t="s">
        <v>146</v>
      </c>
      <c r="C85" s="27" t="s">
        <v>152</v>
      </c>
    </row>
    <row r="86" spans="2:14" x14ac:dyDescent="0.25">
      <c r="B86" s="39" t="s">
        <v>80</v>
      </c>
      <c r="C86" s="41">
        <v>0.15391981579303807</v>
      </c>
    </row>
    <row r="87" spans="2:14" x14ac:dyDescent="0.25">
      <c r="B87" s="39" t="s">
        <v>79</v>
      </c>
      <c r="C87" s="42">
        <v>0.1563245606798119</v>
      </c>
    </row>
    <row r="88" spans="2:14" x14ac:dyDescent="0.25">
      <c r="B88" s="39" t="s">
        <v>77</v>
      </c>
      <c r="C88" s="42">
        <v>0.15772517668287303</v>
      </c>
    </row>
    <row r="89" spans="2:14" x14ac:dyDescent="0.25">
      <c r="B89" s="39" t="s">
        <v>76</v>
      </c>
      <c r="C89" s="42">
        <v>0.16926619514547503</v>
      </c>
    </row>
    <row r="90" spans="2:14" x14ac:dyDescent="0.25">
      <c r="B90" s="39" t="s">
        <v>78</v>
      </c>
      <c r="C90" s="42">
        <v>0.19781013020460722</v>
      </c>
    </row>
    <row r="91" spans="2:14" x14ac:dyDescent="0.25">
      <c r="B91" s="40" t="s">
        <v>147</v>
      </c>
      <c r="C91" s="35">
        <v>0.16245480751284053</v>
      </c>
    </row>
  </sheetData>
  <mergeCells count="12">
    <mergeCell ref="H7:I7"/>
    <mergeCell ref="B13:C13"/>
    <mergeCell ref="B25:F25"/>
    <mergeCell ref="B32:C32"/>
    <mergeCell ref="E32:K32"/>
    <mergeCell ref="B75:C75"/>
    <mergeCell ref="H75:I75"/>
    <mergeCell ref="B84:C84"/>
    <mergeCell ref="B56:E56"/>
    <mergeCell ref="B45:C45"/>
    <mergeCell ref="E45:F45"/>
    <mergeCell ref="H45:M45"/>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7970C5-B77A-42C2-B7AA-F2B4525B83E2}">
  <sheetPr codeName="Sheet10"/>
  <dimension ref="B2:U62"/>
  <sheetViews>
    <sheetView topLeftCell="A37" workbookViewId="0">
      <selection activeCell="L58" sqref="L58"/>
    </sheetView>
  </sheetViews>
  <sheetFormatPr defaultRowHeight="15" x14ac:dyDescent="0.25"/>
  <cols>
    <col min="2" max="2" width="13.140625" bestFit="1" customWidth="1"/>
    <col min="3" max="3" width="16.5703125" bestFit="1" customWidth="1"/>
    <col min="4" max="4" width="22.28515625" bestFit="1" customWidth="1"/>
    <col min="5" max="5" width="13.140625" bestFit="1" customWidth="1"/>
    <col min="6" max="6" width="25.28515625" bestFit="1" customWidth="1"/>
    <col min="8" max="8" width="13.140625" bestFit="1" customWidth="1"/>
    <col min="9" max="9" width="23.85546875" bestFit="1" customWidth="1"/>
    <col min="10" max="10" width="22" bestFit="1" customWidth="1"/>
    <col min="11" max="11" width="18.28515625" bestFit="1" customWidth="1"/>
    <col min="12" max="12" width="13.140625" bestFit="1" customWidth="1"/>
    <col min="13" max="13" width="29.28515625" bestFit="1" customWidth="1"/>
    <col min="14" max="14" width="29.140625" bestFit="1" customWidth="1"/>
    <col min="15" max="15" width="16.7109375" bestFit="1" customWidth="1"/>
    <col min="16" max="16" width="18.28515625" bestFit="1" customWidth="1"/>
    <col min="17" max="17" width="14.28515625" bestFit="1" customWidth="1"/>
    <col min="18" max="18" width="15.85546875" bestFit="1" customWidth="1"/>
    <col min="19" max="20" width="14.28515625" bestFit="1" customWidth="1"/>
    <col min="21" max="21" width="15.28515625" bestFit="1" customWidth="1"/>
  </cols>
  <sheetData>
    <row r="2" spans="2:20" x14ac:dyDescent="0.25">
      <c r="B2" s="91" t="s">
        <v>186</v>
      </c>
      <c r="C2" s="91"/>
      <c r="D2" s="91"/>
      <c r="E2" s="91"/>
      <c r="F2" s="91"/>
    </row>
    <row r="3" spans="2:20" x14ac:dyDescent="0.25">
      <c r="B3" s="31" t="s">
        <v>181</v>
      </c>
      <c r="C3" s="32" t="s">
        <v>182</v>
      </c>
      <c r="D3" s="32" t="s">
        <v>183</v>
      </c>
      <c r="E3" s="32" t="s">
        <v>184</v>
      </c>
      <c r="F3" s="33" t="s">
        <v>185</v>
      </c>
    </row>
    <row r="4" spans="2:20" x14ac:dyDescent="0.25">
      <c r="B4" s="31" t="s">
        <v>86</v>
      </c>
      <c r="C4" s="29">
        <v>24773.9</v>
      </c>
      <c r="D4" s="75">
        <v>1</v>
      </c>
      <c r="E4" s="32" t="s">
        <v>86</v>
      </c>
      <c r="F4" s="33">
        <v>150456</v>
      </c>
    </row>
    <row r="5" spans="2:20" x14ac:dyDescent="0.25">
      <c r="B5" s="18"/>
      <c r="F5" s="19"/>
    </row>
    <row r="6" spans="2:20" x14ac:dyDescent="0.25">
      <c r="B6" s="21" t="str">
        <f>GETPIVOTDATA("[Measures].[Top Channel]",$B$3)</f>
        <v>Internet Banking</v>
      </c>
      <c r="C6" s="73">
        <f>GETPIVOTDATA("[Measures].[Top Channel Value]",$B$3)</f>
        <v>24773.9</v>
      </c>
      <c r="D6" s="22">
        <f>GETPIVOTDATA("[Measures].[Channel Share %]",$B$3)</f>
        <v>1</v>
      </c>
      <c r="E6" s="74" t="str">
        <f>GETPIVOTDATA("[Measures].[Most Active Channel]",$B$3)</f>
        <v>Internet Banking</v>
      </c>
      <c r="F6" s="24">
        <f>GETPIVOTDATA("[Measures].[Most Active Channel Volume]",$B$3)</f>
        <v>150456</v>
      </c>
    </row>
    <row r="7" spans="2:20" x14ac:dyDescent="0.25">
      <c r="C7" s="72"/>
    </row>
    <row r="8" spans="2:20" x14ac:dyDescent="0.25">
      <c r="B8" s="88" t="s">
        <v>187</v>
      </c>
      <c r="C8" s="88"/>
      <c r="E8" s="88" t="s">
        <v>188</v>
      </c>
      <c r="F8" s="88"/>
      <c r="H8" s="88" t="s">
        <v>189</v>
      </c>
      <c r="I8" s="88"/>
      <c r="K8" s="88" t="s">
        <v>170</v>
      </c>
      <c r="L8" s="88"/>
      <c r="N8" s="88" t="s">
        <v>190</v>
      </c>
      <c r="O8" s="88"/>
      <c r="P8" s="88"/>
      <c r="Q8" s="88"/>
      <c r="R8" s="88"/>
      <c r="S8" s="88"/>
      <c r="T8" s="88"/>
    </row>
    <row r="9" spans="2:20" x14ac:dyDescent="0.25">
      <c r="B9" s="38" t="s">
        <v>146</v>
      </c>
      <c r="C9" s="27" t="s">
        <v>149</v>
      </c>
      <c r="E9" s="38" t="s">
        <v>146</v>
      </c>
      <c r="F9" s="27" t="s">
        <v>149</v>
      </c>
      <c r="H9" s="38" t="s">
        <v>146</v>
      </c>
      <c r="I9" s="27" t="s">
        <v>151</v>
      </c>
      <c r="K9" s="38" t="s">
        <v>146</v>
      </c>
      <c r="L9" s="27" t="s">
        <v>152</v>
      </c>
      <c r="N9" s="38" t="s">
        <v>149</v>
      </c>
      <c r="O9" s="43" t="s">
        <v>168</v>
      </c>
      <c r="P9" s="26"/>
      <c r="Q9" s="26"/>
      <c r="R9" s="26"/>
      <c r="S9" s="26"/>
      <c r="T9" s="27"/>
    </row>
    <row r="10" spans="2:20" x14ac:dyDescent="0.25">
      <c r="B10" s="39" t="s">
        <v>86</v>
      </c>
      <c r="C10" s="70">
        <v>24773.9</v>
      </c>
      <c r="E10" s="39" t="s">
        <v>86</v>
      </c>
      <c r="F10" s="69">
        <v>24773.9</v>
      </c>
      <c r="H10" s="39" t="s">
        <v>83</v>
      </c>
      <c r="I10" s="78">
        <v>110879</v>
      </c>
      <c r="K10" s="39" t="s">
        <v>87</v>
      </c>
      <c r="L10" s="20">
        <v>0.16463176361628612</v>
      </c>
      <c r="N10" s="25" t="s">
        <v>146</v>
      </c>
      <c r="O10" t="s">
        <v>85</v>
      </c>
      <c r="P10" t="s">
        <v>87</v>
      </c>
      <c r="Q10" t="s">
        <v>84</v>
      </c>
      <c r="R10" t="s">
        <v>86</v>
      </c>
      <c r="S10" t="s">
        <v>83</v>
      </c>
      <c r="T10" s="19" t="s">
        <v>147</v>
      </c>
    </row>
    <row r="11" spans="2:20" x14ac:dyDescent="0.25">
      <c r="B11" s="39" t="s">
        <v>85</v>
      </c>
      <c r="C11" s="71">
        <v>20034.37</v>
      </c>
      <c r="E11" s="39" t="s">
        <v>85</v>
      </c>
      <c r="F11" s="69">
        <v>20034.37</v>
      </c>
      <c r="H11" s="39" t="s">
        <v>87</v>
      </c>
      <c r="I11" s="78">
        <v>112292</v>
      </c>
      <c r="K11" s="39" t="s">
        <v>86</v>
      </c>
      <c r="L11" s="20">
        <v>0.16465877067049503</v>
      </c>
      <c r="N11" s="39" t="s">
        <v>95</v>
      </c>
      <c r="O11" s="15">
        <v>3606.18</v>
      </c>
      <c r="P11" s="15">
        <v>2691.97</v>
      </c>
      <c r="Q11" s="15">
        <v>3765.76</v>
      </c>
      <c r="R11" s="15">
        <v>5389.01</v>
      </c>
      <c r="S11" s="15">
        <v>3397.08</v>
      </c>
      <c r="T11" s="20">
        <v>18850</v>
      </c>
    </row>
    <row r="12" spans="2:20" x14ac:dyDescent="0.25">
      <c r="B12" s="39" t="s">
        <v>84</v>
      </c>
      <c r="C12" s="71">
        <v>19288.009999999998</v>
      </c>
      <c r="E12" s="39" t="s">
        <v>84</v>
      </c>
      <c r="F12" s="69">
        <v>19288.009999999998</v>
      </c>
      <c r="H12" s="39" t="s">
        <v>84</v>
      </c>
      <c r="I12" s="78">
        <v>114138</v>
      </c>
      <c r="K12" s="39" t="s">
        <v>85</v>
      </c>
      <c r="L12" s="20">
        <v>0.16744145424153781</v>
      </c>
      <c r="N12" s="39" t="s">
        <v>103</v>
      </c>
      <c r="O12" s="15">
        <v>3362.51</v>
      </c>
      <c r="P12" s="15">
        <v>3810.56</v>
      </c>
      <c r="Q12" s="15">
        <v>1596.56</v>
      </c>
      <c r="R12" s="15">
        <v>3518.14</v>
      </c>
      <c r="S12" s="15">
        <v>2903.32</v>
      </c>
      <c r="T12" s="20">
        <v>15191.09</v>
      </c>
    </row>
    <row r="13" spans="2:20" x14ac:dyDescent="0.25">
      <c r="B13" s="39" t="s">
        <v>83</v>
      </c>
      <c r="C13" s="71">
        <v>19107.62</v>
      </c>
      <c r="E13" s="39" t="s">
        <v>83</v>
      </c>
      <c r="F13" s="69">
        <v>19107.62</v>
      </c>
      <c r="H13" s="39" t="s">
        <v>85</v>
      </c>
      <c r="I13" s="78">
        <v>119650</v>
      </c>
      <c r="K13" s="39" t="s">
        <v>84</v>
      </c>
      <c r="L13" s="20">
        <v>0.16898850514289718</v>
      </c>
      <c r="N13" s="39" t="s">
        <v>104</v>
      </c>
      <c r="O13" s="15">
        <v>3649.55</v>
      </c>
      <c r="P13" s="15">
        <v>3247.13</v>
      </c>
      <c r="Q13" s="15">
        <v>3633.16</v>
      </c>
      <c r="R13" s="15">
        <v>2010.7</v>
      </c>
      <c r="S13" s="15">
        <v>3613.72</v>
      </c>
      <c r="T13" s="20">
        <v>16154.26</v>
      </c>
    </row>
    <row r="14" spans="2:20" x14ac:dyDescent="0.25">
      <c r="B14" s="39" t="s">
        <v>87</v>
      </c>
      <c r="C14" s="71">
        <v>18486.830000000002</v>
      </c>
      <c r="E14" s="39" t="s">
        <v>87</v>
      </c>
      <c r="F14" s="69">
        <v>18486.830000000002</v>
      </c>
      <c r="H14" s="39" t="s">
        <v>86</v>
      </c>
      <c r="I14" s="78">
        <v>150456</v>
      </c>
      <c r="K14" s="39" t="s">
        <v>83</v>
      </c>
      <c r="L14" s="20">
        <v>0.17232857439190469</v>
      </c>
      <c r="N14" s="39" t="s">
        <v>105</v>
      </c>
      <c r="O14" s="15">
        <v>3217.02</v>
      </c>
      <c r="P14" s="15">
        <v>1639.32</v>
      </c>
      <c r="Q14" s="15">
        <v>3885.01</v>
      </c>
      <c r="R14" s="15">
        <v>5313.45</v>
      </c>
      <c r="S14" s="15">
        <v>3304.89</v>
      </c>
      <c r="T14" s="20">
        <v>17359.689999999999</v>
      </c>
    </row>
    <row r="15" spans="2:20" x14ac:dyDescent="0.25">
      <c r="B15" s="40" t="s">
        <v>147</v>
      </c>
      <c r="C15" s="76">
        <v>101690.73</v>
      </c>
      <c r="E15" s="40" t="s">
        <v>147</v>
      </c>
      <c r="F15" s="77">
        <v>101690.73</v>
      </c>
      <c r="H15" s="40" t="s">
        <v>147</v>
      </c>
      <c r="I15" s="79">
        <v>607415</v>
      </c>
      <c r="K15" s="40" t="s">
        <v>147</v>
      </c>
      <c r="L15" s="28">
        <v>0.16741557254924558</v>
      </c>
      <c r="N15" s="39" t="s">
        <v>106</v>
      </c>
      <c r="O15" s="15">
        <v>3123.06</v>
      </c>
      <c r="P15" s="15">
        <v>3465.83</v>
      </c>
      <c r="Q15" s="15">
        <v>3064.8</v>
      </c>
      <c r="R15" s="15">
        <v>3613.55</v>
      </c>
      <c r="S15" s="15">
        <v>3880.19</v>
      </c>
      <c r="T15" s="20">
        <v>17147.43</v>
      </c>
    </row>
    <row r="16" spans="2:20" x14ac:dyDescent="0.25">
      <c r="N16" s="39" t="s">
        <v>107</v>
      </c>
      <c r="O16" s="15">
        <v>3076.05</v>
      </c>
      <c r="P16" s="15">
        <v>3632.02</v>
      </c>
      <c r="Q16" s="15">
        <v>3342.72</v>
      </c>
      <c r="R16" s="15">
        <v>4929.05</v>
      </c>
      <c r="S16" s="15">
        <v>2008.42</v>
      </c>
      <c r="T16" s="20">
        <v>16988.259999999998</v>
      </c>
    </row>
    <row r="17" spans="2:21" x14ac:dyDescent="0.25">
      <c r="N17" s="40" t="s">
        <v>147</v>
      </c>
      <c r="O17" s="23">
        <v>20034.37</v>
      </c>
      <c r="P17" s="23">
        <v>18486.830000000002</v>
      </c>
      <c r="Q17" s="23">
        <v>19288.009999999998</v>
      </c>
      <c r="R17" s="23">
        <v>24773.9</v>
      </c>
      <c r="S17" s="23">
        <v>19107.62</v>
      </c>
      <c r="T17" s="28">
        <v>101690.73</v>
      </c>
    </row>
    <row r="20" spans="2:21" x14ac:dyDescent="0.25">
      <c r="B20" s="88" t="s">
        <v>194</v>
      </c>
      <c r="C20" s="88"/>
      <c r="D20" s="88"/>
      <c r="E20" s="88"/>
    </row>
    <row r="21" spans="2:21" x14ac:dyDescent="0.25">
      <c r="B21" s="62" t="s">
        <v>149</v>
      </c>
      <c r="C21" s="26" t="s">
        <v>191</v>
      </c>
      <c r="D21" s="26" t="s">
        <v>192</v>
      </c>
      <c r="E21" s="27" t="s">
        <v>193</v>
      </c>
    </row>
    <row r="22" spans="2:21" x14ac:dyDescent="0.25">
      <c r="B22" s="63">
        <v>101690.73</v>
      </c>
      <c r="C22" s="32" t="s">
        <v>116</v>
      </c>
      <c r="D22" s="29">
        <v>19120.560000000001</v>
      </c>
      <c r="E22" s="33" t="s">
        <v>116</v>
      </c>
    </row>
    <row r="24" spans="2:21" x14ac:dyDescent="0.25">
      <c r="B24" s="83">
        <f>GETPIVOTDATA("[Measures].[Total Transaction Value]",$B$21)</f>
        <v>101690.73</v>
      </c>
      <c r="C24" t="str">
        <f>GETPIVOTDATA("[Measures].[Top Transaction Type]",$B$21)</f>
        <v>Deposit</v>
      </c>
      <c r="D24" s="15">
        <f>GETPIVOTDATA("[Measures].[Top Transaction Type Value]",$B$21)</f>
        <v>19120.560000000001</v>
      </c>
      <c r="E24" t="str">
        <f>GETPIVOTDATA("[Measures].[Most Frequent Transaction Type]",$B$21)</f>
        <v>Deposit</v>
      </c>
    </row>
    <row r="26" spans="2:21" x14ac:dyDescent="0.25">
      <c r="B26" s="88" t="s">
        <v>195</v>
      </c>
      <c r="C26" s="88"/>
      <c r="E26" s="88" t="s">
        <v>196</v>
      </c>
      <c r="F26" s="88"/>
      <c r="H26" s="88" t="s">
        <v>197</v>
      </c>
      <c r="I26" s="88"/>
      <c r="K26" s="88" t="s">
        <v>198</v>
      </c>
      <c r="L26" s="88"/>
    </row>
    <row r="27" spans="2:21" x14ac:dyDescent="0.25">
      <c r="B27" s="38" t="s">
        <v>146</v>
      </c>
      <c r="C27" s="47" t="s">
        <v>149</v>
      </c>
      <c r="E27" s="38" t="s">
        <v>146</v>
      </c>
      <c r="F27" s="47" t="s">
        <v>149</v>
      </c>
      <c r="H27" s="38" t="s">
        <v>146</v>
      </c>
      <c r="I27" s="47" t="s">
        <v>151</v>
      </c>
      <c r="K27" s="38" t="s">
        <v>146</v>
      </c>
      <c r="L27" s="47" t="s">
        <v>152</v>
      </c>
      <c r="N27" s="38" t="s">
        <v>149</v>
      </c>
      <c r="O27" s="43" t="s">
        <v>168</v>
      </c>
      <c r="P27" s="26"/>
      <c r="Q27" s="26"/>
      <c r="R27" s="26"/>
      <c r="S27" s="26"/>
      <c r="T27" s="26"/>
      <c r="U27" s="27"/>
    </row>
    <row r="28" spans="2:21" x14ac:dyDescent="0.25">
      <c r="B28" s="39" t="s">
        <v>114</v>
      </c>
      <c r="C28" s="41">
        <v>15904.4</v>
      </c>
      <c r="E28" s="39" t="s">
        <v>114</v>
      </c>
      <c r="F28" s="41">
        <v>15904.4</v>
      </c>
      <c r="H28" s="39" t="s">
        <v>116</v>
      </c>
      <c r="I28" s="41">
        <v>113348</v>
      </c>
      <c r="K28" s="39" t="s">
        <v>117</v>
      </c>
      <c r="L28" s="41">
        <v>0.15989578531775456</v>
      </c>
      <c r="N28" s="25" t="s">
        <v>146</v>
      </c>
      <c r="O28" t="s">
        <v>114</v>
      </c>
      <c r="P28" t="s">
        <v>117</v>
      </c>
      <c r="Q28" t="s">
        <v>113</v>
      </c>
      <c r="R28" t="s">
        <v>115</v>
      </c>
      <c r="S28" t="s">
        <v>112</v>
      </c>
      <c r="T28" t="s">
        <v>116</v>
      </c>
      <c r="U28" s="19" t="s">
        <v>147</v>
      </c>
    </row>
    <row r="29" spans="2:21" x14ac:dyDescent="0.25">
      <c r="B29" s="39" t="s">
        <v>117</v>
      </c>
      <c r="C29" s="42">
        <v>15956.64</v>
      </c>
      <c r="E29" s="39" t="s">
        <v>117</v>
      </c>
      <c r="F29" s="42">
        <v>15956.64</v>
      </c>
      <c r="H29" s="39" t="s">
        <v>112</v>
      </c>
      <c r="I29" s="42">
        <v>102469</v>
      </c>
      <c r="K29" s="39" t="s">
        <v>113</v>
      </c>
      <c r="L29" s="42">
        <v>0.16336113271826783</v>
      </c>
      <c r="N29" s="39" t="s">
        <v>86</v>
      </c>
      <c r="O29" s="44">
        <v>3735.82</v>
      </c>
      <c r="P29" s="45">
        <v>4179.45</v>
      </c>
      <c r="Q29" s="45">
        <v>3362.41</v>
      </c>
      <c r="R29" s="45">
        <v>4834.38</v>
      </c>
      <c r="S29" s="45">
        <v>4149.12</v>
      </c>
      <c r="T29" s="45">
        <v>4512.72</v>
      </c>
      <c r="U29" s="47">
        <v>24773.9</v>
      </c>
    </row>
    <row r="30" spans="2:21" x14ac:dyDescent="0.25">
      <c r="B30" s="39" t="s">
        <v>113</v>
      </c>
      <c r="C30" s="42">
        <v>16591.12</v>
      </c>
      <c r="E30" s="39" t="s">
        <v>113</v>
      </c>
      <c r="F30" s="42">
        <v>16591.12</v>
      </c>
      <c r="H30" s="39" t="s">
        <v>113</v>
      </c>
      <c r="I30" s="42">
        <v>101561</v>
      </c>
      <c r="K30" s="39" t="s">
        <v>116</v>
      </c>
      <c r="L30" s="42">
        <v>0.1686889931891167</v>
      </c>
      <c r="N30" s="39" t="s">
        <v>85</v>
      </c>
      <c r="O30" s="46">
        <v>2846.11</v>
      </c>
      <c r="P30" s="15">
        <v>3568.48</v>
      </c>
      <c r="Q30" s="15">
        <v>3689.03</v>
      </c>
      <c r="R30" s="15">
        <v>2184.3000000000002</v>
      </c>
      <c r="S30" s="15">
        <v>3905.3</v>
      </c>
      <c r="T30" s="15">
        <v>3841.15</v>
      </c>
      <c r="U30" s="20">
        <v>20034.37</v>
      </c>
    </row>
    <row r="31" spans="2:21" x14ac:dyDescent="0.25">
      <c r="B31" s="39" t="s">
        <v>115</v>
      </c>
      <c r="C31" s="42">
        <v>16763.41</v>
      </c>
      <c r="E31" s="39" t="s">
        <v>115</v>
      </c>
      <c r="F31" s="42">
        <v>16763.41</v>
      </c>
      <c r="H31" s="39" t="s">
        <v>117</v>
      </c>
      <c r="I31" s="42">
        <v>99794</v>
      </c>
      <c r="K31" s="39" t="s">
        <v>112</v>
      </c>
      <c r="L31" s="42">
        <v>0.16936439313353305</v>
      </c>
      <c r="N31" s="39" t="s">
        <v>84</v>
      </c>
      <c r="O31" s="46">
        <v>2616.2199999999998</v>
      </c>
      <c r="P31" s="15">
        <v>2981.54</v>
      </c>
      <c r="Q31" s="15">
        <v>3071.25</v>
      </c>
      <c r="R31" s="15">
        <v>4446.3999999999996</v>
      </c>
      <c r="S31" s="15">
        <v>2626.39</v>
      </c>
      <c r="T31" s="15">
        <v>3546.21</v>
      </c>
      <c r="U31" s="20">
        <v>19288.009999999998</v>
      </c>
    </row>
    <row r="32" spans="2:21" x14ac:dyDescent="0.25">
      <c r="B32" s="39" t="s">
        <v>112</v>
      </c>
      <c r="C32" s="42">
        <v>17354.599999999999</v>
      </c>
      <c r="E32" s="39" t="s">
        <v>112</v>
      </c>
      <c r="F32" s="42">
        <v>17354.599999999999</v>
      </c>
      <c r="H32" s="39" t="s">
        <v>115</v>
      </c>
      <c r="I32" s="42">
        <v>98401</v>
      </c>
      <c r="K32" s="39" t="s">
        <v>115</v>
      </c>
      <c r="L32" s="42">
        <v>0.17035812644180445</v>
      </c>
      <c r="N32" s="39" t="s">
        <v>83</v>
      </c>
      <c r="O32" s="46">
        <v>3843.37</v>
      </c>
      <c r="P32" s="15">
        <v>2457.12</v>
      </c>
      <c r="Q32" s="15">
        <v>3837.38</v>
      </c>
      <c r="R32" s="15">
        <v>2802.96</v>
      </c>
      <c r="S32" s="15">
        <v>2036.25</v>
      </c>
      <c r="T32" s="15">
        <v>4130.54</v>
      </c>
      <c r="U32" s="20">
        <v>19107.62</v>
      </c>
    </row>
    <row r="33" spans="2:21" x14ac:dyDescent="0.25">
      <c r="B33" s="39" t="s">
        <v>116</v>
      </c>
      <c r="C33" s="42">
        <v>19120.560000000001</v>
      </c>
      <c r="E33" s="39" t="s">
        <v>116</v>
      </c>
      <c r="F33" s="42">
        <v>19120.560000000001</v>
      </c>
      <c r="H33" s="39" t="s">
        <v>114</v>
      </c>
      <c r="I33" s="42">
        <v>91842</v>
      </c>
      <c r="K33" s="39" t="s">
        <v>114</v>
      </c>
      <c r="L33" s="42">
        <v>0.17317131595566299</v>
      </c>
      <c r="N33" s="39" t="s">
        <v>87</v>
      </c>
      <c r="O33" s="46">
        <v>2862.88</v>
      </c>
      <c r="P33" s="15">
        <v>2770.05</v>
      </c>
      <c r="Q33" s="15">
        <v>2631.05</v>
      </c>
      <c r="R33" s="15">
        <v>2495.37</v>
      </c>
      <c r="S33" s="15">
        <v>4637.54</v>
      </c>
      <c r="T33" s="15">
        <v>3089.94</v>
      </c>
      <c r="U33" s="20">
        <v>18486.830000000002</v>
      </c>
    </row>
    <row r="34" spans="2:21" x14ac:dyDescent="0.25">
      <c r="B34" s="40" t="s">
        <v>147</v>
      </c>
      <c r="C34" s="35">
        <v>101690.73</v>
      </c>
      <c r="E34" s="40" t="s">
        <v>147</v>
      </c>
      <c r="F34" s="35">
        <v>101690.73</v>
      </c>
      <c r="H34" s="40" t="s">
        <v>147</v>
      </c>
      <c r="I34" s="35">
        <v>607415</v>
      </c>
      <c r="K34" s="40" t="s">
        <v>147</v>
      </c>
      <c r="L34" s="35">
        <v>0.16741557254924558</v>
      </c>
      <c r="N34" s="40" t="s">
        <v>147</v>
      </c>
      <c r="O34" s="34">
        <v>15904.4</v>
      </c>
      <c r="P34" s="23">
        <v>15956.64</v>
      </c>
      <c r="Q34" s="23">
        <v>16591.12</v>
      </c>
      <c r="R34" s="23">
        <v>16763.41</v>
      </c>
      <c r="S34" s="23">
        <v>17354.599999999999</v>
      </c>
      <c r="T34" s="23">
        <v>19120.560000000001</v>
      </c>
      <c r="U34" s="28">
        <v>101690.73</v>
      </c>
    </row>
    <row r="37" spans="2:21" x14ac:dyDescent="0.25">
      <c r="B37" s="88" t="s">
        <v>203</v>
      </c>
      <c r="C37" s="88"/>
      <c r="D37" s="88"/>
      <c r="E37" s="88"/>
    </row>
    <row r="38" spans="2:21" x14ac:dyDescent="0.25">
      <c r="B38" s="62" t="s">
        <v>199</v>
      </c>
      <c r="C38" s="26" t="s">
        <v>200</v>
      </c>
      <c r="D38" s="26" t="s">
        <v>201</v>
      </c>
      <c r="E38" s="27" t="s">
        <v>202</v>
      </c>
    </row>
    <row r="39" spans="2:21" x14ac:dyDescent="0.25">
      <c r="B39" s="63" t="s">
        <v>95</v>
      </c>
      <c r="C39" s="29">
        <v>18850</v>
      </c>
      <c r="D39" s="29">
        <v>16948.454999999998</v>
      </c>
      <c r="E39" s="84">
        <v>0.20056392688430449</v>
      </c>
    </row>
    <row r="41" spans="2:21" x14ac:dyDescent="0.25">
      <c r="B41" t="str">
        <f>GETPIVOTDATA("[Measures].[Highest Performing Month]",$B$38)</f>
        <v>January</v>
      </c>
      <c r="C41" s="83">
        <f>GETPIVOTDATA("[Measures].[Highest Monthly Value]",$B$38)</f>
        <v>18850</v>
      </c>
      <c r="D41" s="83">
        <f>GETPIVOTDATA("[Measures].[Average Monthly Value]",$B$38)</f>
        <v>16948.454999999998</v>
      </c>
      <c r="E41" s="64">
        <f>GETPIVOTDATA("[Measures].[MoM Growth %]",$B$38)</f>
        <v>0.20056392688430449</v>
      </c>
    </row>
    <row r="43" spans="2:21" x14ac:dyDescent="0.25">
      <c r="B43" s="88" t="s">
        <v>190</v>
      </c>
      <c r="C43" s="88"/>
      <c r="E43" s="88" t="s">
        <v>204</v>
      </c>
      <c r="F43" s="88"/>
      <c r="H43" s="88" t="s">
        <v>205</v>
      </c>
      <c r="I43" s="88"/>
      <c r="L43" s="88" t="s">
        <v>207</v>
      </c>
      <c r="M43" s="88"/>
    </row>
    <row r="44" spans="2:21" x14ac:dyDescent="0.25">
      <c r="B44" s="38" t="s">
        <v>146</v>
      </c>
      <c r="C44" s="47" t="s">
        <v>149</v>
      </c>
      <c r="E44" s="38" t="s">
        <v>146</v>
      </c>
      <c r="F44" s="47" t="s">
        <v>151</v>
      </c>
      <c r="H44" s="38" t="s">
        <v>146</v>
      </c>
      <c r="I44" s="26" t="s">
        <v>151</v>
      </c>
      <c r="J44" s="27" t="s">
        <v>149</v>
      </c>
      <c r="L44" s="38" t="s">
        <v>146</v>
      </c>
      <c r="M44" s="47" t="s">
        <v>206</v>
      </c>
    </row>
    <row r="45" spans="2:21" x14ac:dyDescent="0.25">
      <c r="B45" s="39" t="s">
        <v>95</v>
      </c>
      <c r="C45" s="41">
        <v>18850</v>
      </c>
      <c r="E45" s="39" t="s">
        <v>107</v>
      </c>
      <c r="F45" s="41">
        <v>105245</v>
      </c>
      <c r="H45" s="39" t="s">
        <v>95</v>
      </c>
      <c r="I45" s="62">
        <v>114209</v>
      </c>
      <c r="J45" s="47">
        <v>18850</v>
      </c>
      <c r="L45" s="39" t="s">
        <v>95</v>
      </c>
      <c r="M45" s="41">
        <v>18849.999999999996</v>
      </c>
    </row>
    <row r="46" spans="2:21" x14ac:dyDescent="0.25">
      <c r="B46" s="39" t="s">
        <v>103</v>
      </c>
      <c r="C46" s="42">
        <v>15191.09</v>
      </c>
      <c r="E46" s="39" t="s">
        <v>106</v>
      </c>
      <c r="F46" s="42">
        <v>104501</v>
      </c>
      <c r="H46" s="39" t="s">
        <v>103</v>
      </c>
      <c r="I46" s="18">
        <v>86396</v>
      </c>
      <c r="J46" s="20">
        <v>15191.09</v>
      </c>
      <c r="L46" s="39" t="s">
        <v>103</v>
      </c>
      <c r="M46" s="42">
        <v>34041.090000000011</v>
      </c>
    </row>
    <row r="47" spans="2:21" x14ac:dyDescent="0.25">
      <c r="B47" s="39" t="s">
        <v>104</v>
      </c>
      <c r="C47" s="42">
        <v>16154.26</v>
      </c>
      <c r="E47" s="39" t="s">
        <v>105</v>
      </c>
      <c r="F47" s="42">
        <v>99518</v>
      </c>
      <c r="H47" s="39" t="s">
        <v>104</v>
      </c>
      <c r="I47" s="18">
        <v>97546</v>
      </c>
      <c r="J47" s="20">
        <v>16154.26</v>
      </c>
      <c r="L47" s="39" t="s">
        <v>104</v>
      </c>
      <c r="M47" s="42">
        <v>50195.35</v>
      </c>
    </row>
    <row r="48" spans="2:21" x14ac:dyDescent="0.25">
      <c r="B48" s="39" t="s">
        <v>105</v>
      </c>
      <c r="C48" s="42">
        <v>17359.689999999999</v>
      </c>
      <c r="E48" s="39" t="s">
        <v>104</v>
      </c>
      <c r="F48" s="42">
        <v>97546</v>
      </c>
      <c r="H48" s="39" t="s">
        <v>105</v>
      </c>
      <c r="I48" s="18">
        <v>99518</v>
      </c>
      <c r="J48" s="20">
        <v>17359.689999999999</v>
      </c>
      <c r="L48" s="39" t="s">
        <v>105</v>
      </c>
      <c r="M48" s="42">
        <v>67555.040000000008</v>
      </c>
    </row>
    <row r="49" spans="2:13" x14ac:dyDescent="0.25">
      <c r="B49" s="39" t="s">
        <v>106</v>
      </c>
      <c r="C49" s="42">
        <v>17147.43</v>
      </c>
      <c r="E49" s="39" t="s">
        <v>103</v>
      </c>
      <c r="F49" s="42">
        <v>86396</v>
      </c>
      <c r="H49" s="39" t="s">
        <v>106</v>
      </c>
      <c r="I49" s="18">
        <v>104501</v>
      </c>
      <c r="J49" s="20">
        <v>17147.43</v>
      </c>
      <c r="L49" s="39" t="s">
        <v>106</v>
      </c>
      <c r="M49" s="42">
        <v>84702.470000000045</v>
      </c>
    </row>
    <row r="50" spans="2:13" x14ac:dyDescent="0.25">
      <c r="B50" s="39" t="s">
        <v>107</v>
      </c>
      <c r="C50" s="42">
        <v>16988.259999999998</v>
      </c>
      <c r="E50" s="39" t="s">
        <v>95</v>
      </c>
      <c r="F50" s="42">
        <v>114209</v>
      </c>
      <c r="H50" s="39" t="s">
        <v>107</v>
      </c>
      <c r="I50" s="18">
        <v>105245</v>
      </c>
      <c r="J50" s="20">
        <v>16988.259999999998</v>
      </c>
      <c r="L50" s="39" t="s">
        <v>107</v>
      </c>
      <c r="M50" s="42">
        <v>101690.73000000004</v>
      </c>
    </row>
    <row r="51" spans="2:13" x14ac:dyDescent="0.25">
      <c r="B51" s="40" t="s">
        <v>147</v>
      </c>
      <c r="C51" s="35">
        <v>101690.73</v>
      </c>
      <c r="E51" s="40" t="s">
        <v>147</v>
      </c>
      <c r="F51" s="35">
        <v>607415</v>
      </c>
      <c r="H51" s="40" t="s">
        <v>147</v>
      </c>
      <c r="I51" s="21">
        <v>607415</v>
      </c>
      <c r="J51" s="28">
        <v>101690.73</v>
      </c>
      <c r="L51" s="40" t="s">
        <v>147</v>
      </c>
      <c r="M51" s="35">
        <v>101690.73</v>
      </c>
    </row>
    <row r="54" spans="2:13" x14ac:dyDescent="0.25">
      <c r="B54" s="88" t="s">
        <v>208</v>
      </c>
      <c r="C54" s="88"/>
    </row>
    <row r="55" spans="2:13" x14ac:dyDescent="0.25">
      <c r="B55" s="38" t="s">
        <v>146</v>
      </c>
      <c r="C55" s="47" t="s">
        <v>202</v>
      </c>
      <c r="E55" s="38" t="s">
        <v>146</v>
      </c>
      <c r="F55" s="47" t="s">
        <v>149</v>
      </c>
    </row>
    <row r="56" spans="2:13" x14ac:dyDescent="0.25">
      <c r="B56" s="39" t="s">
        <v>103</v>
      </c>
      <c r="C56" s="85">
        <v>-0.19410663129973457</v>
      </c>
      <c r="E56" s="39" t="s">
        <v>95</v>
      </c>
      <c r="F56" s="41">
        <v>18850</v>
      </c>
    </row>
    <row r="57" spans="2:13" x14ac:dyDescent="0.25">
      <c r="B57" s="39" t="s">
        <v>104</v>
      </c>
      <c r="C57" s="86">
        <v>6.3403613565583647E-2</v>
      </c>
      <c r="E57" s="39" t="s">
        <v>103</v>
      </c>
      <c r="F57" s="42">
        <v>15191.09</v>
      </c>
    </row>
    <row r="58" spans="2:13" x14ac:dyDescent="0.25">
      <c r="B58" s="39" t="s">
        <v>105</v>
      </c>
      <c r="C58" s="86">
        <v>7.4619945450921335E-2</v>
      </c>
      <c r="E58" s="39" t="s">
        <v>104</v>
      </c>
      <c r="F58" s="42">
        <v>16154.26</v>
      </c>
    </row>
    <row r="59" spans="2:13" x14ac:dyDescent="0.25">
      <c r="B59" s="39" t="s">
        <v>106</v>
      </c>
      <c r="C59" s="86">
        <v>-1.2227176867789806E-2</v>
      </c>
      <c r="E59" s="39" t="s">
        <v>105</v>
      </c>
      <c r="F59" s="42">
        <v>17359.689999999999</v>
      </c>
    </row>
    <row r="60" spans="2:13" x14ac:dyDescent="0.25">
      <c r="B60" s="39" t="s">
        <v>107</v>
      </c>
      <c r="C60" s="86">
        <v>-9.2824405756432235E-3</v>
      </c>
      <c r="E60" s="39" t="s">
        <v>106</v>
      </c>
      <c r="F60" s="42">
        <v>17147.43</v>
      </c>
    </row>
    <row r="61" spans="2:13" x14ac:dyDescent="0.25">
      <c r="B61" s="40" t="s">
        <v>147</v>
      </c>
      <c r="C61" s="87">
        <v>0.20056392688430449</v>
      </c>
      <c r="E61" s="39" t="s">
        <v>107</v>
      </c>
      <c r="F61" s="42">
        <v>16988.259999999998</v>
      </c>
    </row>
    <row r="62" spans="2:13" x14ac:dyDescent="0.25">
      <c r="E62" s="40" t="s">
        <v>147</v>
      </c>
      <c r="F62" s="35">
        <v>101690.73</v>
      </c>
    </row>
  </sheetData>
  <mergeCells count="17">
    <mergeCell ref="B54:C54"/>
    <mergeCell ref="B37:E37"/>
    <mergeCell ref="B43:C43"/>
    <mergeCell ref="E43:F43"/>
    <mergeCell ref="H43:I43"/>
    <mergeCell ref="L43:M43"/>
    <mergeCell ref="N8:T8"/>
    <mergeCell ref="B20:E20"/>
    <mergeCell ref="B26:C26"/>
    <mergeCell ref="E26:F26"/>
    <mergeCell ref="H26:I26"/>
    <mergeCell ref="K26:L26"/>
    <mergeCell ref="B2:F2"/>
    <mergeCell ref="B8:C8"/>
    <mergeCell ref="E8:F8"/>
    <mergeCell ref="H8:I8"/>
    <mergeCell ref="K8:L8"/>
  </mergeCells>
  <pageMargins left="0.7" right="0.7" top="0.75" bottom="0.75" header="0.3" footer="0.3"/>
  <drawing r:id="rId2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B6492-4401-4220-A81D-4C1C87DB9F93}">
  <sheetPr codeName="Sheet11"/>
  <dimension ref="F7"/>
  <sheetViews>
    <sheetView showGridLines="0" zoomScale="70" zoomScaleNormal="70" workbookViewId="0">
      <selection activeCell="F64" sqref="F64"/>
    </sheetView>
  </sheetViews>
  <sheetFormatPr defaultRowHeight="15" x14ac:dyDescent="0.25"/>
  <cols>
    <col min="6" max="6" width="20.140625" bestFit="1" customWidth="1"/>
  </cols>
  <sheetData>
    <row r="7" spans="6:6" ht="31.5" x14ac:dyDescent="0.5">
      <c r="F7" s="14"/>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C8A7-45A3-4A75-8008-A519CB8CDA76}">
  <sheetPr codeName="Sheet12"/>
  <dimension ref="AD27:AP52"/>
  <sheetViews>
    <sheetView showGridLines="0" topLeftCell="A8" zoomScaleNormal="100" workbookViewId="0">
      <selection activeCell="F42" sqref="F42"/>
    </sheetView>
  </sheetViews>
  <sheetFormatPr defaultRowHeight="15" x14ac:dyDescent="0.25"/>
  <cols>
    <col min="37" max="37" width="18.7109375" bestFit="1" customWidth="1"/>
    <col min="38" max="38" width="21" bestFit="1" customWidth="1"/>
    <col min="39" max="39" width="18.85546875" bestFit="1" customWidth="1"/>
    <col min="40" max="40" width="20.140625" bestFit="1" customWidth="1"/>
    <col min="41" max="41" width="18.85546875" bestFit="1" customWidth="1"/>
    <col min="42" max="42" width="16.5703125" bestFit="1" customWidth="1"/>
  </cols>
  <sheetData>
    <row r="27" spans="30:30" x14ac:dyDescent="0.25">
      <c r="AD27" t="s">
        <v>166</v>
      </c>
    </row>
    <row r="43" spans="37:42" ht="0.75" customHeight="1" x14ac:dyDescent="0.25"/>
    <row r="44" spans="37:42" hidden="1" x14ac:dyDescent="0.25"/>
    <row r="45" spans="37:42" hidden="1" x14ac:dyDescent="0.25"/>
    <row r="46" spans="37:42" ht="37.5" x14ac:dyDescent="0.3">
      <c r="AK46" s="49" t="s">
        <v>146</v>
      </c>
      <c r="AL46" s="50" t="s">
        <v>149</v>
      </c>
      <c r="AM46" s="51" t="s">
        <v>152</v>
      </c>
      <c r="AN46" s="52" t="s">
        <v>160</v>
      </c>
      <c r="AO46" s="53" t="s">
        <v>163</v>
      </c>
      <c r="AP46" s="54" t="s">
        <v>159</v>
      </c>
    </row>
    <row r="47" spans="37:42" ht="18.75" x14ac:dyDescent="0.3">
      <c r="AK47" s="55" t="s">
        <v>52</v>
      </c>
      <c r="AL47" s="57">
        <v>23500.55</v>
      </c>
      <c r="AM47" s="58">
        <v>0.16245480751284053</v>
      </c>
      <c r="AN47" s="59">
        <v>0.23109825251524893</v>
      </c>
      <c r="AO47" s="81" t="s">
        <v>164</v>
      </c>
      <c r="AP47" s="54">
        <v>1</v>
      </c>
    </row>
    <row r="48" spans="37:42" ht="18.75" x14ac:dyDescent="0.3">
      <c r="AK48" s="55" t="s">
        <v>56</v>
      </c>
      <c r="AL48" s="57">
        <v>21762.65</v>
      </c>
      <c r="AM48" s="58">
        <v>0.16847155453370183</v>
      </c>
      <c r="AN48" s="59">
        <v>0.21400819917410369</v>
      </c>
      <c r="AO48" s="81" t="s">
        <v>164</v>
      </c>
      <c r="AP48" s="54">
        <v>2</v>
      </c>
    </row>
    <row r="49" spans="37:42" ht="18.75" x14ac:dyDescent="0.3">
      <c r="AK49" s="55" t="s">
        <v>55</v>
      </c>
      <c r="AL49" s="57">
        <v>20868.77</v>
      </c>
      <c r="AM49" s="58">
        <v>0.16689541830279669</v>
      </c>
      <c r="AN49" s="59">
        <v>0.20521801741417336</v>
      </c>
      <c r="AO49" s="81" t="s">
        <v>164</v>
      </c>
      <c r="AP49" s="54">
        <v>3</v>
      </c>
    </row>
    <row r="50" spans="37:42" ht="18.75" x14ac:dyDescent="0.3">
      <c r="AK50" s="55" t="s">
        <v>53</v>
      </c>
      <c r="AL50" s="57">
        <v>18976.53</v>
      </c>
      <c r="AM50" s="58">
        <v>0.17151444762791368</v>
      </c>
      <c r="AN50" s="59">
        <v>0.18661022494380755</v>
      </c>
      <c r="AO50" s="81" t="s">
        <v>176</v>
      </c>
      <c r="AP50" s="54">
        <v>4</v>
      </c>
    </row>
    <row r="51" spans="37:42" ht="18.75" x14ac:dyDescent="0.3">
      <c r="AK51" s="55" t="s">
        <v>54</v>
      </c>
      <c r="AL51" s="57">
        <v>16582.23</v>
      </c>
      <c r="AM51" s="58">
        <v>0.16938445509055436</v>
      </c>
      <c r="AN51" s="59">
        <v>0.16306530595266649</v>
      </c>
      <c r="AO51" s="81" t="s">
        <v>176</v>
      </c>
      <c r="AP51" s="54">
        <v>5</v>
      </c>
    </row>
    <row r="52" spans="37:42" ht="18.75" x14ac:dyDescent="0.3">
      <c r="AK52" s="55" t="s">
        <v>147</v>
      </c>
      <c r="AL52" s="56">
        <v>101690.73</v>
      </c>
      <c r="AM52" s="60">
        <v>0.16741557254924558</v>
      </c>
      <c r="AN52" s="61">
        <v>1</v>
      </c>
      <c r="AO52" s="82" t="s">
        <v>164</v>
      </c>
      <c r="AP52" s="82">
        <v>1</v>
      </c>
    </row>
  </sheetData>
  <conditionalFormatting pivot="1" sqref="AO47:AO51">
    <cfRule type="cellIs" dxfId="36" priority="5" operator="equal">
      <formula>"Above Average"</formula>
    </cfRule>
  </conditionalFormatting>
  <conditionalFormatting pivot="1" sqref="AO47:AO51">
    <cfRule type="cellIs" dxfId="35" priority="4" operator="equal">
      <formula>"Below Average"</formula>
    </cfRule>
  </conditionalFormatting>
  <conditionalFormatting pivot="1" sqref="AL47:AL51">
    <cfRule type="cellIs" dxfId="34" priority="3" operator="greaterThanOrEqual">
      <formula>20338</formula>
    </cfRule>
  </conditionalFormatting>
  <conditionalFormatting pivot="1" sqref="AL47:AL51">
    <cfRule type="cellIs" dxfId="33" priority="2" operator="lessThan">
      <formula>20338</formula>
    </cfRule>
  </conditionalFormatting>
  <conditionalFormatting pivot="1" sqref="AL47:AL51">
    <cfRule type="cellIs" dxfId="32" priority="1" operator="greaterThanOrEqual">
      <formula>20338</formula>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31A21-4E85-46A7-AD4B-09FDC58D0F89}">
  <sheetPr codeName="Sheet13"/>
  <dimension ref="A1"/>
  <sheetViews>
    <sheetView showGridLines="0" zoomScaleNormal="100" workbookViewId="0">
      <selection activeCell="F46" sqref="F46"/>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1FFF2-2AF7-488B-8195-C070CA3B12DC}">
  <sheetPr codeName="Sheet14"/>
  <dimension ref="A1"/>
  <sheetViews>
    <sheetView showGridLines="0" zoomScale="80" zoomScaleNormal="80" workbookViewId="0">
      <selection activeCell="F76" sqref="F76"/>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B6B381-C2A9-476B-924B-DF970C785FBD}">
  <sheetPr codeName="Sheet15"/>
  <dimension ref="A1"/>
  <sheetViews>
    <sheetView showGridLines="0" zoomScale="80" zoomScaleNormal="80" workbookViewId="0">
      <selection activeCell="F19" sqref="F19"/>
    </sheetView>
  </sheetViews>
  <sheetFormatPr defaultRowHeight="15" x14ac:dyDescent="0.25"/>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64B594-F604-4747-A6AC-8826BC9C23C4}">
  <sheetPr codeName="Sheet16"/>
  <dimension ref="A1"/>
  <sheetViews>
    <sheetView showGridLines="0" tabSelected="1" zoomScale="70" zoomScaleNormal="70" workbookViewId="0">
      <selection activeCell="H77" sqref="H77"/>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7E961C-436D-4EB7-B78F-6D2199B2FE32}">
  <sheetPr codeName="Sheet17"/>
  <dimension ref="A1"/>
  <sheetViews>
    <sheetView workbookViewId="0">
      <selection activeCell="A3" sqref="A3"/>
    </sheetView>
  </sheetViews>
  <sheetFormatPr defaultRowHeight="15" x14ac:dyDescent="0.25"/>
  <cols>
    <col min="1" max="1" width="11" customWidth="1"/>
  </cols>
  <sheetData>
    <row r="1" spans="1:1" x14ac:dyDescent="0.25">
      <c r="A1" s="11" t="s">
        <v>148</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078F9-D48A-4EF6-8C2A-F6170A746DC0}">
  <sheetPr codeName="Sheet18"/>
  <dimension ref="A1:H708"/>
  <sheetViews>
    <sheetView workbookViewId="0">
      <selection activeCell="L11" sqref="L11"/>
    </sheetView>
  </sheetViews>
  <sheetFormatPr defaultRowHeight="15" x14ac:dyDescent="0.25"/>
  <cols>
    <col min="1" max="1" width="15.42578125" bestFit="1" customWidth="1"/>
    <col min="2" max="2" width="12.140625" bestFit="1" customWidth="1"/>
    <col min="3" max="3" width="13.85546875" bestFit="1" customWidth="1"/>
    <col min="4" max="4" width="12.42578125" bestFit="1" customWidth="1"/>
    <col min="5" max="5" width="18.28515625" bestFit="1" customWidth="1"/>
    <col min="6" max="6" width="22.28515625" bestFit="1" customWidth="1"/>
    <col min="7" max="7" width="10.28515625" bestFit="1" customWidth="1"/>
    <col min="8" max="8" width="11.28515625" bestFit="1" customWidth="1"/>
  </cols>
  <sheetData>
    <row r="1" spans="1:8" x14ac:dyDescent="0.25">
      <c r="A1" t="s">
        <v>108</v>
      </c>
      <c r="B1" t="s">
        <v>49</v>
      </c>
      <c r="C1" t="s">
        <v>88</v>
      </c>
      <c r="D1" t="s">
        <v>81</v>
      </c>
      <c r="E1" t="s">
        <v>109</v>
      </c>
      <c r="F1" t="s">
        <v>110</v>
      </c>
      <c r="G1" t="s">
        <v>111</v>
      </c>
      <c r="H1" t="s">
        <v>74</v>
      </c>
    </row>
    <row r="2" spans="1:8" x14ac:dyDescent="0.25">
      <c r="A2">
        <v>1</v>
      </c>
      <c r="B2">
        <v>2</v>
      </c>
      <c r="C2" s="65">
        <v>45658</v>
      </c>
      <c r="D2">
        <v>4</v>
      </c>
      <c r="E2" t="s">
        <v>112</v>
      </c>
      <c r="F2">
        <v>140.93</v>
      </c>
      <c r="G2">
        <v>681</v>
      </c>
    </row>
    <row r="3" spans="1:8" x14ac:dyDescent="0.25">
      <c r="A3">
        <v>2</v>
      </c>
      <c r="B3">
        <v>1</v>
      </c>
      <c r="C3" s="65">
        <v>45658</v>
      </c>
      <c r="D3">
        <v>2</v>
      </c>
      <c r="E3" t="s">
        <v>113</v>
      </c>
      <c r="F3">
        <v>198.72</v>
      </c>
      <c r="G3">
        <v>983</v>
      </c>
      <c r="H3">
        <v>4</v>
      </c>
    </row>
    <row r="4" spans="1:8" x14ac:dyDescent="0.25">
      <c r="A4">
        <v>3</v>
      </c>
      <c r="B4">
        <v>4</v>
      </c>
      <c r="C4" s="65">
        <v>45658</v>
      </c>
      <c r="D4">
        <v>2</v>
      </c>
      <c r="E4" t="s">
        <v>113</v>
      </c>
      <c r="F4">
        <v>193.83</v>
      </c>
      <c r="G4">
        <v>377</v>
      </c>
    </row>
    <row r="5" spans="1:8" x14ac:dyDescent="0.25">
      <c r="A5">
        <v>4</v>
      </c>
      <c r="B5">
        <v>2</v>
      </c>
      <c r="C5" s="65">
        <v>45658</v>
      </c>
      <c r="D5">
        <v>1</v>
      </c>
      <c r="E5" t="s">
        <v>114</v>
      </c>
      <c r="F5">
        <v>108.36</v>
      </c>
      <c r="G5">
        <v>892</v>
      </c>
    </row>
    <row r="6" spans="1:8" x14ac:dyDescent="0.25">
      <c r="A6">
        <v>5</v>
      </c>
      <c r="B6">
        <v>1</v>
      </c>
      <c r="C6" s="65">
        <v>45658</v>
      </c>
      <c r="D6">
        <v>3</v>
      </c>
      <c r="E6" t="s">
        <v>114</v>
      </c>
      <c r="F6">
        <v>191.42</v>
      </c>
      <c r="G6">
        <v>801</v>
      </c>
      <c r="H6">
        <v>1</v>
      </c>
    </row>
    <row r="7" spans="1:8" x14ac:dyDescent="0.25">
      <c r="A7">
        <v>6</v>
      </c>
      <c r="B7">
        <v>3</v>
      </c>
      <c r="C7" s="65">
        <v>45659</v>
      </c>
      <c r="D7">
        <v>3</v>
      </c>
      <c r="E7" t="s">
        <v>113</v>
      </c>
      <c r="F7">
        <v>177.31</v>
      </c>
      <c r="G7">
        <v>1485</v>
      </c>
    </row>
    <row r="8" spans="1:8" x14ac:dyDescent="0.25">
      <c r="A8">
        <v>7</v>
      </c>
      <c r="B8">
        <v>3</v>
      </c>
      <c r="C8" s="65">
        <v>45659</v>
      </c>
      <c r="D8">
        <v>2</v>
      </c>
      <c r="E8" t="s">
        <v>115</v>
      </c>
      <c r="F8">
        <v>98.19</v>
      </c>
      <c r="G8">
        <v>771</v>
      </c>
    </row>
    <row r="9" spans="1:8" x14ac:dyDescent="0.25">
      <c r="A9">
        <v>8</v>
      </c>
      <c r="B9">
        <v>3</v>
      </c>
      <c r="C9" s="65">
        <v>45659</v>
      </c>
      <c r="D9">
        <v>5</v>
      </c>
      <c r="E9" t="s">
        <v>114</v>
      </c>
      <c r="F9">
        <v>122.68</v>
      </c>
      <c r="G9">
        <v>902</v>
      </c>
    </row>
    <row r="10" spans="1:8" x14ac:dyDescent="0.25">
      <c r="A10">
        <v>9</v>
      </c>
      <c r="B10">
        <v>5</v>
      </c>
      <c r="C10" s="65">
        <v>45659</v>
      </c>
      <c r="D10">
        <v>2</v>
      </c>
      <c r="E10" t="s">
        <v>114</v>
      </c>
      <c r="F10">
        <v>155.36000000000001</v>
      </c>
      <c r="G10">
        <v>118</v>
      </c>
    </row>
    <row r="11" spans="1:8" x14ac:dyDescent="0.25">
      <c r="A11">
        <v>10</v>
      </c>
      <c r="B11">
        <v>5</v>
      </c>
      <c r="C11" s="65">
        <v>45660</v>
      </c>
      <c r="D11">
        <v>3</v>
      </c>
      <c r="E11" t="s">
        <v>112</v>
      </c>
      <c r="F11">
        <v>164.29</v>
      </c>
      <c r="G11">
        <v>1255</v>
      </c>
    </row>
    <row r="12" spans="1:8" x14ac:dyDescent="0.25">
      <c r="A12">
        <v>11</v>
      </c>
      <c r="B12">
        <v>3</v>
      </c>
      <c r="C12" s="65">
        <v>45660</v>
      </c>
      <c r="D12">
        <v>1</v>
      </c>
      <c r="E12" t="s">
        <v>116</v>
      </c>
      <c r="F12">
        <v>80.09</v>
      </c>
      <c r="G12">
        <v>243</v>
      </c>
    </row>
    <row r="13" spans="1:8" x14ac:dyDescent="0.25">
      <c r="A13">
        <v>12</v>
      </c>
      <c r="B13">
        <v>2</v>
      </c>
      <c r="C13" s="65">
        <v>45660</v>
      </c>
      <c r="D13">
        <v>5</v>
      </c>
      <c r="E13" t="s">
        <v>114</v>
      </c>
      <c r="F13">
        <v>59.74</v>
      </c>
      <c r="G13">
        <v>331</v>
      </c>
    </row>
    <row r="14" spans="1:8" x14ac:dyDescent="0.25">
      <c r="A14">
        <v>13</v>
      </c>
      <c r="B14">
        <v>5</v>
      </c>
      <c r="C14" s="65">
        <v>45660</v>
      </c>
      <c r="D14">
        <v>5</v>
      </c>
      <c r="E14" t="s">
        <v>115</v>
      </c>
      <c r="F14">
        <v>122.29</v>
      </c>
      <c r="G14">
        <v>1195</v>
      </c>
    </row>
    <row r="15" spans="1:8" x14ac:dyDescent="0.25">
      <c r="A15">
        <v>14</v>
      </c>
      <c r="B15">
        <v>2</v>
      </c>
      <c r="C15" s="65">
        <v>45661</v>
      </c>
      <c r="D15">
        <v>5</v>
      </c>
      <c r="E15" t="s">
        <v>116</v>
      </c>
      <c r="F15">
        <v>199.16</v>
      </c>
      <c r="G15">
        <v>1264</v>
      </c>
    </row>
    <row r="16" spans="1:8" x14ac:dyDescent="0.25">
      <c r="A16">
        <v>15</v>
      </c>
      <c r="B16">
        <v>4</v>
      </c>
      <c r="C16" s="65">
        <v>45661</v>
      </c>
      <c r="D16">
        <v>4</v>
      </c>
      <c r="E16" t="s">
        <v>114</v>
      </c>
      <c r="F16">
        <v>85.25</v>
      </c>
      <c r="G16">
        <v>706</v>
      </c>
    </row>
    <row r="17" spans="1:8" x14ac:dyDescent="0.25">
      <c r="A17">
        <v>16</v>
      </c>
      <c r="B17">
        <v>2</v>
      </c>
      <c r="C17" s="65">
        <v>45661</v>
      </c>
      <c r="D17">
        <v>1</v>
      </c>
      <c r="E17" t="s">
        <v>113</v>
      </c>
      <c r="F17">
        <v>126.52</v>
      </c>
      <c r="G17">
        <v>949</v>
      </c>
    </row>
    <row r="18" spans="1:8" x14ac:dyDescent="0.25">
      <c r="A18">
        <v>17</v>
      </c>
      <c r="B18">
        <v>1</v>
      </c>
      <c r="C18" s="65">
        <v>45662</v>
      </c>
      <c r="D18">
        <v>4</v>
      </c>
      <c r="E18" t="s">
        <v>116</v>
      </c>
      <c r="F18">
        <v>154.86000000000001</v>
      </c>
      <c r="G18">
        <v>1121</v>
      </c>
      <c r="H18">
        <v>1</v>
      </c>
    </row>
    <row r="19" spans="1:8" x14ac:dyDescent="0.25">
      <c r="A19">
        <v>18</v>
      </c>
      <c r="B19">
        <v>1</v>
      </c>
      <c r="C19" s="65">
        <v>45662</v>
      </c>
      <c r="D19">
        <v>1</v>
      </c>
      <c r="E19" t="s">
        <v>117</v>
      </c>
      <c r="F19">
        <v>200.02</v>
      </c>
      <c r="G19">
        <v>1135</v>
      </c>
      <c r="H19">
        <v>2</v>
      </c>
    </row>
    <row r="20" spans="1:8" x14ac:dyDescent="0.25">
      <c r="A20">
        <v>19</v>
      </c>
      <c r="B20">
        <v>2</v>
      </c>
      <c r="C20" s="65">
        <v>45662</v>
      </c>
      <c r="D20">
        <v>5</v>
      </c>
      <c r="E20" t="s">
        <v>116</v>
      </c>
      <c r="F20">
        <v>90.96</v>
      </c>
      <c r="G20">
        <v>694</v>
      </c>
    </row>
    <row r="21" spans="1:8" x14ac:dyDescent="0.25">
      <c r="A21">
        <v>20</v>
      </c>
      <c r="B21">
        <v>2</v>
      </c>
      <c r="C21" s="65">
        <v>45663</v>
      </c>
      <c r="D21">
        <v>3</v>
      </c>
      <c r="E21" t="s">
        <v>117</v>
      </c>
      <c r="F21">
        <v>90.82</v>
      </c>
      <c r="G21">
        <v>630</v>
      </c>
    </row>
    <row r="22" spans="1:8" x14ac:dyDescent="0.25">
      <c r="A22">
        <v>21</v>
      </c>
      <c r="B22">
        <v>3</v>
      </c>
      <c r="C22" s="65">
        <v>45663</v>
      </c>
      <c r="D22">
        <v>3</v>
      </c>
      <c r="E22" t="s">
        <v>113</v>
      </c>
      <c r="F22">
        <v>130.68</v>
      </c>
      <c r="G22">
        <v>1010</v>
      </c>
    </row>
    <row r="23" spans="1:8" x14ac:dyDescent="0.25">
      <c r="A23">
        <v>22</v>
      </c>
      <c r="B23">
        <v>4</v>
      </c>
      <c r="C23" s="65">
        <v>45663</v>
      </c>
      <c r="D23">
        <v>1</v>
      </c>
      <c r="E23" t="s">
        <v>114</v>
      </c>
      <c r="F23">
        <v>184.69</v>
      </c>
      <c r="G23">
        <v>1462</v>
      </c>
    </row>
    <row r="24" spans="1:8" x14ac:dyDescent="0.25">
      <c r="A24">
        <v>23</v>
      </c>
      <c r="B24">
        <v>3</v>
      </c>
      <c r="C24" s="65">
        <v>45663</v>
      </c>
      <c r="D24">
        <v>1</v>
      </c>
      <c r="E24" t="s">
        <v>113</v>
      </c>
      <c r="F24">
        <v>150.74</v>
      </c>
      <c r="G24">
        <v>1087</v>
      </c>
    </row>
    <row r="25" spans="1:8" x14ac:dyDescent="0.25">
      <c r="A25">
        <v>24</v>
      </c>
      <c r="B25">
        <v>2</v>
      </c>
      <c r="C25" s="65">
        <v>45664</v>
      </c>
      <c r="D25">
        <v>1</v>
      </c>
      <c r="E25" t="s">
        <v>112</v>
      </c>
      <c r="F25">
        <v>128.87</v>
      </c>
      <c r="G25">
        <v>683</v>
      </c>
    </row>
    <row r="26" spans="1:8" x14ac:dyDescent="0.25">
      <c r="A26">
        <v>25</v>
      </c>
      <c r="B26">
        <v>1</v>
      </c>
      <c r="C26" s="65">
        <v>45664</v>
      </c>
      <c r="D26">
        <v>3</v>
      </c>
      <c r="E26" t="s">
        <v>117</v>
      </c>
      <c r="F26">
        <v>238.48</v>
      </c>
      <c r="G26">
        <v>1935</v>
      </c>
      <c r="H26">
        <v>5</v>
      </c>
    </row>
    <row r="27" spans="1:8" x14ac:dyDescent="0.25">
      <c r="A27">
        <v>26</v>
      </c>
      <c r="B27">
        <v>4</v>
      </c>
      <c r="C27" s="65">
        <v>45664</v>
      </c>
      <c r="D27">
        <v>4</v>
      </c>
      <c r="E27" t="s">
        <v>117</v>
      </c>
      <c r="F27">
        <v>303.63</v>
      </c>
      <c r="G27">
        <v>1852</v>
      </c>
    </row>
    <row r="28" spans="1:8" x14ac:dyDescent="0.25">
      <c r="A28">
        <v>27</v>
      </c>
      <c r="B28">
        <v>2</v>
      </c>
      <c r="C28" s="65">
        <v>45665</v>
      </c>
      <c r="D28">
        <v>3</v>
      </c>
      <c r="E28" t="s">
        <v>113</v>
      </c>
      <c r="F28">
        <v>229.14</v>
      </c>
      <c r="G28">
        <v>2240</v>
      </c>
    </row>
    <row r="29" spans="1:8" x14ac:dyDescent="0.25">
      <c r="A29">
        <v>28</v>
      </c>
      <c r="B29">
        <v>5</v>
      </c>
      <c r="C29" s="65">
        <v>45665</v>
      </c>
      <c r="D29">
        <v>1</v>
      </c>
      <c r="E29" t="s">
        <v>114</v>
      </c>
      <c r="F29">
        <v>218.34</v>
      </c>
      <c r="G29">
        <v>1014</v>
      </c>
    </row>
    <row r="30" spans="1:8" x14ac:dyDescent="0.25">
      <c r="A30">
        <v>29</v>
      </c>
      <c r="B30">
        <v>3</v>
      </c>
      <c r="C30" s="65">
        <v>45665</v>
      </c>
      <c r="D30">
        <v>2</v>
      </c>
      <c r="E30" t="s">
        <v>113</v>
      </c>
      <c r="F30">
        <v>185.84</v>
      </c>
      <c r="G30">
        <v>830</v>
      </c>
    </row>
    <row r="31" spans="1:8" x14ac:dyDescent="0.25">
      <c r="A31">
        <v>30</v>
      </c>
      <c r="B31">
        <v>1</v>
      </c>
      <c r="C31" s="65">
        <v>45666</v>
      </c>
      <c r="D31">
        <v>2</v>
      </c>
      <c r="E31" t="s">
        <v>112</v>
      </c>
      <c r="F31">
        <v>127.17</v>
      </c>
      <c r="G31">
        <v>870</v>
      </c>
      <c r="H31">
        <v>1</v>
      </c>
    </row>
    <row r="32" spans="1:8" x14ac:dyDescent="0.25">
      <c r="A32">
        <v>31</v>
      </c>
      <c r="B32">
        <v>1</v>
      </c>
      <c r="C32" s="65">
        <v>45666</v>
      </c>
      <c r="D32">
        <v>4</v>
      </c>
      <c r="E32" t="s">
        <v>116</v>
      </c>
      <c r="F32">
        <v>250.16</v>
      </c>
      <c r="G32">
        <v>1689</v>
      </c>
      <c r="H32">
        <v>2</v>
      </c>
    </row>
    <row r="33" spans="1:8" x14ac:dyDescent="0.25">
      <c r="A33">
        <v>32</v>
      </c>
      <c r="B33">
        <v>4</v>
      </c>
      <c r="C33" s="65">
        <v>45666</v>
      </c>
      <c r="D33">
        <v>5</v>
      </c>
      <c r="E33" t="s">
        <v>112</v>
      </c>
      <c r="F33">
        <v>103.86</v>
      </c>
      <c r="G33">
        <v>966</v>
      </c>
    </row>
    <row r="34" spans="1:8" x14ac:dyDescent="0.25">
      <c r="A34">
        <v>33</v>
      </c>
      <c r="B34">
        <v>1</v>
      </c>
      <c r="C34" s="65">
        <v>45667</v>
      </c>
      <c r="D34">
        <v>4</v>
      </c>
      <c r="E34" t="s">
        <v>114</v>
      </c>
      <c r="F34">
        <v>182.75</v>
      </c>
      <c r="G34">
        <v>1049</v>
      </c>
      <c r="H34">
        <v>5</v>
      </c>
    </row>
    <row r="35" spans="1:8" x14ac:dyDescent="0.25">
      <c r="A35">
        <v>34</v>
      </c>
      <c r="B35">
        <v>1</v>
      </c>
      <c r="C35" s="65">
        <v>45667</v>
      </c>
      <c r="D35">
        <v>2</v>
      </c>
      <c r="E35" t="s">
        <v>116</v>
      </c>
      <c r="F35">
        <v>227.74</v>
      </c>
      <c r="G35">
        <v>1154</v>
      </c>
      <c r="H35">
        <v>1</v>
      </c>
    </row>
    <row r="36" spans="1:8" x14ac:dyDescent="0.25">
      <c r="A36">
        <v>35</v>
      </c>
      <c r="B36">
        <v>4</v>
      </c>
      <c r="C36" s="65">
        <v>45667</v>
      </c>
      <c r="D36">
        <v>2</v>
      </c>
      <c r="E36" t="s">
        <v>115</v>
      </c>
      <c r="F36">
        <v>218.68</v>
      </c>
      <c r="G36">
        <v>811</v>
      </c>
    </row>
    <row r="37" spans="1:8" x14ac:dyDescent="0.25">
      <c r="A37">
        <v>36</v>
      </c>
      <c r="B37">
        <v>4</v>
      </c>
      <c r="C37" s="65">
        <v>45667</v>
      </c>
      <c r="D37">
        <v>4</v>
      </c>
      <c r="E37" t="s">
        <v>112</v>
      </c>
      <c r="F37">
        <v>223.42</v>
      </c>
      <c r="G37">
        <v>1604</v>
      </c>
    </row>
    <row r="38" spans="1:8" x14ac:dyDescent="0.25">
      <c r="A38">
        <v>37</v>
      </c>
      <c r="B38">
        <v>4</v>
      </c>
      <c r="C38" s="65">
        <v>45668</v>
      </c>
      <c r="D38">
        <v>3</v>
      </c>
      <c r="E38" t="s">
        <v>113</v>
      </c>
      <c r="F38">
        <v>84.4</v>
      </c>
      <c r="G38">
        <v>514</v>
      </c>
    </row>
    <row r="39" spans="1:8" x14ac:dyDescent="0.25">
      <c r="A39">
        <v>38</v>
      </c>
      <c r="B39">
        <v>2</v>
      </c>
      <c r="C39" s="65">
        <v>45668</v>
      </c>
      <c r="D39">
        <v>5</v>
      </c>
      <c r="E39" t="s">
        <v>112</v>
      </c>
      <c r="F39">
        <v>121.84</v>
      </c>
      <c r="G39">
        <v>851</v>
      </c>
    </row>
    <row r="40" spans="1:8" x14ac:dyDescent="0.25">
      <c r="A40">
        <v>39</v>
      </c>
      <c r="B40">
        <v>2</v>
      </c>
      <c r="C40" s="65">
        <v>45668</v>
      </c>
      <c r="D40">
        <v>3</v>
      </c>
      <c r="E40" t="s">
        <v>113</v>
      </c>
      <c r="F40">
        <v>37.049999999999997</v>
      </c>
      <c r="G40">
        <v>246</v>
      </c>
    </row>
    <row r="41" spans="1:8" x14ac:dyDescent="0.25">
      <c r="A41">
        <v>40</v>
      </c>
      <c r="B41">
        <v>2</v>
      </c>
      <c r="C41" s="65">
        <v>45668</v>
      </c>
      <c r="D41">
        <v>4</v>
      </c>
      <c r="E41" t="s">
        <v>113</v>
      </c>
      <c r="F41">
        <v>145.83000000000001</v>
      </c>
      <c r="G41">
        <v>837</v>
      </c>
    </row>
    <row r="42" spans="1:8" x14ac:dyDescent="0.25">
      <c r="A42">
        <v>41</v>
      </c>
      <c r="B42">
        <v>1</v>
      </c>
      <c r="C42" s="65">
        <v>45669</v>
      </c>
      <c r="D42">
        <v>5</v>
      </c>
      <c r="E42" t="s">
        <v>113</v>
      </c>
      <c r="F42">
        <v>154.41</v>
      </c>
      <c r="G42">
        <v>954</v>
      </c>
      <c r="H42">
        <v>4</v>
      </c>
    </row>
    <row r="43" spans="1:8" x14ac:dyDescent="0.25">
      <c r="A43">
        <v>42</v>
      </c>
      <c r="B43">
        <v>3</v>
      </c>
      <c r="C43" s="65">
        <v>45669</v>
      </c>
      <c r="D43">
        <v>1</v>
      </c>
      <c r="E43" t="s">
        <v>115</v>
      </c>
      <c r="F43">
        <v>137.86000000000001</v>
      </c>
      <c r="G43">
        <v>849</v>
      </c>
    </row>
    <row r="44" spans="1:8" x14ac:dyDescent="0.25">
      <c r="A44">
        <v>43</v>
      </c>
      <c r="B44">
        <v>1</v>
      </c>
      <c r="C44" s="65">
        <v>45669</v>
      </c>
      <c r="D44">
        <v>2</v>
      </c>
      <c r="E44" t="s">
        <v>115</v>
      </c>
      <c r="F44">
        <v>168.23</v>
      </c>
      <c r="G44">
        <v>323</v>
      </c>
      <c r="H44">
        <v>4</v>
      </c>
    </row>
    <row r="45" spans="1:8" x14ac:dyDescent="0.25">
      <c r="A45">
        <v>44</v>
      </c>
      <c r="B45">
        <v>5</v>
      </c>
      <c r="C45" s="65">
        <v>45670</v>
      </c>
      <c r="D45">
        <v>4</v>
      </c>
      <c r="E45" t="s">
        <v>116</v>
      </c>
      <c r="F45">
        <v>203.9</v>
      </c>
      <c r="G45">
        <v>1863</v>
      </c>
    </row>
    <row r="46" spans="1:8" x14ac:dyDescent="0.25">
      <c r="A46">
        <v>45</v>
      </c>
      <c r="B46">
        <v>3</v>
      </c>
      <c r="C46" s="65">
        <v>45670</v>
      </c>
      <c r="D46">
        <v>3</v>
      </c>
      <c r="E46" t="s">
        <v>117</v>
      </c>
      <c r="F46">
        <v>62</v>
      </c>
      <c r="G46">
        <v>380</v>
      </c>
    </row>
    <row r="47" spans="1:8" x14ac:dyDescent="0.25">
      <c r="A47">
        <v>46</v>
      </c>
      <c r="B47">
        <v>3</v>
      </c>
      <c r="C47" s="65">
        <v>45670</v>
      </c>
      <c r="D47">
        <v>4</v>
      </c>
      <c r="E47" t="s">
        <v>116</v>
      </c>
      <c r="F47">
        <v>181.29</v>
      </c>
      <c r="G47">
        <v>1444</v>
      </c>
    </row>
    <row r="48" spans="1:8" x14ac:dyDescent="0.25">
      <c r="A48">
        <v>47</v>
      </c>
      <c r="B48">
        <v>3</v>
      </c>
      <c r="C48" s="65">
        <v>45670</v>
      </c>
      <c r="D48">
        <v>1</v>
      </c>
      <c r="E48" t="s">
        <v>117</v>
      </c>
      <c r="F48">
        <v>96.11</v>
      </c>
      <c r="G48">
        <v>168</v>
      </c>
    </row>
    <row r="49" spans="1:8" x14ac:dyDescent="0.25">
      <c r="A49">
        <v>48</v>
      </c>
      <c r="B49">
        <v>2</v>
      </c>
      <c r="C49" s="65">
        <v>45671</v>
      </c>
      <c r="D49">
        <v>1</v>
      </c>
      <c r="E49" t="s">
        <v>113</v>
      </c>
      <c r="F49">
        <v>176.49</v>
      </c>
      <c r="G49">
        <v>873</v>
      </c>
    </row>
    <row r="50" spans="1:8" x14ac:dyDescent="0.25">
      <c r="A50">
        <v>49</v>
      </c>
      <c r="B50">
        <v>4</v>
      </c>
      <c r="C50" s="65">
        <v>45671</v>
      </c>
      <c r="D50">
        <v>3</v>
      </c>
      <c r="E50" t="s">
        <v>117</v>
      </c>
      <c r="F50">
        <v>240.45</v>
      </c>
      <c r="G50">
        <v>1407</v>
      </c>
    </row>
    <row r="51" spans="1:8" x14ac:dyDescent="0.25">
      <c r="A51">
        <v>50</v>
      </c>
      <c r="B51">
        <v>4</v>
      </c>
      <c r="C51" s="65">
        <v>45671</v>
      </c>
      <c r="D51">
        <v>5</v>
      </c>
      <c r="E51" t="s">
        <v>116</v>
      </c>
      <c r="F51">
        <v>222.15</v>
      </c>
      <c r="G51">
        <v>1207</v>
      </c>
    </row>
    <row r="52" spans="1:8" x14ac:dyDescent="0.25">
      <c r="A52">
        <v>51</v>
      </c>
      <c r="B52">
        <v>2</v>
      </c>
      <c r="C52" s="65">
        <v>45671</v>
      </c>
      <c r="D52">
        <v>4</v>
      </c>
      <c r="E52" t="s">
        <v>112</v>
      </c>
      <c r="F52">
        <v>252.83</v>
      </c>
      <c r="G52">
        <v>2283</v>
      </c>
    </row>
    <row r="53" spans="1:8" x14ac:dyDescent="0.25">
      <c r="A53">
        <v>52</v>
      </c>
      <c r="B53">
        <v>2</v>
      </c>
      <c r="C53" s="65">
        <v>45672</v>
      </c>
      <c r="D53">
        <v>3</v>
      </c>
      <c r="E53" t="s">
        <v>113</v>
      </c>
      <c r="F53">
        <v>138.62</v>
      </c>
      <c r="G53">
        <v>918</v>
      </c>
    </row>
    <row r="54" spans="1:8" x14ac:dyDescent="0.25">
      <c r="A54">
        <v>53</v>
      </c>
      <c r="B54">
        <v>1</v>
      </c>
      <c r="C54" s="65">
        <v>45672</v>
      </c>
      <c r="D54">
        <v>1</v>
      </c>
      <c r="E54" t="s">
        <v>116</v>
      </c>
      <c r="F54">
        <v>222.17</v>
      </c>
      <c r="G54">
        <v>1789</v>
      </c>
      <c r="H54">
        <v>5</v>
      </c>
    </row>
    <row r="55" spans="1:8" x14ac:dyDescent="0.25">
      <c r="A55">
        <v>54</v>
      </c>
      <c r="B55">
        <v>1</v>
      </c>
      <c r="C55" s="65">
        <v>45672</v>
      </c>
      <c r="D55">
        <v>4</v>
      </c>
      <c r="E55" t="s">
        <v>113</v>
      </c>
      <c r="F55">
        <v>332.93</v>
      </c>
      <c r="G55">
        <v>2108</v>
      </c>
      <c r="H55">
        <v>2</v>
      </c>
    </row>
    <row r="56" spans="1:8" x14ac:dyDescent="0.25">
      <c r="A56">
        <v>55</v>
      </c>
      <c r="B56">
        <v>3</v>
      </c>
      <c r="C56" s="65">
        <v>45673</v>
      </c>
      <c r="D56">
        <v>1</v>
      </c>
      <c r="E56" t="s">
        <v>113</v>
      </c>
      <c r="F56">
        <v>117.4</v>
      </c>
      <c r="G56">
        <v>1151</v>
      </c>
    </row>
    <row r="57" spans="1:8" x14ac:dyDescent="0.25">
      <c r="A57">
        <v>56</v>
      </c>
      <c r="B57">
        <v>3</v>
      </c>
      <c r="C57" s="65">
        <v>45673</v>
      </c>
      <c r="D57">
        <v>3</v>
      </c>
      <c r="E57" t="s">
        <v>114</v>
      </c>
      <c r="F57">
        <v>155.13</v>
      </c>
      <c r="G57">
        <v>1001</v>
      </c>
    </row>
    <row r="58" spans="1:8" x14ac:dyDescent="0.25">
      <c r="A58">
        <v>57</v>
      </c>
      <c r="B58">
        <v>4</v>
      </c>
      <c r="C58" s="65">
        <v>45673</v>
      </c>
      <c r="D58">
        <v>2</v>
      </c>
      <c r="E58" t="s">
        <v>115</v>
      </c>
      <c r="F58">
        <v>159.52000000000001</v>
      </c>
      <c r="G58">
        <v>981</v>
      </c>
    </row>
    <row r="59" spans="1:8" x14ac:dyDescent="0.25">
      <c r="A59">
        <v>58</v>
      </c>
      <c r="B59">
        <v>4</v>
      </c>
      <c r="C59" s="65">
        <v>45673</v>
      </c>
      <c r="D59">
        <v>3</v>
      </c>
      <c r="E59" t="s">
        <v>116</v>
      </c>
      <c r="F59">
        <v>128.65</v>
      </c>
      <c r="G59">
        <v>862</v>
      </c>
    </row>
    <row r="60" spans="1:8" x14ac:dyDescent="0.25">
      <c r="A60">
        <v>59</v>
      </c>
      <c r="B60">
        <v>4</v>
      </c>
      <c r="C60" s="65">
        <v>45674</v>
      </c>
      <c r="D60">
        <v>4</v>
      </c>
      <c r="E60" t="s">
        <v>114</v>
      </c>
      <c r="F60">
        <v>90.07</v>
      </c>
      <c r="G60">
        <v>572</v>
      </c>
    </row>
    <row r="61" spans="1:8" x14ac:dyDescent="0.25">
      <c r="A61">
        <v>60</v>
      </c>
      <c r="B61">
        <v>2</v>
      </c>
      <c r="C61" s="65">
        <v>45674</v>
      </c>
      <c r="D61">
        <v>4</v>
      </c>
      <c r="E61" t="s">
        <v>115</v>
      </c>
      <c r="F61">
        <v>233.17</v>
      </c>
      <c r="G61">
        <v>1415</v>
      </c>
    </row>
    <row r="62" spans="1:8" x14ac:dyDescent="0.25">
      <c r="A62">
        <v>61</v>
      </c>
      <c r="B62">
        <v>4</v>
      </c>
      <c r="C62" s="65">
        <v>45674</v>
      </c>
      <c r="D62">
        <v>4</v>
      </c>
      <c r="E62" t="s">
        <v>117</v>
      </c>
      <c r="F62">
        <v>168.96</v>
      </c>
      <c r="G62">
        <v>486</v>
      </c>
    </row>
    <row r="63" spans="1:8" x14ac:dyDescent="0.25">
      <c r="A63">
        <v>62</v>
      </c>
      <c r="B63">
        <v>1</v>
      </c>
      <c r="C63" s="65">
        <v>45674</v>
      </c>
      <c r="D63">
        <v>5</v>
      </c>
      <c r="E63" t="s">
        <v>117</v>
      </c>
      <c r="F63">
        <v>167.76</v>
      </c>
      <c r="G63">
        <v>1075</v>
      </c>
      <c r="H63">
        <v>3</v>
      </c>
    </row>
    <row r="64" spans="1:8" x14ac:dyDescent="0.25">
      <c r="A64">
        <v>63</v>
      </c>
      <c r="B64">
        <v>5</v>
      </c>
      <c r="C64" s="65">
        <v>45675</v>
      </c>
      <c r="D64">
        <v>1</v>
      </c>
      <c r="E64" t="s">
        <v>114</v>
      </c>
      <c r="F64">
        <v>141.65</v>
      </c>
      <c r="G64">
        <v>747</v>
      </c>
    </row>
    <row r="65" spans="1:8" x14ac:dyDescent="0.25">
      <c r="A65">
        <v>64</v>
      </c>
      <c r="B65">
        <v>1</v>
      </c>
      <c r="C65" s="65">
        <v>45675</v>
      </c>
      <c r="D65">
        <v>2</v>
      </c>
      <c r="E65" t="s">
        <v>117</v>
      </c>
      <c r="F65">
        <v>137.04</v>
      </c>
      <c r="G65">
        <v>756</v>
      </c>
      <c r="H65">
        <v>1</v>
      </c>
    </row>
    <row r="66" spans="1:8" x14ac:dyDescent="0.25">
      <c r="A66">
        <v>65</v>
      </c>
      <c r="B66">
        <v>4</v>
      </c>
      <c r="C66" s="65">
        <v>45675</v>
      </c>
      <c r="D66">
        <v>3</v>
      </c>
      <c r="E66" t="s">
        <v>117</v>
      </c>
      <c r="F66">
        <v>91.13</v>
      </c>
      <c r="G66">
        <v>426</v>
      </c>
    </row>
    <row r="67" spans="1:8" x14ac:dyDescent="0.25">
      <c r="A67">
        <v>66</v>
      </c>
      <c r="B67">
        <v>3</v>
      </c>
      <c r="C67" s="65">
        <v>45676</v>
      </c>
      <c r="D67">
        <v>2</v>
      </c>
      <c r="E67" t="s">
        <v>114</v>
      </c>
      <c r="F67">
        <v>53.74</v>
      </c>
      <c r="G67">
        <v>383</v>
      </c>
    </row>
    <row r="68" spans="1:8" x14ac:dyDescent="0.25">
      <c r="A68">
        <v>67</v>
      </c>
      <c r="B68">
        <v>4</v>
      </c>
      <c r="C68" s="65">
        <v>45676</v>
      </c>
      <c r="D68">
        <v>5</v>
      </c>
      <c r="E68" t="s">
        <v>113</v>
      </c>
      <c r="F68">
        <v>59.25</v>
      </c>
      <c r="G68">
        <v>286</v>
      </c>
    </row>
    <row r="69" spans="1:8" x14ac:dyDescent="0.25">
      <c r="A69">
        <v>68</v>
      </c>
      <c r="B69">
        <v>4</v>
      </c>
      <c r="C69" s="65">
        <v>45676</v>
      </c>
      <c r="D69">
        <v>4</v>
      </c>
      <c r="E69" t="s">
        <v>112</v>
      </c>
      <c r="F69">
        <v>132.38999999999999</v>
      </c>
      <c r="G69">
        <v>863</v>
      </c>
    </row>
    <row r="70" spans="1:8" x14ac:dyDescent="0.25">
      <c r="A70">
        <v>69</v>
      </c>
      <c r="B70">
        <v>4</v>
      </c>
      <c r="C70" s="65">
        <v>45676</v>
      </c>
      <c r="D70">
        <v>4</v>
      </c>
      <c r="E70" t="s">
        <v>114</v>
      </c>
      <c r="F70">
        <v>41.38</v>
      </c>
      <c r="G70">
        <v>296</v>
      </c>
    </row>
    <row r="71" spans="1:8" x14ac:dyDescent="0.25">
      <c r="A71">
        <v>70</v>
      </c>
      <c r="B71">
        <v>4</v>
      </c>
      <c r="C71" s="65">
        <v>45677</v>
      </c>
      <c r="D71">
        <v>2</v>
      </c>
      <c r="E71" t="s">
        <v>117</v>
      </c>
      <c r="F71">
        <v>180.96</v>
      </c>
      <c r="G71">
        <v>1265</v>
      </c>
    </row>
    <row r="72" spans="1:8" x14ac:dyDescent="0.25">
      <c r="A72">
        <v>71</v>
      </c>
      <c r="B72">
        <v>3</v>
      </c>
      <c r="C72" s="65">
        <v>45677</v>
      </c>
      <c r="D72">
        <v>2</v>
      </c>
      <c r="E72" t="s">
        <v>115</v>
      </c>
      <c r="F72">
        <v>219.83</v>
      </c>
      <c r="G72">
        <v>497</v>
      </c>
    </row>
    <row r="73" spans="1:8" x14ac:dyDescent="0.25">
      <c r="A73">
        <v>72</v>
      </c>
      <c r="B73">
        <v>3</v>
      </c>
      <c r="C73" s="65">
        <v>45677</v>
      </c>
      <c r="D73">
        <v>2</v>
      </c>
      <c r="E73" t="s">
        <v>115</v>
      </c>
      <c r="F73">
        <v>283.33999999999997</v>
      </c>
      <c r="G73">
        <v>1266</v>
      </c>
    </row>
    <row r="74" spans="1:8" x14ac:dyDescent="0.25">
      <c r="A74">
        <v>73</v>
      </c>
      <c r="B74">
        <v>1</v>
      </c>
      <c r="C74" s="65">
        <v>45678</v>
      </c>
      <c r="D74">
        <v>4</v>
      </c>
      <c r="E74" t="s">
        <v>112</v>
      </c>
      <c r="F74">
        <v>229.6</v>
      </c>
      <c r="G74">
        <v>1854</v>
      </c>
      <c r="H74">
        <v>2</v>
      </c>
    </row>
    <row r="75" spans="1:8" x14ac:dyDescent="0.25">
      <c r="A75">
        <v>74</v>
      </c>
      <c r="B75">
        <v>3</v>
      </c>
      <c r="C75" s="65">
        <v>45678</v>
      </c>
      <c r="D75">
        <v>4</v>
      </c>
      <c r="E75" t="s">
        <v>115</v>
      </c>
      <c r="F75">
        <v>194.16</v>
      </c>
      <c r="G75">
        <v>966</v>
      </c>
    </row>
    <row r="76" spans="1:8" x14ac:dyDescent="0.25">
      <c r="A76">
        <v>75</v>
      </c>
      <c r="B76">
        <v>1</v>
      </c>
      <c r="C76" s="65">
        <v>45678</v>
      </c>
      <c r="D76">
        <v>1</v>
      </c>
      <c r="E76" t="s">
        <v>117</v>
      </c>
      <c r="F76">
        <v>243.27</v>
      </c>
      <c r="G76">
        <v>1595</v>
      </c>
      <c r="H76">
        <v>5</v>
      </c>
    </row>
    <row r="77" spans="1:8" x14ac:dyDescent="0.25">
      <c r="A77">
        <v>76</v>
      </c>
      <c r="B77">
        <v>1</v>
      </c>
      <c r="C77" s="65">
        <v>45678</v>
      </c>
      <c r="D77">
        <v>5</v>
      </c>
      <c r="E77" t="s">
        <v>116</v>
      </c>
      <c r="F77">
        <v>171.35</v>
      </c>
      <c r="G77">
        <v>642</v>
      </c>
      <c r="H77">
        <v>5</v>
      </c>
    </row>
    <row r="78" spans="1:8" x14ac:dyDescent="0.25">
      <c r="A78">
        <v>77</v>
      </c>
      <c r="B78">
        <v>4</v>
      </c>
      <c r="C78" s="65">
        <v>45679</v>
      </c>
      <c r="D78">
        <v>4</v>
      </c>
      <c r="E78" t="s">
        <v>117</v>
      </c>
      <c r="F78">
        <v>222.26</v>
      </c>
      <c r="G78">
        <v>1358</v>
      </c>
    </row>
    <row r="79" spans="1:8" x14ac:dyDescent="0.25">
      <c r="A79">
        <v>78</v>
      </c>
      <c r="B79">
        <v>5</v>
      </c>
      <c r="C79" s="65">
        <v>45679</v>
      </c>
      <c r="D79">
        <v>4</v>
      </c>
      <c r="E79" t="s">
        <v>113</v>
      </c>
      <c r="F79">
        <v>163.81</v>
      </c>
      <c r="G79">
        <v>1341</v>
      </c>
    </row>
    <row r="80" spans="1:8" x14ac:dyDescent="0.25">
      <c r="A80">
        <v>79</v>
      </c>
      <c r="B80">
        <v>2</v>
      </c>
      <c r="C80" s="65">
        <v>45679</v>
      </c>
      <c r="D80">
        <v>4</v>
      </c>
      <c r="E80" t="s">
        <v>113</v>
      </c>
      <c r="F80">
        <v>236.57</v>
      </c>
      <c r="G80">
        <v>1642</v>
      </c>
    </row>
    <row r="81" spans="1:8" x14ac:dyDescent="0.25">
      <c r="A81">
        <v>80</v>
      </c>
      <c r="B81">
        <v>1</v>
      </c>
      <c r="C81" s="65">
        <v>45679</v>
      </c>
      <c r="D81">
        <v>2</v>
      </c>
      <c r="E81" t="s">
        <v>117</v>
      </c>
      <c r="F81">
        <v>188.27</v>
      </c>
      <c r="G81">
        <v>553</v>
      </c>
      <c r="H81">
        <v>3</v>
      </c>
    </row>
    <row r="82" spans="1:8" x14ac:dyDescent="0.25">
      <c r="A82">
        <v>81</v>
      </c>
      <c r="B82">
        <v>2</v>
      </c>
      <c r="C82" s="65">
        <v>45680</v>
      </c>
      <c r="D82">
        <v>1</v>
      </c>
      <c r="E82" t="s">
        <v>116</v>
      </c>
      <c r="F82">
        <v>95.78</v>
      </c>
      <c r="G82">
        <v>313</v>
      </c>
    </row>
    <row r="83" spans="1:8" x14ac:dyDescent="0.25">
      <c r="A83">
        <v>82</v>
      </c>
      <c r="B83">
        <v>5</v>
      </c>
      <c r="C83" s="65">
        <v>45680</v>
      </c>
      <c r="D83">
        <v>3</v>
      </c>
      <c r="E83" t="s">
        <v>115</v>
      </c>
      <c r="F83">
        <v>118.01</v>
      </c>
      <c r="G83">
        <v>256</v>
      </c>
    </row>
    <row r="84" spans="1:8" x14ac:dyDescent="0.25">
      <c r="A84">
        <v>83</v>
      </c>
      <c r="B84">
        <v>2</v>
      </c>
      <c r="C84" s="65">
        <v>45680</v>
      </c>
      <c r="D84">
        <v>4</v>
      </c>
      <c r="E84" t="s">
        <v>117</v>
      </c>
      <c r="F84">
        <v>89.7</v>
      </c>
      <c r="G84">
        <v>338</v>
      </c>
    </row>
    <row r="85" spans="1:8" x14ac:dyDescent="0.25">
      <c r="A85">
        <v>84</v>
      </c>
      <c r="B85">
        <v>2</v>
      </c>
      <c r="C85" s="65">
        <v>45680</v>
      </c>
      <c r="D85">
        <v>2</v>
      </c>
      <c r="E85" t="s">
        <v>112</v>
      </c>
      <c r="F85">
        <v>139.99</v>
      </c>
      <c r="G85">
        <v>1330</v>
      </c>
    </row>
    <row r="86" spans="1:8" x14ac:dyDescent="0.25">
      <c r="A86">
        <v>85</v>
      </c>
      <c r="B86">
        <v>1</v>
      </c>
      <c r="C86" s="65">
        <v>45680</v>
      </c>
      <c r="D86">
        <v>4</v>
      </c>
      <c r="E86" t="s">
        <v>114</v>
      </c>
      <c r="F86">
        <v>176.46</v>
      </c>
      <c r="G86">
        <v>1639</v>
      </c>
      <c r="H86">
        <v>2</v>
      </c>
    </row>
    <row r="87" spans="1:8" x14ac:dyDescent="0.25">
      <c r="A87">
        <v>86</v>
      </c>
      <c r="B87">
        <v>4</v>
      </c>
      <c r="C87" s="65">
        <v>45681</v>
      </c>
      <c r="D87">
        <v>2</v>
      </c>
      <c r="E87" t="s">
        <v>117</v>
      </c>
      <c r="F87">
        <v>310.24</v>
      </c>
      <c r="G87">
        <v>1236</v>
      </c>
    </row>
    <row r="88" spans="1:8" x14ac:dyDescent="0.25">
      <c r="A88">
        <v>87</v>
      </c>
      <c r="B88">
        <v>2</v>
      </c>
      <c r="C88" s="65">
        <v>45681</v>
      </c>
      <c r="D88">
        <v>5</v>
      </c>
      <c r="E88" t="s">
        <v>114</v>
      </c>
      <c r="F88">
        <v>279.52999999999997</v>
      </c>
      <c r="G88">
        <v>2208</v>
      </c>
    </row>
    <row r="89" spans="1:8" x14ac:dyDescent="0.25">
      <c r="A89">
        <v>88</v>
      </c>
      <c r="B89">
        <v>1</v>
      </c>
      <c r="C89" s="65">
        <v>45681</v>
      </c>
      <c r="D89">
        <v>3</v>
      </c>
      <c r="E89" t="s">
        <v>116</v>
      </c>
      <c r="F89">
        <v>204.82</v>
      </c>
      <c r="G89">
        <v>1081</v>
      </c>
      <c r="H89">
        <v>1</v>
      </c>
    </row>
    <row r="90" spans="1:8" x14ac:dyDescent="0.25">
      <c r="A90">
        <v>89</v>
      </c>
      <c r="B90">
        <v>1</v>
      </c>
      <c r="C90" s="65">
        <v>45682</v>
      </c>
      <c r="D90">
        <v>4</v>
      </c>
      <c r="E90" t="s">
        <v>112</v>
      </c>
      <c r="F90">
        <v>74.34</v>
      </c>
      <c r="G90">
        <v>203</v>
      </c>
      <c r="H90">
        <v>3</v>
      </c>
    </row>
    <row r="91" spans="1:8" x14ac:dyDescent="0.25">
      <c r="A91">
        <v>90</v>
      </c>
      <c r="B91">
        <v>4</v>
      </c>
      <c r="C91" s="65">
        <v>45682</v>
      </c>
      <c r="D91">
        <v>5</v>
      </c>
      <c r="E91" t="s">
        <v>116</v>
      </c>
      <c r="F91">
        <v>89.04</v>
      </c>
      <c r="G91">
        <v>632</v>
      </c>
    </row>
    <row r="92" spans="1:8" x14ac:dyDescent="0.25">
      <c r="A92">
        <v>91</v>
      </c>
      <c r="B92">
        <v>3</v>
      </c>
      <c r="C92" s="65">
        <v>45682</v>
      </c>
      <c r="D92">
        <v>2</v>
      </c>
      <c r="E92" t="s">
        <v>112</v>
      </c>
      <c r="F92">
        <v>107.13</v>
      </c>
      <c r="G92">
        <v>508</v>
      </c>
    </row>
    <row r="93" spans="1:8" x14ac:dyDescent="0.25">
      <c r="A93">
        <v>92</v>
      </c>
      <c r="B93">
        <v>1</v>
      </c>
      <c r="C93" s="65">
        <v>45683</v>
      </c>
      <c r="D93">
        <v>5</v>
      </c>
      <c r="E93" t="s">
        <v>113</v>
      </c>
      <c r="F93">
        <v>119.42</v>
      </c>
      <c r="G93">
        <v>722</v>
      </c>
      <c r="H93">
        <v>2</v>
      </c>
    </row>
    <row r="94" spans="1:8" x14ac:dyDescent="0.25">
      <c r="A94">
        <v>93</v>
      </c>
      <c r="B94">
        <v>2</v>
      </c>
      <c r="C94" s="65">
        <v>45683</v>
      </c>
      <c r="D94">
        <v>3</v>
      </c>
      <c r="E94" t="s">
        <v>113</v>
      </c>
      <c r="F94">
        <v>41.77</v>
      </c>
      <c r="G94">
        <v>464</v>
      </c>
    </row>
    <row r="95" spans="1:8" x14ac:dyDescent="0.25">
      <c r="A95">
        <v>94</v>
      </c>
      <c r="B95">
        <v>2</v>
      </c>
      <c r="C95" s="65">
        <v>45683</v>
      </c>
      <c r="D95">
        <v>3</v>
      </c>
      <c r="E95" t="s">
        <v>115</v>
      </c>
      <c r="F95">
        <v>105.37</v>
      </c>
      <c r="G95">
        <v>611</v>
      </c>
    </row>
    <row r="96" spans="1:8" x14ac:dyDescent="0.25">
      <c r="A96">
        <v>95</v>
      </c>
      <c r="B96">
        <v>5</v>
      </c>
      <c r="C96" s="65">
        <v>45683</v>
      </c>
      <c r="D96">
        <v>4</v>
      </c>
      <c r="E96" t="s">
        <v>113</v>
      </c>
      <c r="F96">
        <v>129.69</v>
      </c>
      <c r="G96">
        <v>834</v>
      </c>
    </row>
    <row r="97" spans="1:8" x14ac:dyDescent="0.25">
      <c r="A97">
        <v>96</v>
      </c>
      <c r="B97">
        <v>3</v>
      </c>
      <c r="C97" s="65">
        <v>45684</v>
      </c>
      <c r="D97">
        <v>4</v>
      </c>
      <c r="E97" t="s">
        <v>115</v>
      </c>
      <c r="F97">
        <v>251.1</v>
      </c>
      <c r="G97">
        <v>2483</v>
      </c>
    </row>
    <row r="98" spans="1:8" x14ac:dyDescent="0.25">
      <c r="A98">
        <v>97</v>
      </c>
      <c r="B98">
        <v>4</v>
      </c>
      <c r="C98" s="65">
        <v>45684</v>
      </c>
      <c r="D98">
        <v>5</v>
      </c>
      <c r="E98" t="s">
        <v>114</v>
      </c>
      <c r="F98">
        <v>83.01</v>
      </c>
      <c r="G98">
        <v>362</v>
      </c>
    </row>
    <row r="99" spans="1:8" x14ac:dyDescent="0.25">
      <c r="A99">
        <v>98</v>
      </c>
      <c r="B99">
        <v>1</v>
      </c>
      <c r="C99" s="65">
        <v>45684</v>
      </c>
      <c r="D99">
        <v>1</v>
      </c>
      <c r="E99" t="s">
        <v>116</v>
      </c>
      <c r="F99">
        <v>185.67</v>
      </c>
      <c r="G99">
        <v>1342</v>
      </c>
      <c r="H99">
        <v>5</v>
      </c>
    </row>
    <row r="100" spans="1:8" x14ac:dyDescent="0.25">
      <c r="A100">
        <v>99</v>
      </c>
      <c r="B100">
        <v>1</v>
      </c>
      <c r="C100" s="65">
        <v>45684</v>
      </c>
      <c r="D100">
        <v>4</v>
      </c>
      <c r="E100" t="s">
        <v>116</v>
      </c>
      <c r="F100">
        <v>164.01</v>
      </c>
      <c r="G100">
        <v>1387</v>
      </c>
      <c r="H100">
        <v>5</v>
      </c>
    </row>
    <row r="101" spans="1:8" x14ac:dyDescent="0.25">
      <c r="A101">
        <v>100</v>
      </c>
      <c r="B101">
        <v>2</v>
      </c>
      <c r="C101" s="65">
        <v>45685</v>
      </c>
      <c r="D101">
        <v>1</v>
      </c>
      <c r="E101" t="s">
        <v>117</v>
      </c>
      <c r="F101">
        <v>322.23</v>
      </c>
      <c r="G101">
        <v>2472</v>
      </c>
    </row>
    <row r="102" spans="1:8" x14ac:dyDescent="0.25">
      <c r="A102">
        <v>101</v>
      </c>
      <c r="B102">
        <v>3</v>
      </c>
      <c r="C102" s="65">
        <v>45685</v>
      </c>
      <c r="D102">
        <v>3</v>
      </c>
      <c r="E102" t="s">
        <v>116</v>
      </c>
      <c r="F102">
        <v>229.63</v>
      </c>
      <c r="G102">
        <v>1066</v>
      </c>
    </row>
    <row r="103" spans="1:8" x14ac:dyDescent="0.25">
      <c r="A103">
        <v>102</v>
      </c>
      <c r="B103">
        <v>4</v>
      </c>
      <c r="C103" s="65">
        <v>45685</v>
      </c>
      <c r="D103">
        <v>3</v>
      </c>
      <c r="E103" t="s">
        <v>114</v>
      </c>
      <c r="F103">
        <v>299.94</v>
      </c>
      <c r="G103">
        <v>887</v>
      </c>
    </row>
    <row r="104" spans="1:8" x14ac:dyDescent="0.25">
      <c r="A104">
        <v>103</v>
      </c>
      <c r="B104">
        <v>1</v>
      </c>
      <c r="C104" s="65">
        <v>45686</v>
      </c>
      <c r="D104">
        <v>2</v>
      </c>
      <c r="E104" t="s">
        <v>112</v>
      </c>
      <c r="F104">
        <v>212.07</v>
      </c>
      <c r="G104">
        <v>1202</v>
      </c>
      <c r="H104">
        <v>2</v>
      </c>
    </row>
    <row r="105" spans="1:8" x14ac:dyDescent="0.25">
      <c r="A105">
        <v>104</v>
      </c>
      <c r="B105">
        <v>5</v>
      </c>
      <c r="C105" s="65">
        <v>45686</v>
      </c>
      <c r="D105">
        <v>5</v>
      </c>
      <c r="E105" t="s">
        <v>112</v>
      </c>
      <c r="F105">
        <v>220.66</v>
      </c>
      <c r="G105">
        <v>959</v>
      </c>
    </row>
    <row r="106" spans="1:8" x14ac:dyDescent="0.25">
      <c r="A106">
        <v>105</v>
      </c>
      <c r="B106">
        <v>5</v>
      </c>
      <c r="C106" s="65">
        <v>45686</v>
      </c>
      <c r="D106">
        <v>3</v>
      </c>
      <c r="E106" t="s">
        <v>112</v>
      </c>
      <c r="F106">
        <v>181.72</v>
      </c>
      <c r="G106">
        <v>1125</v>
      </c>
    </row>
    <row r="107" spans="1:8" x14ac:dyDescent="0.25">
      <c r="A107">
        <v>106</v>
      </c>
      <c r="B107">
        <v>3</v>
      </c>
      <c r="C107" s="65">
        <v>45686</v>
      </c>
      <c r="D107">
        <v>1</v>
      </c>
      <c r="E107" t="s">
        <v>115</v>
      </c>
      <c r="F107">
        <v>217.79</v>
      </c>
      <c r="G107">
        <v>653</v>
      </c>
    </row>
    <row r="108" spans="1:8" x14ac:dyDescent="0.25">
      <c r="A108">
        <v>107</v>
      </c>
      <c r="B108">
        <v>4</v>
      </c>
      <c r="C108" s="65">
        <v>45687</v>
      </c>
      <c r="D108">
        <v>3</v>
      </c>
      <c r="E108" t="s">
        <v>115</v>
      </c>
      <c r="F108">
        <v>112.55</v>
      </c>
      <c r="G108">
        <v>539</v>
      </c>
    </row>
    <row r="109" spans="1:8" x14ac:dyDescent="0.25">
      <c r="A109">
        <v>108</v>
      </c>
      <c r="B109">
        <v>1</v>
      </c>
      <c r="C109" s="65">
        <v>45687</v>
      </c>
      <c r="D109">
        <v>2</v>
      </c>
      <c r="E109" t="s">
        <v>115</v>
      </c>
      <c r="F109">
        <v>199.87</v>
      </c>
      <c r="G109">
        <v>1186</v>
      </c>
      <c r="H109">
        <v>3</v>
      </c>
    </row>
    <row r="110" spans="1:8" x14ac:dyDescent="0.25">
      <c r="A110">
        <v>109</v>
      </c>
      <c r="B110">
        <v>3</v>
      </c>
      <c r="C110" s="65">
        <v>45687</v>
      </c>
      <c r="D110">
        <v>3</v>
      </c>
      <c r="E110" t="s">
        <v>112</v>
      </c>
      <c r="F110">
        <v>152.80000000000001</v>
      </c>
      <c r="G110">
        <v>1285</v>
      </c>
    </row>
    <row r="111" spans="1:8" x14ac:dyDescent="0.25">
      <c r="A111">
        <v>110</v>
      </c>
      <c r="B111">
        <v>2</v>
      </c>
      <c r="C111" s="65">
        <v>45687</v>
      </c>
      <c r="D111">
        <v>4</v>
      </c>
      <c r="E111" t="s">
        <v>115</v>
      </c>
      <c r="F111">
        <v>90.74</v>
      </c>
      <c r="G111">
        <v>606</v>
      </c>
    </row>
    <row r="112" spans="1:8" x14ac:dyDescent="0.25">
      <c r="A112">
        <v>111</v>
      </c>
      <c r="B112">
        <v>2</v>
      </c>
      <c r="C112" s="65">
        <v>45688</v>
      </c>
      <c r="D112">
        <v>5</v>
      </c>
      <c r="E112" t="s">
        <v>112</v>
      </c>
      <c r="F112">
        <v>304.86</v>
      </c>
      <c r="G112">
        <v>1603</v>
      </c>
    </row>
    <row r="113" spans="1:8" x14ac:dyDescent="0.25">
      <c r="A113">
        <v>112</v>
      </c>
      <c r="B113">
        <v>4</v>
      </c>
      <c r="C113" s="65">
        <v>45688</v>
      </c>
      <c r="D113">
        <v>4</v>
      </c>
      <c r="E113" t="s">
        <v>116</v>
      </c>
      <c r="F113">
        <v>242.82</v>
      </c>
      <c r="G113">
        <v>1052</v>
      </c>
    </row>
    <row r="114" spans="1:8" x14ac:dyDescent="0.25">
      <c r="A114">
        <v>113</v>
      </c>
      <c r="B114">
        <v>3</v>
      </c>
      <c r="C114" s="65">
        <v>45688</v>
      </c>
      <c r="D114">
        <v>1</v>
      </c>
      <c r="E114" t="s">
        <v>113</v>
      </c>
      <c r="F114">
        <v>243.03</v>
      </c>
      <c r="G114">
        <v>1543</v>
      </c>
    </row>
    <row r="115" spans="1:8" x14ac:dyDescent="0.25">
      <c r="A115">
        <v>114</v>
      </c>
      <c r="B115">
        <v>1</v>
      </c>
      <c r="C115" s="65">
        <v>45689</v>
      </c>
      <c r="D115">
        <v>3</v>
      </c>
      <c r="E115" t="s">
        <v>117</v>
      </c>
      <c r="F115">
        <v>150.94999999999999</v>
      </c>
      <c r="G115">
        <v>1029</v>
      </c>
      <c r="H115">
        <v>5</v>
      </c>
    </row>
    <row r="116" spans="1:8" x14ac:dyDescent="0.25">
      <c r="A116">
        <v>115</v>
      </c>
      <c r="B116">
        <v>5</v>
      </c>
      <c r="C116" s="65">
        <v>45689</v>
      </c>
      <c r="D116">
        <v>2</v>
      </c>
      <c r="E116" t="s">
        <v>115</v>
      </c>
      <c r="F116">
        <v>65.150000000000006</v>
      </c>
      <c r="G116">
        <v>479</v>
      </c>
    </row>
    <row r="117" spans="1:8" x14ac:dyDescent="0.25">
      <c r="A117">
        <v>116</v>
      </c>
      <c r="B117">
        <v>1</v>
      </c>
      <c r="C117" s="65">
        <v>45689</v>
      </c>
      <c r="D117">
        <v>4</v>
      </c>
      <c r="E117" t="s">
        <v>114</v>
      </c>
      <c r="F117">
        <v>51.06</v>
      </c>
      <c r="G117">
        <v>301</v>
      </c>
      <c r="H117">
        <v>2</v>
      </c>
    </row>
    <row r="118" spans="1:8" x14ac:dyDescent="0.25">
      <c r="A118">
        <v>117</v>
      </c>
      <c r="B118">
        <v>4</v>
      </c>
      <c r="C118" s="65">
        <v>45689</v>
      </c>
      <c r="D118">
        <v>2</v>
      </c>
      <c r="E118" t="s">
        <v>116</v>
      </c>
      <c r="F118">
        <v>87.23</v>
      </c>
      <c r="G118">
        <v>328</v>
      </c>
    </row>
    <row r="119" spans="1:8" x14ac:dyDescent="0.25">
      <c r="A119">
        <v>118</v>
      </c>
      <c r="B119">
        <v>1</v>
      </c>
      <c r="C119" s="65">
        <v>45690</v>
      </c>
      <c r="D119">
        <v>3</v>
      </c>
      <c r="E119" t="s">
        <v>113</v>
      </c>
      <c r="F119">
        <v>57.36</v>
      </c>
      <c r="G119">
        <v>209</v>
      </c>
      <c r="H119">
        <v>4</v>
      </c>
    </row>
    <row r="120" spans="1:8" x14ac:dyDescent="0.25">
      <c r="A120">
        <v>119</v>
      </c>
      <c r="B120">
        <v>5</v>
      </c>
      <c r="C120" s="65">
        <v>45690</v>
      </c>
      <c r="D120">
        <v>1</v>
      </c>
      <c r="E120" t="s">
        <v>113</v>
      </c>
      <c r="F120">
        <v>148.31</v>
      </c>
      <c r="G120">
        <v>841</v>
      </c>
    </row>
    <row r="121" spans="1:8" x14ac:dyDescent="0.25">
      <c r="A121">
        <v>120</v>
      </c>
      <c r="B121">
        <v>4</v>
      </c>
      <c r="C121" s="65">
        <v>45690</v>
      </c>
      <c r="D121">
        <v>5</v>
      </c>
      <c r="E121" t="s">
        <v>115</v>
      </c>
      <c r="F121">
        <v>150.27000000000001</v>
      </c>
      <c r="G121">
        <v>498</v>
      </c>
    </row>
    <row r="122" spans="1:8" x14ac:dyDescent="0.25">
      <c r="A122">
        <v>121</v>
      </c>
      <c r="B122">
        <v>2</v>
      </c>
      <c r="C122" s="65">
        <v>45690</v>
      </c>
      <c r="D122">
        <v>4</v>
      </c>
      <c r="E122" t="s">
        <v>113</v>
      </c>
      <c r="F122">
        <v>126.49</v>
      </c>
      <c r="G122">
        <v>752</v>
      </c>
    </row>
    <row r="123" spans="1:8" x14ac:dyDescent="0.25">
      <c r="A123">
        <v>122</v>
      </c>
      <c r="B123">
        <v>3</v>
      </c>
      <c r="C123" s="65">
        <v>45691</v>
      </c>
      <c r="D123">
        <v>3</v>
      </c>
      <c r="E123" t="s">
        <v>116</v>
      </c>
      <c r="F123">
        <v>102.23</v>
      </c>
      <c r="G123">
        <v>496</v>
      </c>
    </row>
    <row r="124" spans="1:8" x14ac:dyDescent="0.25">
      <c r="A124">
        <v>123</v>
      </c>
      <c r="B124">
        <v>1</v>
      </c>
      <c r="C124" s="65">
        <v>45691</v>
      </c>
      <c r="D124">
        <v>3</v>
      </c>
      <c r="E124" t="s">
        <v>114</v>
      </c>
      <c r="F124">
        <v>258.69</v>
      </c>
      <c r="G124">
        <v>1734</v>
      </c>
      <c r="H124">
        <v>4</v>
      </c>
    </row>
    <row r="125" spans="1:8" x14ac:dyDescent="0.25">
      <c r="A125">
        <v>124</v>
      </c>
      <c r="B125">
        <v>5</v>
      </c>
      <c r="C125" s="65">
        <v>45691</v>
      </c>
      <c r="D125">
        <v>4</v>
      </c>
      <c r="E125" t="s">
        <v>114</v>
      </c>
      <c r="F125">
        <v>282.01</v>
      </c>
      <c r="G125">
        <v>1766</v>
      </c>
    </row>
    <row r="126" spans="1:8" x14ac:dyDescent="0.25">
      <c r="A126">
        <v>125</v>
      </c>
      <c r="B126">
        <v>5</v>
      </c>
      <c r="C126" s="65">
        <v>45692</v>
      </c>
      <c r="D126">
        <v>1</v>
      </c>
      <c r="E126" t="s">
        <v>116</v>
      </c>
      <c r="F126">
        <v>73.150000000000006</v>
      </c>
      <c r="G126">
        <v>685</v>
      </c>
    </row>
    <row r="127" spans="1:8" x14ac:dyDescent="0.25">
      <c r="A127">
        <v>126</v>
      </c>
      <c r="B127">
        <v>2</v>
      </c>
      <c r="C127" s="65">
        <v>45692</v>
      </c>
      <c r="D127">
        <v>4</v>
      </c>
      <c r="E127" t="s">
        <v>112</v>
      </c>
      <c r="F127">
        <v>149.86000000000001</v>
      </c>
      <c r="G127">
        <v>761</v>
      </c>
    </row>
    <row r="128" spans="1:8" x14ac:dyDescent="0.25">
      <c r="A128">
        <v>127</v>
      </c>
      <c r="B128">
        <v>5</v>
      </c>
      <c r="C128" s="65">
        <v>45692</v>
      </c>
      <c r="D128">
        <v>4</v>
      </c>
      <c r="E128" t="s">
        <v>117</v>
      </c>
      <c r="F128">
        <v>110.25</v>
      </c>
      <c r="G128">
        <v>570</v>
      </c>
    </row>
    <row r="129" spans="1:8" x14ac:dyDescent="0.25">
      <c r="A129">
        <v>128</v>
      </c>
      <c r="B129">
        <v>5</v>
      </c>
      <c r="C129" s="65">
        <v>45692</v>
      </c>
      <c r="D129">
        <v>4</v>
      </c>
      <c r="E129" t="s">
        <v>113</v>
      </c>
      <c r="F129">
        <v>53.93</v>
      </c>
      <c r="G129">
        <v>171</v>
      </c>
    </row>
    <row r="130" spans="1:8" x14ac:dyDescent="0.25">
      <c r="A130">
        <v>129</v>
      </c>
      <c r="B130">
        <v>1</v>
      </c>
      <c r="C130" s="65">
        <v>45692</v>
      </c>
      <c r="D130">
        <v>4</v>
      </c>
      <c r="E130" t="s">
        <v>113</v>
      </c>
      <c r="F130">
        <v>113.11</v>
      </c>
      <c r="G130">
        <v>826</v>
      </c>
      <c r="H130">
        <v>4</v>
      </c>
    </row>
    <row r="131" spans="1:8" x14ac:dyDescent="0.25">
      <c r="A131">
        <v>130</v>
      </c>
      <c r="B131">
        <v>5</v>
      </c>
      <c r="C131" s="65">
        <v>45693</v>
      </c>
      <c r="D131">
        <v>5</v>
      </c>
      <c r="E131" t="s">
        <v>113</v>
      </c>
      <c r="F131">
        <v>235.85</v>
      </c>
      <c r="G131">
        <v>671</v>
      </c>
    </row>
    <row r="132" spans="1:8" x14ac:dyDescent="0.25">
      <c r="A132">
        <v>131</v>
      </c>
      <c r="B132">
        <v>4</v>
      </c>
      <c r="C132" s="65">
        <v>45693</v>
      </c>
      <c r="D132">
        <v>5</v>
      </c>
      <c r="E132" t="s">
        <v>113</v>
      </c>
      <c r="F132">
        <v>138.15</v>
      </c>
      <c r="G132">
        <v>1255</v>
      </c>
    </row>
    <row r="133" spans="1:8" x14ac:dyDescent="0.25">
      <c r="A133">
        <v>132</v>
      </c>
      <c r="B133">
        <v>5</v>
      </c>
      <c r="C133" s="65">
        <v>45693</v>
      </c>
      <c r="D133">
        <v>2</v>
      </c>
      <c r="E133" t="s">
        <v>112</v>
      </c>
      <c r="F133">
        <v>122.68</v>
      </c>
      <c r="G133">
        <v>1178</v>
      </c>
    </row>
    <row r="134" spans="1:8" x14ac:dyDescent="0.25">
      <c r="A134">
        <v>133</v>
      </c>
      <c r="B134">
        <v>4</v>
      </c>
      <c r="C134" s="65">
        <v>45693</v>
      </c>
      <c r="D134">
        <v>1</v>
      </c>
      <c r="E134" t="s">
        <v>114</v>
      </c>
      <c r="F134">
        <v>87.9</v>
      </c>
      <c r="G134">
        <v>912</v>
      </c>
    </row>
    <row r="135" spans="1:8" x14ac:dyDescent="0.25">
      <c r="A135">
        <v>134</v>
      </c>
      <c r="B135">
        <v>2</v>
      </c>
      <c r="C135" s="65">
        <v>45694</v>
      </c>
      <c r="D135">
        <v>2</v>
      </c>
      <c r="E135" t="s">
        <v>116</v>
      </c>
      <c r="F135">
        <v>261.83999999999997</v>
      </c>
      <c r="G135">
        <v>911</v>
      </c>
    </row>
    <row r="136" spans="1:8" x14ac:dyDescent="0.25">
      <c r="A136">
        <v>135</v>
      </c>
      <c r="B136">
        <v>3</v>
      </c>
      <c r="C136" s="65">
        <v>45694</v>
      </c>
      <c r="D136">
        <v>5</v>
      </c>
      <c r="E136" t="s">
        <v>112</v>
      </c>
      <c r="F136">
        <v>321.60000000000002</v>
      </c>
      <c r="G136">
        <v>2400</v>
      </c>
    </row>
    <row r="137" spans="1:8" x14ac:dyDescent="0.25">
      <c r="A137">
        <v>136</v>
      </c>
      <c r="B137">
        <v>1</v>
      </c>
      <c r="C137" s="65">
        <v>45694</v>
      </c>
      <c r="D137">
        <v>3</v>
      </c>
      <c r="E137" t="s">
        <v>116</v>
      </c>
      <c r="F137">
        <v>244.71</v>
      </c>
      <c r="G137">
        <v>1428</v>
      </c>
      <c r="H137">
        <v>2</v>
      </c>
    </row>
    <row r="138" spans="1:8" x14ac:dyDescent="0.25">
      <c r="A138">
        <v>137</v>
      </c>
      <c r="B138">
        <v>1</v>
      </c>
      <c r="C138" s="65">
        <v>45695</v>
      </c>
      <c r="D138">
        <v>5</v>
      </c>
      <c r="E138" t="s">
        <v>113</v>
      </c>
      <c r="F138">
        <v>253.58</v>
      </c>
      <c r="G138">
        <v>1205</v>
      </c>
      <c r="H138">
        <v>1</v>
      </c>
    </row>
    <row r="139" spans="1:8" x14ac:dyDescent="0.25">
      <c r="A139">
        <v>138</v>
      </c>
      <c r="B139">
        <v>1</v>
      </c>
      <c r="C139" s="65">
        <v>45695</v>
      </c>
      <c r="D139">
        <v>5</v>
      </c>
      <c r="E139" t="s">
        <v>117</v>
      </c>
      <c r="F139">
        <v>142.63</v>
      </c>
      <c r="G139">
        <v>1401</v>
      </c>
      <c r="H139">
        <v>4</v>
      </c>
    </row>
    <row r="140" spans="1:8" x14ac:dyDescent="0.25">
      <c r="A140">
        <v>139</v>
      </c>
      <c r="B140">
        <v>4</v>
      </c>
      <c r="C140" s="65">
        <v>45695</v>
      </c>
      <c r="D140">
        <v>5</v>
      </c>
      <c r="E140" t="s">
        <v>115</v>
      </c>
      <c r="F140">
        <v>322.7</v>
      </c>
      <c r="G140">
        <v>2262</v>
      </c>
    </row>
    <row r="141" spans="1:8" x14ac:dyDescent="0.25">
      <c r="A141">
        <v>140</v>
      </c>
      <c r="B141">
        <v>2</v>
      </c>
      <c r="C141" s="65">
        <v>45696</v>
      </c>
      <c r="D141">
        <v>2</v>
      </c>
      <c r="E141" t="s">
        <v>116</v>
      </c>
      <c r="F141">
        <v>64.64</v>
      </c>
      <c r="G141">
        <v>515</v>
      </c>
    </row>
    <row r="142" spans="1:8" x14ac:dyDescent="0.25">
      <c r="A142">
        <v>141</v>
      </c>
      <c r="B142">
        <v>4</v>
      </c>
      <c r="C142" s="65">
        <v>45696</v>
      </c>
      <c r="D142">
        <v>1</v>
      </c>
      <c r="E142" t="s">
        <v>115</v>
      </c>
      <c r="F142">
        <v>182.46</v>
      </c>
      <c r="G142">
        <v>558</v>
      </c>
    </row>
    <row r="143" spans="1:8" x14ac:dyDescent="0.25">
      <c r="A143">
        <v>142</v>
      </c>
      <c r="B143">
        <v>2</v>
      </c>
      <c r="C143" s="65">
        <v>45696</v>
      </c>
      <c r="D143">
        <v>5</v>
      </c>
      <c r="E143" t="s">
        <v>116</v>
      </c>
      <c r="F143">
        <v>84.55</v>
      </c>
      <c r="G143">
        <v>355</v>
      </c>
    </row>
    <row r="144" spans="1:8" x14ac:dyDescent="0.25">
      <c r="A144">
        <v>143</v>
      </c>
      <c r="B144">
        <v>3</v>
      </c>
      <c r="C144" s="65">
        <v>45697</v>
      </c>
      <c r="D144">
        <v>1</v>
      </c>
      <c r="E144" t="s">
        <v>115</v>
      </c>
      <c r="F144">
        <v>131.82</v>
      </c>
      <c r="G144">
        <v>361</v>
      </c>
    </row>
    <row r="145" spans="1:8" x14ac:dyDescent="0.25">
      <c r="A145">
        <v>144</v>
      </c>
      <c r="B145">
        <v>2</v>
      </c>
      <c r="C145" s="65">
        <v>45697</v>
      </c>
      <c r="D145">
        <v>5</v>
      </c>
      <c r="E145" t="s">
        <v>112</v>
      </c>
      <c r="F145">
        <v>186.98</v>
      </c>
      <c r="G145">
        <v>1185</v>
      </c>
    </row>
    <row r="146" spans="1:8" x14ac:dyDescent="0.25">
      <c r="A146">
        <v>145</v>
      </c>
      <c r="B146">
        <v>5</v>
      </c>
      <c r="C146" s="65">
        <v>45697</v>
      </c>
      <c r="D146">
        <v>3</v>
      </c>
      <c r="E146" t="s">
        <v>113</v>
      </c>
      <c r="F146">
        <v>87.53</v>
      </c>
      <c r="G146">
        <v>352</v>
      </c>
    </row>
    <row r="147" spans="1:8" x14ac:dyDescent="0.25">
      <c r="A147">
        <v>146</v>
      </c>
      <c r="B147">
        <v>3</v>
      </c>
      <c r="C147" s="65">
        <v>45698</v>
      </c>
      <c r="D147">
        <v>4</v>
      </c>
      <c r="E147" t="s">
        <v>115</v>
      </c>
      <c r="F147">
        <v>66.819999999999993</v>
      </c>
      <c r="G147">
        <v>253</v>
      </c>
    </row>
    <row r="148" spans="1:8" x14ac:dyDescent="0.25">
      <c r="A148">
        <v>147</v>
      </c>
      <c r="B148">
        <v>3</v>
      </c>
      <c r="C148" s="65">
        <v>45698</v>
      </c>
      <c r="D148">
        <v>3</v>
      </c>
      <c r="E148" t="s">
        <v>114</v>
      </c>
      <c r="F148">
        <v>133.04</v>
      </c>
      <c r="G148">
        <v>831</v>
      </c>
    </row>
    <row r="149" spans="1:8" x14ac:dyDescent="0.25">
      <c r="A149">
        <v>148</v>
      </c>
      <c r="B149">
        <v>5</v>
      </c>
      <c r="C149" s="65">
        <v>45698</v>
      </c>
      <c r="D149">
        <v>3</v>
      </c>
      <c r="E149" t="s">
        <v>117</v>
      </c>
      <c r="F149">
        <v>103.66</v>
      </c>
      <c r="G149">
        <v>532</v>
      </c>
    </row>
    <row r="150" spans="1:8" x14ac:dyDescent="0.25">
      <c r="A150">
        <v>149</v>
      </c>
      <c r="B150">
        <v>1</v>
      </c>
      <c r="C150" s="65">
        <v>45698</v>
      </c>
      <c r="D150">
        <v>4</v>
      </c>
      <c r="E150" t="s">
        <v>116</v>
      </c>
      <c r="F150">
        <v>62.53</v>
      </c>
      <c r="G150">
        <v>270</v>
      </c>
      <c r="H150">
        <v>3</v>
      </c>
    </row>
    <row r="151" spans="1:8" x14ac:dyDescent="0.25">
      <c r="A151">
        <v>150</v>
      </c>
      <c r="B151">
        <v>4</v>
      </c>
      <c r="C151" s="65">
        <v>45698</v>
      </c>
      <c r="D151">
        <v>5</v>
      </c>
      <c r="E151" t="s">
        <v>112</v>
      </c>
      <c r="F151">
        <v>147.27000000000001</v>
      </c>
      <c r="G151">
        <v>1515</v>
      </c>
    </row>
    <row r="152" spans="1:8" x14ac:dyDescent="0.25">
      <c r="A152">
        <v>151</v>
      </c>
      <c r="B152">
        <v>4</v>
      </c>
      <c r="C152" s="65">
        <v>45699</v>
      </c>
      <c r="D152">
        <v>3</v>
      </c>
      <c r="E152" t="s">
        <v>112</v>
      </c>
      <c r="F152">
        <v>152.52000000000001</v>
      </c>
      <c r="G152">
        <v>345</v>
      </c>
    </row>
    <row r="153" spans="1:8" x14ac:dyDescent="0.25">
      <c r="A153">
        <v>152</v>
      </c>
      <c r="B153">
        <v>1</v>
      </c>
      <c r="C153" s="65">
        <v>45699</v>
      </c>
      <c r="D153">
        <v>1</v>
      </c>
      <c r="E153" t="s">
        <v>112</v>
      </c>
      <c r="F153">
        <v>60.03</v>
      </c>
      <c r="G153">
        <v>123</v>
      </c>
      <c r="H153">
        <v>2</v>
      </c>
    </row>
    <row r="154" spans="1:8" x14ac:dyDescent="0.25">
      <c r="A154">
        <v>153</v>
      </c>
      <c r="B154">
        <v>3</v>
      </c>
      <c r="C154" s="65">
        <v>45699</v>
      </c>
      <c r="D154">
        <v>4</v>
      </c>
      <c r="E154" t="s">
        <v>117</v>
      </c>
      <c r="F154">
        <v>151.55000000000001</v>
      </c>
      <c r="G154">
        <v>968</v>
      </c>
    </row>
    <row r="155" spans="1:8" x14ac:dyDescent="0.25">
      <c r="A155">
        <v>154</v>
      </c>
      <c r="B155">
        <v>1</v>
      </c>
      <c r="C155" s="65">
        <v>45699</v>
      </c>
      <c r="D155">
        <v>1</v>
      </c>
      <c r="E155" t="s">
        <v>116</v>
      </c>
      <c r="F155">
        <v>202.09</v>
      </c>
      <c r="G155">
        <v>969</v>
      </c>
      <c r="H155">
        <v>1</v>
      </c>
    </row>
    <row r="156" spans="1:8" x14ac:dyDescent="0.25">
      <c r="A156">
        <v>155</v>
      </c>
      <c r="B156">
        <v>2</v>
      </c>
      <c r="C156" s="65">
        <v>45699</v>
      </c>
      <c r="D156">
        <v>5</v>
      </c>
      <c r="E156" t="s">
        <v>117</v>
      </c>
      <c r="F156">
        <v>62.71</v>
      </c>
      <c r="G156">
        <v>574</v>
      </c>
    </row>
    <row r="157" spans="1:8" x14ac:dyDescent="0.25">
      <c r="A157">
        <v>156</v>
      </c>
      <c r="B157">
        <v>2</v>
      </c>
      <c r="C157" s="65">
        <v>45700</v>
      </c>
      <c r="D157">
        <v>1</v>
      </c>
      <c r="E157" t="s">
        <v>114</v>
      </c>
      <c r="F157">
        <v>214.17</v>
      </c>
      <c r="G157">
        <v>1153</v>
      </c>
    </row>
    <row r="158" spans="1:8" x14ac:dyDescent="0.25">
      <c r="A158">
        <v>157</v>
      </c>
      <c r="B158">
        <v>4</v>
      </c>
      <c r="C158" s="65">
        <v>45700</v>
      </c>
      <c r="D158">
        <v>4</v>
      </c>
      <c r="E158" t="s">
        <v>116</v>
      </c>
      <c r="F158">
        <v>138.29</v>
      </c>
      <c r="G158">
        <v>509</v>
      </c>
    </row>
    <row r="159" spans="1:8" x14ac:dyDescent="0.25">
      <c r="A159">
        <v>158</v>
      </c>
      <c r="B159">
        <v>3</v>
      </c>
      <c r="C159" s="65">
        <v>45700</v>
      </c>
      <c r="D159">
        <v>5</v>
      </c>
      <c r="E159" t="s">
        <v>114</v>
      </c>
      <c r="F159">
        <v>317.14999999999998</v>
      </c>
      <c r="G159">
        <v>927</v>
      </c>
    </row>
    <row r="160" spans="1:8" x14ac:dyDescent="0.25">
      <c r="A160">
        <v>159</v>
      </c>
      <c r="B160">
        <v>1</v>
      </c>
      <c r="C160" s="65">
        <v>45701</v>
      </c>
      <c r="D160">
        <v>5</v>
      </c>
      <c r="E160" t="s">
        <v>117</v>
      </c>
      <c r="F160">
        <v>182.33</v>
      </c>
      <c r="G160">
        <v>1301</v>
      </c>
      <c r="H160">
        <v>5</v>
      </c>
    </row>
    <row r="161" spans="1:8" x14ac:dyDescent="0.25">
      <c r="A161">
        <v>160</v>
      </c>
      <c r="B161">
        <v>1</v>
      </c>
      <c r="C161" s="65">
        <v>45701</v>
      </c>
      <c r="D161">
        <v>4</v>
      </c>
      <c r="E161" t="s">
        <v>113</v>
      </c>
      <c r="F161">
        <v>136.58000000000001</v>
      </c>
      <c r="G161">
        <v>983</v>
      </c>
      <c r="H161">
        <v>5</v>
      </c>
    </row>
    <row r="162" spans="1:8" x14ac:dyDescent="0.25">
      <c r="A162">
        <v>161</v>
      </c>
      <c r="B162">
        <v>5</v>
      </c>
      <c r="C162" s="65">
        <v>45701</v>
      </c>
      <c r="D162">
        <v>3</v>
      </c>
      <c r="E162" t="s">
        <v>112</v>
      </c>
      <c r="F162">
        <v>96.96</v>
      </c>
      <c r="G162">
        <v>426</v>
      </c>
    </row>
    <row r="163" spans="1:8" x14ac:dyDescent="0.25">
      <c r="A163">
        <v>162</v>
      </c>
      <c r="B163">
        <v>3</v>
      </c>
      <c r="C163" s="65">
        <v>45701</v>
      </c>
      <c r="D163">
        <v>2</v>
      </c>
      <c r="E163" t="s">
        <v>114</v>
      </c>
      <c r="F163">
        <v>47.77</v>
      </c>
      <c r="G163">
        <v>320</v>
      </c>
    </row>
    <row r="164" spans="1:8" x14ac:dyDescent="0.25">
      <c r="A164">
        <v>163</v>
      </c>
      <c r="B164">
        <v>5</v>
      </c>
      <c r="C164" s="65">
        <v>45701</v>
      </c>
      <c r="D164">
        <v>2</v>
      </c>
      <c r="E164" t="s">
        <v>117</v>
      </c>
      <c r="F164">
        <v>122.86</v>
      </c>
      <c r="G164">
        <v>895</v>
      </c>
    </row>
    <row r="165" spans="1:8" x14ac:dyDescent="0.25">
      <c r="A165">
        <v>164</v>
      </c>
      <c r="B165">
        <v>4</v>
      </c>
      <c r="C165" s="65">
        <v>45702</v>
      </c>
      <c r="D165">
        <v>5</v>
      </c>
      <c r="E165" t="s">
        <v>113</v>
      </c>
      <c r="F165">
        <v>202.28</v>
      </c>
      <c r="G165">
        <v>1769</v>
      </c>
    </row>
    <row r="166" spans="1:8" x14ac:dyDescent="0.25">
      <c r="A166">
        <v>165</v>
      </c>
      <c r="B166">
        <v>4</v>
      </c>
      <c r="C166" s="65">
        <v>45702</v>
      </c>
      <c r="D166">
        <v>3</v>
      </c>
      <c r="E166" t="s">
        <v>114</v>
      </c>
      <c r="F166">
        <v>149.15</v>
      </c>
      <c r="G166">
        <v>1008</v>
      </c>
    </row>
    <row r="167" spans="1:8" x14ac:dyDescent="0.25">
      <c r="A167">
        <v>166</v>
      </c>
      <c r="B167">
        <v>1</v>
      </c>
      <c r="C167" s="65">
        <v>45702</v>
      </c>
      <c r="D167">
        <v>4</v>
      </c>
      <c r="E167" t="s">
        <v>112</v>
      </c>
      <c r="F167">
        <v>81.09</v>
      </c>
      <c r="G167">
        <v>133</v>
      </c>
      <c r="H167">
        <v>3</v>
      </c>
    </row>
    <row r="168" spans="1:8" x14ac:dyDescent="0.25">
      <c r="A168">
        <v>167</v>
      </c>
      <c r="B168">
        <v>2</v>
      </c>
      <c r="C168" s="65">
        <v>45702</v>
      </c>
      <c r="D168">
        <v>3</v>
      </c>
      <c r="E168" t="s">
        <v>116</v>
      </c>
      <c r="F168">
        <v>132.69</v>
      </c>
      <c r="G168">
        <v>1113</v>
      </c>
    </row>
    <row r="169" spans="1:8" x14ac:dyDescent="0.25">
      <c r="A169">
        <v>168</v>
      </c>
      <c r="B169">
        <v>5</v>
      </c>
      <c r="C169" s="65">
        <v>45702</v>
      </c>
      <c r="D169">
        <v>1</v>
      </c>
      <c r="E169" t="s">
        <v>112</v>
      </c>
      <c r="F169">
        <v>118.96</v>
      </c>
      <c r="G169">
        <v>676</v>
      </c>
    </row>
    <row r="170" spans="1:8" x14ac:dyDescent="0.25">
      <c r="A170">
        <v>169</v>
      </c>
      <c r="B170">
        <v>4</v>
      </c>
      <c r="C170" s="65">
        <v>45703</v>
      </c>
      <c r="D170">
        <v>2</v>
      </c>
      <c r="E170" t="s">
        <v>117</v>
      </c>
      <c r="F170">
        <v>191.98</v>
      </c>
      <c r="G170">
        <v>1462</v>
      </c>
    </row>
    <row r="171" spans="1:8" x14ac:dyDescent="0.25">
      <c r="A171">
        <v>170</v>
      </c>
      <c r="B171">
        <v>5</v>
      </c>
      <c r="C171" s="65">
        <v>45703</v>
      </c>
      <c r="D171">
        <v>4</v>
      </c>
      <c r="E171" t="s">
        <v>112</v>
      </c>
      <c r="F171">
        <v>71</v>
      </c>
      <c r="G171">
        <v>325</v>
      </c>
    </row>
    <row r="172" spans="1:8" x14ac:dyDescent="0.25">
      <c r="A172">
        <v>171</v>
      </c>
      <c r="B172">
        <v>2</v>
      </c>
      <c r="C172" s="65">
        <v>45703</v>
      </c>
      <c r="D172">
        <v>2</v>
      </c>
      <c r="E172" t="s">
        <v>115</v>
      </c>
      <c r="F172">
        <v>49.59</v>
      </c>
      <c r="G172">
        <v>163</v>
      </c>
    </row>
    <row r="173" spans="1:8" x14ac:dyDescent="0.25">
      <c r="A173">
        <v>172</v>
      </c>
      <c r="B173">
        <v>3</v>
      </c>
      <c r="C173" s="65">
        <v>45704</v>
      </c>
      <c r="D173">
        <v>2</v>
      </c>
      <c r="E173" t="s">
        <v>114</v>
      </c>
      <c r="F173">
        <v>99.75</v>
      </c>
      <c r="G173">
        <v>404</v>
      </c>
    </row>
    <row r="174" spans="1:8" x14ac:dyDescent="0.25">
      <c r="A174">
        <v>173</v>
      </c>
      <c r="B174">
        <v>3</v>
      </c>
      <c r="C174" s="65">
        <v>45704</v>
      </c>
      <c r="D174">
        <v>5</v>
      </c>
      <c r="E174" t="s">
        <v>117</v>
      </c>
      <c r="F174">
        <v>29.6</v>
      </c>
      <c r="G174">
        <v>126</v>
      </c>
    </row>
    <row r="175" spans="1:8" x14ac:dyDescent="0.25">
      <c r="A175">
        <v>174</v>
      </c>
      <c r="B175">
        <v>1</v>
      </c>
      <c r="C175" s="65">
        <v>45704</v>
      </c>
      <c r="D175">
        <v>3</v>
      </c>
      <c r="E175" t="s">
        <v>112</v>
      </c>
      <c r="F175">
        <v>82.82</v>
      </c>
      <c r="G175">
        <v>351</v>
      </c>
      <c r="H175">
        <v>3</v>
      </c>
    </row>
    <row r="176" spans="1:8" x14ac:dyDescent="0.25">
      <c r="A176">
        <v>175</v>
      </c>
      <c r="B176">
        <v>4</v>
      </c>
      <c r="C176" s="65">
        <v>45704</v>
      </c>
      <c r="D176">
        <v>3</v>
      </c>
      <c r="E176" t="s">
        <v>113</v>
      </c>
      <c r="F176">
        <v>64.790000000000006</v>
      </c>
      <c r="G176">
        <v>322</v>
      </c>
    </row>
    <row r="177" spans="1:8" x14ac:dyDescent="0.25">
      <c r="A177">
        <v>176</v>
      </c>
      <c r="B177">
        <v>3</v>
      </c>
      <c r="C177" s="65">
        <v>45704</v>
      </c>
      <c r="D177">
        <v>2</v>
      </c>
      <c r="E177" t="s">
        <v>116</v>
      </c>
      <c r="F177">
        <v>52.67</v>
      </c>
      <c r="G177">
        <v>235</v>
      </c>
    </row>
    <row r="178" spans="1:8" x14ac:dyDescent="0.25">
      <c r="A178">
        <v>177</v>
      </c>
      <c r="B178">
        <v>1</v>
      </c>
      <c r="C178" s="65">
        <v>45705</v>
      </c>
      <c r="D178">
        <v>1</v>
      </c>
      <c r="E178" t="s">
        <v>114</v>
      </c>
      <c r="F178">
        <v>164.51</v>
      </c>
      <c r="G178">
        <v>1083</v>
      </c>
      <c r="H178">
        <v>3</v>
      </c>
    </row>
    <row r="179" spans="1:8" x14ac:dyDescent="0.25">
      <c r="A179">
        <v>178</v>
      </c>
      <c r="B179">
        <v>4</v>
      </c>
      <c r="C179" s="65">
        <v>45705</v>
      </c>
      <c r="D179">
        <v>1</v>
      </c>
      <c r="E179" t="s">
        <v>115</v>
      </c>
      <c r="F179">
        <v>165.29</v>
      </c>
      <c r="G179">
        <v>423</v>
      </c>
    </row>
    <row r="180" spans="1:8" x14ac:dyDescent="0.25">
      <c r="A180">
        <v>179</v>
      </c>
      <c r="B180">
        <v>5</v>
      </c>
      <c r="C180" s="65">
        <v>45705</v>
      </c>
      <c r="D180">
        <v>4</v>
      </c>
      <c r="E180" t="s">
        <v>112</v>
      </c>
      <c r="F180">
        <v>72.540000000000006</v>
      </c>
      <c r="G180">
        <v>398</v>
      </c>
    </row>
    <row r="181" spans="1:8" x14ac:dyDescent="0.25">
      <c r="A181">
        <v>180</v>
      </c>
      <c r="B181">
        <v>4</v>
      </c>
      <c r="C181" s="65">
        <v>45705</v>
      </c>
      <c r="D181">
        <v>5</v>
      </c>
      <c r="E181" t="s">
        <v>117</v>
      </c>
      <c r="F181">
        <v>162.83000000000001</v>
      </c>
      <c r="G181">
        <v>970</v>
      </c>
    </row>
    <row r="182" spans="1:8" x14ac:dyDescent="0.25">
      <c r="A182">
        <v>181</v>
      </c>
      <c r="B182">
        <v>1</v>
      </c>
      <c r="C182" s="65">
        <v>45705</v>
      </c>
      <c r="D182">
        <v>4</v>
      </c>
      <c r="E182" t="s">
        <v>116</v>
      </c>
      <c r="F182">
        <v>49.43</v>
      </c>
      <c r="G182">
        <v>378</v>
      </c>
      <c r="H182">
        <v>4</v>
      </c>
    </row>
    <row r="183" spans="1:8" x14ac:dyDescent="0.25">
      <c r="A183">
        <v>182</v>
      </c>
      <c r="B183">
        <v>1</v>
      </c>
      <c r="C183" s="65">
        <v>45706</v>
      </c>
      <c r="D183">
        <v>4</v>
      </c>
      <c r="E183" t="s">
        <v>114</v>
      </c>
      <c r="F183">
        <v>139.68</v>
      </c>
      <c r="G183">
        <v>1060</v>
      </c>
      <c r="H183">
        <v>1</v>
      </c>
    </row>
    <row r="184" spans="1:8" x14ac:dyDescent="0.25">
      <c r="A184">
        <v>183</v>
      </c>
      <c r="B184">
        <v>2</v>
      </c>
      <c r="C184" s="65">
        <v>45706</v>
      </c>
      <c r="D184">
        <v>1</v>
      </c>
      <c r="E184" t="s">
        <v>113</v>
      </c>
      <c r="F184">
        <v>110.11</v>
      </c>
      <c r="G184">
        <v>667</v>
      </c>
    </row>
    <row r="185" spans="1:8" x14ac:dyDescent="0.25">
      <c r="A185">
        <v>184</v>
      </c>
      <c r="B185">
        <v>3</v>
      </c>
      <c r="C185" s="65">
        <v>45706</v>
      </c>
      <c r="D185">
        <v>1</v>
      </c>
      <c r="E185" t="s">
        <v>113</v>
      </c>
      <c r="F185">
        <v>175.66</v>
      </c>
      <c r="G185">
        <v>1431</v>
      </c>
    </row>
    <row r="186" spans="1:8" x14ac:dyDescent="0.25">
      <c r="A186">
        <v>185</v>
      </c>
      <c r="B186">
        <v>1</v>
      </c>
      <c r="C186" s="65">
        <v>45706</v>
      </c>
      <c r="D186">
        <v>1</v>
      </c>
      <c r="E186" t="s">
        <v>112</v>
      </c>
      <c r="F186">
        <v>70.58</v>
      </c>
      <c r="G186">
        <v>322</v>
      </c>
      <c r="H186">
        <v>4</v>
      </c>
    </row>
    <row r="187" spans="1:8" x14ac:dyDescent="0.25">
      <c r="A187">
        <v>186</v>
      </c>
      <c r="B187">
        <v>3</v>
      </c>
      <c r="C187" s="65">
        <v>45706</v>
      </c>
      <c r="D187">
        <v>2</v>
      </c>
      <c r="E187" t="s">
        <v>116</v>
      </c>
      <c r="F187">
        <v>113.04</v>
      </c>
      <c r="G187">
        <v>256</v>
      </c>
    </row>
    <row r="188" spans="1:8" x14ac:dyDescent="0.25">
      <c r="A188">
        <v>187</v>
      </c>
      <c r="B188">
        <v>5</v>
      </c>
      <c r="C188" s="65">
        <v>45707</v>
      </c>
      <c r="D188">
        <v>2</v>
      </c>
      <c r="E188" t="s">
        <v>113</v>
      </c>
      <c r="F188">
        <v>103.89</v>
      </c>
      <c r="G188">
        <v>652</v>
      </c>
    </row>
    <row r="189" spans="1:8" x14ac:dyDescent="0.25">
      <c r="A189">
        <v>188</v>
      </c>
      <c r="B189">
        <v>5</v>
      </c>
      <c r="C189" s="65">
        <v>45707</v>
      </c>
      <c r="D189">
        <v>1</v>
      </c>
      <c r="E189" t="s">
        <v>112</v>
      </c>
      <c r="F189">
        <v>122.29</v>
      </c>
      <c r="G189">
        <v>301</v>
      </c>
    </row>
    <row r="190" spans="1:8" x14ac:dyDescent="0.25">
      <c r="A190">
        <v>189</v>
      </c>
      <c r="B190">
        <v>4</v>
      </c>
      <c r="C190" s="65">
        <v>45707</v>
      </c>
      <c r="D190">
        <v>3</v>
      </c>
      <c r="E190" t="s">
        <v>116</v>
      </c>
      <c r="F190">
        <v>48.81</v>
      </c>
      <c r="G190">
        <v>266</v>
      </c>
    </row>
    <row r="191" spans="1:8" x14ac:dyDescent="0.25">
      <c r="A191">
        <v>190</v>
      </c>
      <c r="B191">
        <v>2</v>
      </c>
      <c r="C191" s="65">
        <v>45707</v>
      </c>
      <c r="D191">
        <v>1</v>
      </c>
      <c r="E191" t="s">
        <v>113</v>
      </c>
      <c r="F191">
        <v>169.78</v>
      </c>
      <c r="G191">
        <v>679</v>
      </c>
    </row>
    <row r="192" spans="1:8" x14ac:dyDescent="0.25">
      <c r="A192">
        <v>191</v>
      </c>
      <c r="B192">
        <v>3</v>
      </c>
      <c r="C192" s="65">
        <v>45707</v>
      </c>
      <c r="D192">
        <v>3</v>
      </c>
      <c r="E192" t="s">
        <v>115</v>
      </c>
      <c r="F192">
        <v>57.43</v>
      </c>
      <c r="G192">
        <v>66</v>
      </c>
    </row>
    <row r="193" spans="1:8" x14ac:dyDescent="0.25">
      <c r="A193">
        <v>192</v>
      </c>
      <c r="B193">
        <v>3</v>
      </c>
      <c r="C193" s="65">
        <v>45708</v>
      </c>
      <c r="D193">
        <v>1</v>
      </c>
      <c r="E193" t="s">
        <v>117</v>
      </c>
      <c r="F193">
        <v>70.2</v>
      </c>
      <c r="G193">
        <v>545</v>
      </c>
    </row>
    <row r="194" spans="1:8" x14ac:dyDescent="0.25">
      <c r="A194">
        <v>193</v>
      </c>
      <c r="B194">
        <v>2</v>
      </c>
      <c r="C194" s="65">
        <v>45708</v>
      </c>
      <c r="D194">
        <v>5</v>
      </c>
      <c r="E194" t="s">
        <v>116</v>
      </c>
      <c r="F194">
        <v>71.17</v>
      </c>
      <c r="G194">
        <v>322</v>
      </c>
    </row>
    <row r="195" spans="1:8" x14ac:dyDescent="0.25">
      <c r="A195">
        <v>194</v>
      </c>
      <c r="B195">
        <v>4</v>
      </c>
      <c r="C195" s="65">
        <v>45708</v>
      </c>
      <c r="D195">
        <v>3</v>
      </c>
      <c r="E195" t="s">
        <v>116</v>
      </c>
      <c r="F195">
        <v>142.76</v>
      </c>
      <c r="G195">
        <v>625</v>
      </c>
    </row>
    <row r="196" spans="1:8" x14ac:dyDescent="0.25">
      <c r="A196">
        <v>195</v>
      </c>
      <c r="B196">
        <v>5</v>
      </c>
      <c r="C196" s="65">
        <v>45708</v>
      </c>
      <c r="D196">
        <v>1</v>
      </c>
      <c r="E196" t="s">
        <v>115</v>
      </c>
      <c r="F196">
        <v>148.66</v>
      </c>
      <c r="G196">
        <v>680</v>
      </c>
    </row>
    <row r="197" spans="1:8" x14ac:dyDescent="0.25">
      <c r="A197">
        <v>196</v>
      </c>
      <c r="B197">
        <v>3</v>
      </c>
      <c r="C197" s="65">
        <v>45708</v>
      </c>
      <c r="D197">
        <v>4</v>
      </c>
      <c r="E197" t="s">
        <v>113</v>
      </c>
      <c r="F197">
        <v>165.07</v>
      </c>
      <c r="G197">
        <v>1014</v>
      </c>
    </row>
    <row r="198" spans="1:8" x14ac:dyDescent="0.25">
      <c r="A198">
        <v>197</v>
      </c>
      <c r="B198">
        <v>5</v>
      </c>
      <c r="C198" s="65">
        <v>45709</v>
      </c>
      <c r="D198">
        <v>5</v>
      </c>
      <c r="E198" t="s">
        <v>117</v>
      </c>
      <c r="F198">
        <v>167.8</v>
      </c>
      <c r="G198">
        <v>708</v>
      </c>
    </row>
    <row r="199" spans="1:8" x14ac:dyDescent="0.25">
      <c r="A199">
        <v>198</v>
      </c>
      <c r="B199">
        <v>2</v>
      </c>
      <c r="C199" s="65">
        <v>45709</v>
      </c>
      <c r="D199">
        <v>5</v>
      </c>
      <c r="E199" t="s">
        <v>117</v>
      </c>
      <c r="F199">
        <v>77.75</v>
      </c>
      <c r="G199">
        <v>484</v>
      </c>
    </row>
    <row r="200" spans="1:8" x14ac:dyDescent="0.25">
      <c r="A200">
        <v>199</v>
      </c>
      <c r="B200">
        <v>2</v>
      </c>
      <c r="C200" s="65">
        <v>45709</v>
      </c>
      <c r="D200">
        <v>3</v>
      </c>
      <c r="E200" t="s">
        <v>114</v>
      </c>
      <c r="F200">
        <v>162.97</v>
      </c>
      <c r="G200">
        <v>1135</v>
      </c>
    </row>
    <row r="201" spans="1:8" x14ac:dyDescent="0.25">
      <c r="A201">
        <v>200</v>
      </c>
      <c r="B201">
        <v>4</v>
      </c>
      <c r="C201" s="65">
        <v>45709</v>
      </c>
      <c r="D201">
        <v>2</v>
      </c>
      <c r="E201" t="s">
        <v>113</v>
      </c>
      <c r="F201">
        <v>98.8</v>
      </c>
      <c r="G201">
        <v>425</v>
      </c>
    </row>
    <row r="202" spans="1:8" x14ac:dyDescent="0.25">
      <c r="A202">
        <v>201</v>
      </c>
      <c r="B202">
        <v>5</v>
      </c>
      <c r="C202" s="65">
        <v>45710</v>
      </c>
      <c r="D202">
        <v>1</v>
      </c>
      <c r="E202" t="s">
        <v>115</v>
      </c>
      <c r="F202">
        <v>126.06</v>
      </c>
      <c r="G202">
        <v>736</v>
      </c>
    </row>
    <row r="203" spans="1:8" x14ac:dyDescent="0.25">
      <c r="A203">
        <v>202</v>
      </c>
      <c r="B203">
        <v>2</v>
      </c>
      <c r="C203" s="65">
        <v>45710</v>
      </c>
      <c r="D203">
        <v>1</v>
      </c>
      <c r="E203" t="s">
        <v>116</v>
      </c>
      <c r="F203">
        <v>62.14</v>
      </c>
      <c r="G203">
        <v>429</v>
      </c>
    </row>
    <row r="204" spans="1:8" x14ac:dyDescent="0.25">
      <c r="A204">
        <v>203</v>
      </c>
      <c r="B204">
        <v>4</v>
      </c>
      <c r="C204" s="65">
        <v>45710</v>
      </c>
      <c r="D204">
        <v>4</v>
      </c>
      <c r="E204" t="s">
        <v>114</v>
      </c>
      <c r="F204">
        <v>157.86000000000001</v>
      </c>
      <c r="G204">
        <v>851</v>
      </c>
    </row>
    <row r="205" spans="1:8" x14ac:dyDescent="0.25">
      <c r="A205">
        <v>204</v>
      </c>
      <c r="B205">
        <v>1</v>
      </c>
      <c r="C205" s="65">
        <v>45711</v>
      </c>
      <c r="D205">
        <v>1</v>
      </c>
      <c r="E205" t="s">
        <v>112</v>
      </c>
      <c r="F205">
        <v>39.14</v>
      </c>
      <c r="G205">
        <v>81</v>
      </c>
      <c r="H205">
        <v>2</v>
      </c>
    </row>
    <row r="206" spans="1:8" x14ac:dyDescent="0.25">
      <c r="A206">
        <v>205</v>
      </c>
      <c r="B206">
        <v>1</v>
      </c>
      <c r="C206" s="65">
        <v>45711</v>
      </c>
      <c r="D206">
        <v>5</v>
      </c>
      <c r="E206" t="s">
        <v>115</v>
      </c>
      <c r="F206">
        <v>89.21</v>
      </c>
      <c r="G206">
        <v>264</v>
      </c>
      <c r="H206">
        <v>4</v>
      </c>
    </row>
    <row r="207" spans="1:8" x14ac:dyDescent="0.25">
      <c r="A207">
        <v>206</v>
      </c>
      <c r="B207">
        <v>1</v>
      </c>
      <c r="C207" s="65">
        <v>45711</v>
      </c>
      <c r="D207">
        <v>4</v>
      </c>
      <c r="E207" t="s">
        <v>115</v>
      </c>
      <c r="F207">
        <v>92.49</v>
      </c>
      <c r="G207">
        <v>785</v>
      </c>
      <c r="H207">
        <v>1</v>
      </c>
    </row>
    <row r="208" spans="1:8" x14ac:dyDescent="0.25">
      <c r="A208">
        <v>207</v>
      </c>
      <c r="B208">
        <v>5</v>
      </c>
      <c r="C208" s="65">
        <v>45711</v>
      </c>
      <c r="D208">
        <v>3</v>
      </c>
      <c r="E208" t="s">
        <v>114</v>
      </c>
      <c r="F208">
        <v>62.16</v>
      </c>
      <c r="G208">
        <v>554</v>
      </c>
    </row>
    <row r="209" spans="1:8" x14ac:dyDescent="0.25">
      <c r="A209">
        <v>208</v>
      </c>
      <c r="B209">
        <v>4</v>
      </c>
      <c r="C209" s="65">
        <v>45711</v>
      </c>
      <c r="D209">
        <v>2</v>
      </c>
      <c r="E209" t="s">
        <v>115</v>
      </c>
      <c r="F209">
        <v>28.65</v>
      </c>
      <c r="G209">
        <v>142</v>
      </c>
    </row>
    <row r="210" spans="1:8" x14ac:dyDescent="0.25">
      <c r="A210">
        <v>209</v>
      </c>
      <c r="B210">
        <v>1</v>
      </c>
      <c r="C210" s="65">
        <v>45712</v>
      </c>
      <c r="D210">
        <v>3</v>
      </c>
      <c r="E210" t="s">
        <v>115</v>
      </c>
      <c r="F210">
        <v>113.24</v>
      </c>
      <c r="G210">
        <v>629</v>
      </c>
      <c r="H210">
        <v>1</v>
      </c>
    </row>
    <row r="211" spans="1:8" x14ac:dyDescent="0.25">
      <c r="A211">
        <v>210</v>
      </c>
      <c r="B211">
        <v>2</v>
      </c>
      <c r="C211" s="65">
        <v>45712</v>
      </c>
      <c r="D211">
        <v>4</v>
      </c>
      <c r="E211" t="s">
        <v>114</v>
      </c>
      <c r="F211">
        <v>160.4</v>
      </c>
      <c r="G211">
        <v>1097</v>
      </c>
    </row>
    <row r="212" spans="1:8" x14ac:dyDescent="0.25">
      <c r="A212">
        <v>211</v>
      </c>
      <c r="B212">
        <v>3</v>
      </c>
      <c r="C212" s="65">
        <v>45712</v>
      </c>
      <c r="D212">
        <v>1</v>
      </c>
      <c r="E212" t="s">
        <v>116</v>
      </c>
      <c r="F212">
        <v>49.64</v>
      </c>
      <c r="G212">
        <v>110</v>
      </c>
    </row>
    <row r="213" spans="1:8" x14ac:dyDescent="0.25">
      <c r="A213">
        <v>212</v>
      </c>
      <c r="B213">
        <v>5</v>
      </c>
      <c r="C213" s="65">
        <v>45712</v>
      </c>
      <c r="D213">
        <v>5</v>
      </c>
      <c r="E213" t="s">
        <v>112</v>
      </c>
      <c r="F213">
        <v>139.71</v>
      </c>
      <c r="G213">
        <v>755</v>
      </c>
    </row>
    <row r="214" spans="1:8" x14ac:dyDescent="0.25">
      <c r="A214">
        <v>213</v>
      </c>
      <c r="B214">
        <v>1</v>
      </c>
      <c r="C214" s="65">
        <v>45712</v>
      </c>
      <c r="D214">
        <v>3</v>
      </c>
      <c r="E214" t="s">
        <v>114</v>
      </c>
      <c r="F214">
        <v>180.41</v>
      </c>
      <c r="G214">
        <v>817</v>
      </c>
      <c r="H214">
        <v>2</v>
      </c>
    </row>
    <row r="215" spans="1:8" x14ac:dyDescent="0.25">
      <c r="A215">
        <v>214</v>
      </c>
      <c r="B215">
        <v>5</v>
      </c>
      <c r="C215" s="65">
        <v>45713</v>
      </c>
      <c r="D215">
        <v>2</v>
      </c>
      <c r="E215" t="s">
        <v>116</v>
      </c>
      <c r="F215">
        <v>86.02</v>
      </c>
      <c r="G215">
        <v>522</v>
      </c>
    </row>
    <row r="216" spans="1:8" x14ac:dyDescent="0.25">
      <c r="A216">
        <v>215</v>
      </c>
      <c r="B216">
        <v>4</v>
      </c>
      <c r="C216" s="65">
        <v>45713</v>
      </c>
      <c r="D216">
        <v>5</v>
      </c>
      <c r="E216" t="s">
        <v>114</v>
      </c>
      <c r="F216">
        <v>232.45</v>
      </c>
      <c r="G216">
        <v>923</v>
      </c>
    </row>
    <row r="217" spans="1:8" x14ac:dyDescent="0.25">
      <c r="A217">
        <v>216</v>
      </c>
      <c r="B217">
        <v>3</v>
      </c>
      <c r="C217" s="65">
        <v>45713</v>
      </c>
      <c r="D217">
        <v>1</v>
      </c>
      <c r="E217" t="s">
        <v>116</v>
      </c>
      <c r="F217">
        <v>210.37</v>
      </c>
      <c r="G217">
        <v>1591</v>
      </c>
    </row>
    <row r="218" spans="1:8" x14ac:dyDescent="0.25">
      <c r="A218">
        <v>217</v>
      </c>
      <c r="B218">
        <v>5</v>
      </c>
      <c r="C218" s="65">
        <v>45714</v>
      </c>
      <c r="D218">
        <v>3</v>
      </c>
      <c r="E218" t="s">
        <v>116</v>
      </c>
      <c r="F218">
        <v>99.1</v>
      </c>
      <c r="G218">
        <v>315</v>
      </c>
    </row>
    <row r="219" spans="1:8" x14ac:dyDescent="0.25">
      <c r="A219">
        <v>218</v>
      </c>
      <c r="B219">
        <v>3</v>
      </c>
      <c r="C219" s="65">
        <v>45714</v>
      </c>
      <c r="D219">
        <v>3</v>
      </c>
      <c r="E219" t="s">
        <v>115</v>
      </c>
      <c r="F219">
        <v>178.59</v>
      </c>
      <c r="G219">
        <v>1041</v>
      </c>
    </row>
    <row r="220" spans="1:8" x14ac:dyDescent="0.25">
      <c r="A220">
        <v>219</v>
      </c>
      <c r="B220">
        <v>5</v>
      </c>
      <c r="C220" s="65">
        <v>45714</v>
      </c>
      <c r="D220">
        <v>4</v>
      </c>
      <c r="E220" t="s">
        <v>116</v>
      </c>
      <c r="F220">
        <v>174.36</v>
      </c>
      <c r="G220">
        <v>1342</v>
      </c>
    </row>
    <row r="221" spans="1:8" x14ac:dyDescent="0.25">
      <c r="A221">
        <v>220</v>
      </c>
      <c r="B221">
        <v>4</v>
      </c>
      <c r="C221" s="65">
        <v>45714</v>
      </c>
      <c r="D221">
        <v>4</v>
      </c>
      <c r="E221" t="s">
        <v>112</v>
      </c>
      <c r="F221">
        <v>191.84</v>
      </c>
      <c r="G221">
        <v>930</v>
      </c>
    </row>
    <row r="222" spans="1:8" x14ac:dyDescent="0.25">
      <c r="A222">
        <v>221</v>
      </c>
      <c r="B222">
        <v>2</v>
      </c>
      <c r="C222" s="65">
        <v>45714</v>
      </c>
      <c r="D222">
        <v>3</v>
      </c>
      <c r="E222" t="s">
        <v>117</v>
      </c>
      <c r="F222">
        <v>195.82</v>
      </c>
      <c r="G222">
        <v>985</v>
      </c>
    </row>
    <row r="223" spans="1:8" x14ac:dyDescent="0.25">
      <c r="A223">
        <v>222</v>
      </c>
      <c r="B223">
        <v>5</v>
      </c>
      <c r="C223" s="65">
        <v>45715</v>
      </c>
      <c r="D223">
        <v>3</v>
      </c>
      <c r="E223" t="s">
        <v>113</v>
      </c>
      <c r="F223">
        <v>221.57</v>
      </c>
      <c r="G223">
        <v>1394</v>
      </c>
    </row>
    <row r="224" spans="1:8" x14ac:dyDescent="0.25">
      <c r="A224">
        <v>223</v>
      </c>
      <c r="B224">
        <v>4</v>
      </c>
      <c r="C224" s="65">
        <v>45715</v>
      </c>
      <c r="D224">
        <v>4</v>
      </c>
      <c r="E224" t="s">
        <v>115</v>
      </c>
      <c r="F224">
        <v>232.96</v>
      </c>
      <c r="G224">
        <v>1494</v>
      </c>
    </row>
    <row r="225" spans="1:8" x14ac:dyDescent="0.25">
      <c r="A225">
        <v>224</v>
      </c>
      <c r="B225">
        <v>1</v>
      </c>
      <c r="C225" s="65">
        <v>45715</v>
      </c>
      <c r="D225">
        <v>3</v>
      </c>
      <c r="E225" t="s">
        <v>117</v>
      </c>
      <c r="F225">
        <v>82.55</v>
      </c>
      <c r="G225">
        <v>620</v>
      </c>
      <c r="H225">
        <v>5</v>
      </c>
    </row>
    <row r="226" spans="1:8" x14ac:dyDescent="0.25">
      <c r="A226">
        <v>225</v>
      </c>
      <c r="B226">
        <v>4</v>
      </c>
      <c r="C226" s="65">
        <v>45716</v>
      </c>
      <c r="D226">
        <v>4</v>
      </c>
      <c r="E226" t="s">
        <v>116</v>
      </c>
      <c r="F226">
        <v>200.99</v>
      </c>
      <c r="G226">
        <v>1595</v>
      </c>
    </row>
    <row r="227" spans="1:8" x14ac:dyDescent="0.25">
      <c r="A227">
        <v>226</v>
      </c>
      <c r="B227">
        <v>1</v>
      </c>
      <c r="C227" s="65">
        <v>45716</v>
      </c>
      <c r="D227">
        <v>4</v>
      </c>
      <c r="E227" t="s">
        <v>115</v>
      </c>
      <c r="F227">
        <v>146.9</v>
      </c>
      <c r="G227">
        <v>1006</v>
      </c>
      <c r="H227">
        <v>4</v>
      </c>
    </row>
    <row r="228" spans="1:8" x14ac:dyDescent="0.25">
      <c r="A228">
        <v>227</v>
      </c>
      <c r="B228">
        <v>3</v>
      </c>
      <c r="C228" s="65">
        <v>45716</v>
      </c>
      <c r="D228">
        <v>5</v>
      </c>
      <c r="E228" t="s">
        <v>117</v>
      </c>
      <c r="F228">
        <v>91.99</v>
      </c>
      <c r="G228">
        <v>348</v>
      </c>
    </row>
    <row r="229" spans="1:8" x14ac:dyDescent="0.25">
      <c r="A229">
        <v>228</v>
      </c>
      <c r="B229">
        <v>5</v>
      </c>
      <c r="C229" s="65">
        <v>45716</v>
      </c>
      <c r="D229">
        <v>4</v>
      </c>
      <c r="E229" t="s">
        <v>115</v>
      </c>
      <c r="F229">
        <v>139.05000000000001</v>
      </c>
      <c r="G229">
        <v>774</v>
      </c>
    </row>
    <row r="230" spans="1:8" x14ac:dyDescent="0.25">
      <c r="A230">
        <v>229</v>
      </c>
      <c r="B230">
        <v>3</v>
      </c>
      <c r="C230" s="65">
        <v>45717</v>
      </c>
      <c r="D230">
        <v>3</v>
      </c>
      <c r="E230" t="s">
        <v>112</v>
      </c>
      <c r="F230">
        <v>83.15</v>
      </c>
      <c r="G230">
        <v>503</v>
      </c>
    </row>
    <row r="231" spans="1:8" x14ac:dyDescent="0.25">
      <c r="A231">
        <v>230</v>
      </c>
      <c r="B231">
        <v>5</v>
      </c>
      <c r="C231" s="65">
        <v>45717</v>
      </c>
      <c r="D231">
        <v>1</v>
      </c>
      <c r="E231" t="s">
        <v>112</v>
      </c>
      <c r="F231">
        <v>118.82</v>
      </c>
      <c r="G231">
        <v>812</v>
      </c>
    </row>
    <row r="232" spans="1:8" x14ac:dyDescent="0.25">
      <c r="A232">
        <v>231</v>
      </c>
      <c r="B232">
        <v>5</v>
      </c>
      <c r="C232" s="65">
        <v>45717</v>
      </c>
      <c r="D232">
        <v>4</v>
      </c>
      <c r="E232" t="s">
        <v>112</v>
      </c>
      <c r="F232">
        <v>92.44</v>
      </c>
      <c r="G232">
        <v>534</v>
      </c>
    </row>
    <row r="233" spans="1:8" x14ac:dyDescent="0.25">
      <c r="A233">
        <v>232</v>
      </c>
      <c r="B233">
        <v>2</v>
      </c>
      <c r="C233" s="65">
        <v>45718</v>
      </c>
      <c r="D233">
        <v>3</v>
      </c>
      <c r="E233" t="s">
        <v>115</v>
      </c>
      <c r="F233">
        <v>94.6</v>
      </c>
      <c r="G233">
        <v>652</v>
      </c>
    </row>
    <row r="234" spans="1:8" x14ac:dyDescent="0.25">
      <c r="A234">
        <v>233</v>
      </c>
      <c r="B234">
        <v>2</v>
      </c>
      <c r="C234" s="65">
        <v>45718</v>
      </c>
      <c r="D234">
        <v>1</v>
      </c>
      <c r="E234" t="s">
        <v>113</v>
      </c>
      <c r="F234">
        <v>101.57</v>
      </c>
      <c r="G234">
        <v>391</v>
      </c>
    </row>
    <row r="235" spans="1:8" x14ac:dyDescent="0.25">
      <c r="A235">
        <v>234</v>
      </c>
      <c r="B235">
        <v>5</v>
      </c>
      <c r="C235" s="65">
        <v>45718</v>
      </c>
      <c r="D235">
        <v>2</v>
      </c>
      <c r="E235" t="s">
        <v>114</v>
      </c>
      <c r="F235">
        <v>136.01</v>
      </c>
      <c r="G235">
        <v>881</v>
      </c>
    </row>
    <row r="236" spans="1:8" x14ac:dyDescent="0.25">
      <c r="A236">
        <v>235</v>
      </c>
      <c r="B236">
        <v>5</v>
      </c>
      <c r="C236" s="65">
        <v>45719</v>
      </c>
      <c r="D236">
        <v>2</v>
      </c>
      <c r="E236" t="s">
        <v>115</v>
      </c>
      <c r="F236">
        <v>235.93</v>
      </c>
      <c r="G236">
        <v>1541</v>
      </c>
    </row>
    <row r="237" spans="1:8" x14ac:dyDescent="0.25">
      <c r="A237">
        <v>236</v>
      </c>
      <c r="B237">
        <v>5</v>
      </c>
      <c r="C237" s="65">
        <v>45719</v>
      </c>
      <c r="D237">
        <v>2</v>
      </c>
      <c r="E237" t="s">
        <v>113</v>
      </c>
      <c r="F237">
        <v>247.59</v>
      </c>
      <c r="G237">
        <v>2361</v>
      </c>
    </row>
    <row r="238" spans="1:8" x14ac:dyDescent="0.25">
      <c r="A238">
        <v>237</v>
      </c>
      <c r="B238">
        <v>3</v>
      </c>
      <c r="C238" s="65">
        <v>45719</v>
      </c>
      <c r="D238">
        <v>3</v>
      </c>
      <c r="E238" t="s">
        <v>116</v>
      </c>
      <c r="F238">
        <v>168.72</v>
      </c>
      <c r="G238">
        <v>1714</v>
      </c>
    </row>
    <row r="239" spans="1:8" x14ac:dyDescent="0.25">
      <c r="A239">
        <v>238</v>
      </c>
      <c r="B239">
        <v>5</v>
      </c>
      <c r="C239" s="65">
        <v>45719</v>
      </c>
      <c r="D239">
        <v>5</v>
      </c>
      <c r="E239" t="s">
        <v>113</v>
      </c>
      <c r="F239">
        <v>216</v>
      </c>
      <c r="G239">
        <v>796</v>
      </c>
    </row>
    <row r="240" spans="1:8" x14ac:dyDescent="0.25">
      <c r="A240">
        <v>239</v>
      </c>
      <c r="B240">
        <v>4</v>
      </c>
      <c r="C240" s="65">
        <v>45720</v>
      </c>
      <c r="D240">
        <v>3</v>
      </c>
      <c r="E240" t="s">
        <v>115</v>
      </c>
      <c r="F240">
        <v>52.49</v>
      </c>
      <c r="G240">
        <v>407</v>
      </c>
    </row>
    <row r="241" spans="1:8" x14ac:dyDescent="0.25">
      <c r="A241">
        <v>240</v>
      </c>
      <c r="B241">
        <v>3</v>
      </c>
      <c r="C241" s="65">
        <v>45720</v>
      </c>
      <c r="D241">
        <v>3</v>
      </c>
      <c r="E241" t="s">
        <v>115</v>
      </c>
      <c r="F241">
        <v>80.39</v>
      </c>
      <c r="G241">
        <v>609</v>
      </c>
    </row>
    <row r="242" spans="1:8" x14ac:dyDescent="0.25">
      <c r="A242">
        <v>241</v>
      </c>
      <c r="B242">
        <v>2</v>
      </c>
      <c r="C242" s="65">
        <v>45720</v>
      </c>
      <c r="D242">
        <v>5</v>
      </c>
      <c r="E242" t="s">
        <v>116</v>
      </c>
      <c r="F242">
        <v>58.42</v>
      </c>
      <c r="G242">
        <v>405</v>
      </c>
    </row>
    <row r="243" spans="1:8" x14ac:dyDescent="0.25">
      <c r="A243">
        <v>242</v>
      </c>
      <c r="B243">
        <v>1</v>
      </c>
      <c r="C243" s="65">
        <v>45720</v>
      </c>
      <c r="D243">
        <v>5</v>
      </c>
      <c r="E243" t="s">
        <v>115</v>
      </c>
      <c r="F243">
        <v>101.81</v>
      </c>
      <c r="G243">
        <v>709</v>
      </c>
      <c r="H243">
        <v>5</v>
      </c>
    </row>
    <row r="244" spans="1:8" x14ac:dyDescent="0.25">
      <c r="A244">
        <v>243</v>
      </c>
      <c r="B244">
        <v>1</v>
      </c>
      <c r="C244" s="65">
        <v>45720</v>
      </c>
      <c r="D244">
        <v>5</v>
      </c>
      <c r="E244" t="s">
        <v>116</v>
      </c>
      <c r="F244">
        <v>125.35</v>
      </c>
      <c r="G244">
        <v>917</v>
      </c>
      <c r="H244">
        <v>4</v>
      </c>
    </row>
    <row r="245" spans="1:8" x14ac:dyDescent="0.25">
      <c r="A245">
        <v>244</v>
      </c>
      <c r="B245">
        <v>4</v>
      </c>
      <c r="C245" s="65">
        <v>45721</v>
      </c>
      <c r="D245">
        <v>5</v>
      </c>
      <c r="E245" t="s">
        <v>112</v>
      </c>
      <c r="F245">
        <v>222.9</v>
      </c>
      <c r="G245">
        <v>1755</v>
      </c>
    </row>
    <row r="246" spans="1:8" x14ac:dyDescent="0.25">
      <c r="A246">
        <v>245</v>
      </c>
      <c r="B246">
        <v>5</v>
      </c>
      <c r="C246" s="65">
        <v>45721</v>
      </c>
      <c r="D246">
        <v>2</v>
      </c>
      <c r="E246" t="s">
        <v>116</v>
      </c>
      <c r="F246">
        <v>199.17</v>
      </c>
      <c r="G246">
        <v>1140</v>
      </c>
    </row>
    <row r="247" spans="1:8" x14ac:dyDescent="0.25">
      <c r="A247">
        <v>246</v>
      </c>
      <c r="B247">
        <v>1</v>
      </c>
      <c r="C247" s="65">
        <v>45721</v>
      </c>
      <c r="D247">
        <v>1</v>
      </c>
      <c r="E247" t="s">
        <v>112</v>
      </c>
      <c r="F247">
        <v>215.49</v>
      </c>
      <c r="G247">
        <v>1762</v>
      </c>
      <c r="H247">
        <v>1</v>
      </c>
    </row>
    <row r="248" spans="1:8" x14ac:dyDescent="0.25">
      <c r="A248">
        <v>247</v>
      </c>
      <c r="B248">
        <v>3</v>
      </c>
      <c r="C248" s="65">
        <v>45721</v>
      </c>
      <c r="D248">
        <v>5</v>
      </c>
      <c r="E248" t="s">
        <v>115</v>
      </c>
      <c r="F248">
        <v>112.28</v>
      </c>
      <c r="G248">
        <v>478</v>
      </c>
    </row>
    <row r="249" spans="1:8" x14ac:dyDescent="0.25">
      <c r="A249">
        <v>248</v>
      </c>
      <c r="B249">
        <v>3</v>
      </c>
      <c r="C249" s="65">
        <v>45722</v>
      </c>
      <c r="D249">
        <v>5</v>
      </c>
      <c r="E249" t="s">
        <v>116</v>
      </c>
      <c r="F249">
        <v>100.9</v>
      </c>
      <c r="G249">
        <v>562</v>
      </c>
    </row>
    <row r="250" spans="1:8" x14ac:dyDescent="0.25">
      <c r="A250">
        <v>249</v>
      </c>
      <c r="B250">
        <v>3</v>
      </c>
      <c r="C250" s="65">
        <v>45722</v>
      </c>
      <c r="D250">
        <v>2</v>
      </c>
      <c r="E250" t="s">
        <v>115</v>
      </c>
      <c r="F250">
        <v>191.65</v>
      </c>
      <c r="G250">
        <v>1063</v>
      </c>
    </row>
    <row r="251" spans="1:8" x14ac:dyDescent="0.25">
      <c r="A251">
        <v>250</v>
      </c>
      <c r="B251">
        <v>2</v>
      </c>
      <c r="C251" s="65">
        <v>45722</v>
      </c>
      <c r="D251">
        <v>4</v>
      </c>
      <c r="E251" t="s">
        <v>117</v>
      </c>
      <c r="F251">
        <v>115.48</v>
      </c>
      <c r="G251">
        <v>867</v>
      </c>
    </row>
    <row r="252" spans="1:8" x14ac:dyDescent="0.25">
      <c r="A252">
        <v>251</v>
      </c>
      <c r="B252">
        <v>5</v>
      </c>
      <c r="C252" s="65">
        <v>45723</v>
      </c>
      <c r="D252">
        <v>2</v>
      </c>
      <c r="E252" t="s">
        <v>116</v>
      </c>
      <c r="F252">
        <v>106.76</v>
      </c>
      <c r="G252">
        <v>772</v>
      </c>
    </row>
    <row r="253" spans="1:8" x14ac:dyDescent="0.25">
      <c r="A253">
        <v>252</v>
      </c>
      <c r="B253">
        <v>3</v>
      </c>
      <c r="C253" s="65">
        <v>45723</v>
      </c>
      <c r="D253">
        <v>2</v>
      </c>
      <c r="E253" t="s">
        <v>113</v>
      </c>
      <c r="F253">
        <v>80.27</v>
      </c>
      <c r="G253">
        <v>674</v>
      </c>
    </row>
    <row r="254" spans="1:8" x14ac:dyDescent="0.25">
      <c r="A254">
        <v>253</v>
      </c>
      <c r="B254">
        <v>3</v>
      </c>
      <c r="C254" s="65">
        <v>45723</v>
      </c>
      <c r="D254">
        <v>1</v>
      </c>
      <c r="E254" t="s">
        <v>114</v>
      </c>
      <c r="F254">
        <v>307.01</v>
      </c>
      <c r="G254">
        <v>2253</v>
      </c>
    </row>
    <row r="255" spans="1:8" x14ac:dyDescent="0.25">
      <c r="A255">
        <v>254</v>
      </c>
      <c r="B255">
        <v>3</v>
      </c>
      <c r="C255" s="65">
        <v>45724</v>
      </c>
      <c r="D255">
        <v>1</v>
      </c>
      <c r="E255" t="s">
        <v>114</v>
      </c>
      <c r="F255">
        <v>78.61</v>
      </c>
      <c r="G255">
        <v>303</v>
      </c>
    </row>
    <row r="256" spans="1:8" x14ac:dyDescent="0.25">
      <c r="A256">
        <v>255</v>
      </c>
      <c r="B256">
        <v>5</v>
      </c>
      <c r="C256" s="65">
        <v>45724</v>
      </c>
      <c r="D256">
        <v>3</v>
      </c>
      <c r="E256" t="s">
        <v>117</v>
      </c>
      <c r="F256">
        <v>49.99</v>
      </c>
      <c r="G256">
        <v>147</v>
      </c>
    </row>
    <row r="257" spans="1:8" x14ac:dyDescent="0.25">
      <c r="A257">
        <v>256</v>
      </c>
      <c r="B257">
        <v>5</v>
      </c>
      <c r="C257" s="65">
        <v>45724</v>
      </c>
      <c r="D257">
        <v>2</v>
      </c>
      <c r="E257" t="s">
        <v>112</v>
      </c>
      <c r="F257">
        <v>119.68</v>
      </c>
      <c r="G257">
        <v>446</v>
      </c>
    </row>
    <row r="258" spans="1:8" x14ac:dyDescent="0.25">
      <c r="A258">
        <v>257</v>
      </c>
      <c r="B258">
        <v>1</v>
      </c>
      <c r="C258" s="65">
        <v>45725</v>
      </c>
      <c r="D258">
        <v>2</v>
      </c>
      <c r="E258" t="s">
        <v>112</v>
      </c>
      <c r="F258">
        <v>44.67</v>
      </c>
      <c r="G258">
        <v>131</v>
      </c>
      <c r="H258">
        <v>3</v>
      </c>
    </row>
    <row r="259" spans="1:8" x14ac:dyDescent="0.25">
      <c r="A259">
        <v>258</v>
      </c>
      <c r="B259">
        <v>4</v>
      </c>
      <c r="C259" s="65">
        <v>45725</v>
      </c>
      <c r="D259">
        <v>2</v>
      </c>
      <c r="E259" t="s">
        <v>113</v>
      </c>
      <c r="F259">
        <v>35.94</v>
      </c>
      <c r="G259">
        <v>118</v>
      </c>
    </row>
    <row r="260" spans="1:8" x14ac:dyDescent="0.25">
      <c r="A260">
        <v>259</v>
      </c>
      <c r="B260">
        <v>2</v>
      </c>
      <c r="C260" s="65">
        <v>45725</v>
      </c>
      <c r="D260">
        <v>2</v>
      </c>
      <c r="E260" t="s">
        <v>116</v>
      </c>
      <c r="F260">
        <v>69.650000000000006</v>
      </c>
      <c r="G260">
        <v>352</v>
      </c>
    </row>
    <row r="261" spans="1:8" x14ac:dyDescent="0.25">
      <c r="A261">
        <v>260</v>
      </c>
      <c r="B261">
        <v>1</v>
      </c>
      <c r="C261" s="65">
        <v>45725</v>
      </c>
      <c r="D261">
        <v>4</v>
      </c>
      <c r="E261" t="s">
        <v>117</v>
      </c>
      <c r="F261">
        <v>150.94999999999999</v>
      </c>
      <c r="G261">
        <v>785</v>
      </c>
      <c r="H261">
        <v>2</v>
      </c>
    </row>
    <row r="262" spans="1:8" x14ac:dyDescent="0.25">
      <c r="A262">
        <v>261</v>
      </c>
      <c r="B262">
        <v>1</v>
      </c>
      <c r="C262" s="65">
        <v>45726</v>
      </c>
      <c r="D262">
        <v>5</v>
      </c>
      <c r="E262" t="s">
        <v>116</v>
      </c>
      <c r="F262">
        <v>144.24</v>
      </c>
      <c r="G262">
        <v>978</v>
      </c>
      <c r="H262">
        <v>3</v>
      </c>
    </row>
    <row r="263" spans="1:8" x14ac:dyDescent="0.25">
      <c r="A263">
        <v>262</v>
      </c>
      <c r="B263">
        <v>2</v>
      </c>
      <c r="C263" s="65">
        <v>45726</v>
      </c>
      <c r="D263">
        <v>1</v>
      </c>
      <c r="E263" t="s">
        <v>113</v>
      </c>
      <c r="F263">
        <v>100.03</v>
      </c>
      <c r="G263">
        <v>882</v>
      </c>
    </row>
    <row r="264" spans="1:8" x14ac:dyDescent="0.25">
      <c r="A264">
        <v>263</v>
      </c>
      <c r="B264">
        <v>3</v>
      </c>
      <c r="C264" s="65">
        <v>45726</v>
      </c>
      <c r="D264">
        <v>5</v>
      </c>
      <c r="E264" t="s">
        <v>113</v>
      </c>
      <c r="F264">
        <v>83.42</v>
      </c>
      <c r="G264">
        <v>483</v>
      </c>
    </row>
    <row r="265" spans="1:8" x14ac:dyDescent="0.25">
      <c r="A265">
        <v>264</v>
      </c>
      <c r="B265">
        <v>1</v>
      </c>
      <c r="C265" s="65">
        <v>45726</v>
      </c>
      <c r="D265">
        <v>3</v>
      </c>
      <c r="E265" t="s">
        <v>114</v>
      </c>
      <c r="F265">
        <v>165.7</v>
      </c>
      <c r="G265">
        <v>813</v>
      </c>
      <c r="H265">
        <v>1</v>
      </c>
    </row>
    <row r="266" spans="1:8" x14ac:dyDescent="0.25">
      <c r="A266">
        <v>265</v>
      </c>
      <c r="B266">
        <v>5</v>
      </c>
      <c r="C266" s="65">
        <v>45726</v>
      </c>
      <c r="D266">
        <v>5</v>
      </c>
      <c r="E266" t="s">
        <v>116</v>
      </c>
      <c r="F266">
        <v>68.959999999999994</v>
      </c>
      <c r="G266">
        <v>415</v>
      </c>
    </row>
    <row r="267" spans="1:8" x14ac:dyDescent="0.25">
      <c r="A267">
        <v>266</v>
      </c>
      <c r="B267">
        <v>2</v>
      </c>
      <c r="C267" s="65">
        <v>45727</v>
      </c>
      <c r="D267">
        <v>1</v>
      </c>
      <c r="E267" t="s">
        <v>116</v>
      </c>
      <c r="F267">
        <v>190.29</v>
      </c>
      <c r="G267">
        <v>1212</v>
      </c>
    </row>
    <row r="268" spans="1:8" x14ac:dyDescent="0.25">
      <c r="A268">
        <v>267</v>
      </c>
      <c r="B268">
        <v>4</v>
      </c>
      <c r="C268" s="65">
        <v>45727</v>
      </c>
      <c r="D268">
        <v>2</v>
      </c>
      <c r="E268" t="s">
        <v>115</v>
      </c>
      <c r="F268">
        <v>128.58000000000001</v>
      </c>
      <c r="G268">
        <v>749</v>
      </c>
    </row>
    <row r="269" spans="1:8" x14ac:dyDescent="0.25">
      <c r="A269">
        <v>268</v>
      </c>
      <c r="B269">
        <v>1</v>
      </c>
      <c r="C269" s="65">
        <v>45727</v>
      </c>
      <c r="D269">
        <v>2</v>
      </c>
      <c r="E269" t="s">
        <v>112</v>
      </c>
      <c r="F269">
        <v>125.08</v>
      </c>
      <c r="G269">
        <v>439</v>
      </c>
      <c r="H269">
        <v>5</v>
      </c>
    </row>
    <row r="270" spans="1:8" x14ac:dyDescent="0.25">
      <c r="A270">
        <v>269</v>
      </c>
      <c r="B270">
        <v>4</v>
      </c>
      <c r="C270" s="65">
        <v>45727</v>
      </c>
      <c r="D270">
        <v>3</v>
      </c>
      <c r="E270" t="s">
        <v>117</v>
      </c>
      <c r="F270">
        <v>127.53</v>
      </c>
      <c r="G270">
        <v>610</v>
      </c>
    </row>
    <row r="271" spans="1:8" x14ac:dyDescent="0.25">
      <c r="A271">
        <v>270</v>
      </c>
      <c r="B271">
        <v>5</v>
      </c>
      <c r="C271" s="65">
        <v>45727</v>
      </c>
      <c r="D271">
        <v>3</v>
      </c>
      <c r="E271" t="s">
        <v>115</v>
      </c>
      <c r="F271">
        <v>195.79</v>
      </c>
      <c r="G271">
        <v>1472</v>
      </c>
    </row>
    <row r="272" spans="1:8" x14ac:dyDescent="0.25">
      <c r="A272">
        <v>271</v>
      </c>
      <c r="B272">
        <v>2</v>
      </c>
      <c r="C272" s="65">
        <v>45728</v>
      </c>
      <c r="D272">
        <v>5</v>
      </c>
      <c r="E272" t="s">
        <v>115</v>
      </c>
      <c r="F272">
        <v>150.74</v>
      </c>
      <c r="G272">
        <v>1279</v>
      </c>
    </row>
    <row r="273" spans="1:8" x14ac:dyDescent="0.25">
      <c r="A273">
        <v>272</v>
      </c>
      <c r="B273">
        <v>1</v>
      </c>
      <c r="C273" s="65">
        <v>45728</v>
      </c>
      <c r="D273">
        <v>3</v>
      </c>
      <c r="E273" t="s">
        <v>115</v>
      </c>
      <c r="F273">
        <v>136.61000000000001</v>
      </c>
      <c r="G273">
        <v>296</v>
      </c>
      <c r="H273">
        <v>3</v>
      </c>
    </row>
    <row r="274" spans="1:8" x14ac:dyDescent="0.25">
      <c r="A274">
        <v>273</v>
      </c>
      <c r="B274">
        <v>3</v>
      </c>
      <c r="C274" s="65">
        <v>45728</v>
      </c>
      <c r="D274">
        <v>5</v>
      </c>
      <c r="E274" t="s">
        <v>112</v>
      </c>
      <c r="F274">
        <v>265.39999999999998</v>
      </c>
      <c r="G274">
        <v>566</v>
      </c>
    </row>
    <row r="275" spans="1:8" x14ac:dyDescent="0.25">
      <c r="A275">
        <v>274</v>
      </c>
      <c r="B275">
        <v>1</v>
      </c>
      <c r="C275" s="65">
        <v>45729</v>
      </c>
      <c r="D275">
        <v>5</v>
      </c>
      <c r="E275" t="s">
        <v>117</v>
      </c>
      <c r="F275">
        <v>99.32</v>
      </c>
      <c r="G275">
        <v>931</v>
      </c>
      <c r="H275">
        <v>4</v>
      </c>
    </row>
    <row r="276" spans="1:8" x14ac:dyDescent="0.25">
      <c r="A276">
        <v>275</v>
      </c>
      <c r="B276">
        <v>5</v>
      </c>
      <c r="C276" s="65">
        <v>45729</v>
      </c>
      <c r="D276">
        <v>1</v>
      </c>
      <c r="E276" t="s">
        <v>113</v>
      </c>
      <c r="F276">
        <v>116.87</v>
      </c>
      <c r="G276">
        <v>675</v>
      </c>
    </row>
    <row r="277" spans="1:8" x14ac:dyDescent="0.25">
      <c r="A277">
        <v>276</v>
      </c>
      <c r="B277">
        <v>1</v>
      </c>
      <c r="C277" s="65">
        <v>45729</v>
      </c>
      <c r="D277">
        <v>3</v>
      </c>
      <c r="E277" t="s">
        <v>116</v>
      </c>
      <c r="F277">
        <v>149.44999999999999</v>
      </c>
      <c r="G277">
        <v>1205</v>
      </c>
      <c r="H277">
        <v>2</v>
      </c>
    </row>
    <row r="278" spans="1:8" x14ac:dyDescent="0.25">
      <c r="A278">
        <v>277</v>
      </c>
      <c r="B278">
        <v>2</v>
      </c>
      <c r="C278" s="65">
        <v>45729</v>
      </c>
      <c r="D278">
        <v>4</v>
      </c>
      <c r="E278" t="s">
        <v>113</v>
      </c>
      <c r="F278">
        <v>160.93</v>
      </c>
      <c r="G278">
        <v>730</v>
      </c>
    </row>
    <row r="279" spans="1:8" x14ac:dyDescent="0.25">
      <c r="A279">
        <v>278</v>
      </c>
      <c r="B279">
        <v>2</v>
      </c>
      <c r="C279" s="65">
        <v>45730</v>
      </c>
      <c r="D279">
        <v>3</v>
      </c>
      <c r="E279" t="s">
        <v>112</v>
      </c>
      <c r="F279">
        <v>188.76</v>
      </c>
      <c r="G279">
        <v>746</v>
      </c>
    </row>
    <row r="280" spans="1:8" x14ac:dyDescent="0.25">
      <c r="A280">
        <v>279</v>
      </c>
      <c r="B280">
        <v>4</v>
      </c>
      <c r="C280" s="65">
        <v>45730</v>
      </c>
      <c r="D280">
        <v>2</v>
      </c>
      <c r="E280" t="s">
        <v>114</v>
      </c>
      <c r="F280">
        <v>184.39</v>
      </c>
      <c r="G280">
        <v>1366</v>
      </c>
    </row>
    <row r="281" spans="1:8" x14ac:dyDescent="0.25">
      <c r="A281">
        <v>280</v>
      </c>
      <c r="B281">
        <v>1</v>
      </c>
      <c r="C281" s="65">
        <v>45730</v>
      </c>
      <c r="D281">
        <v>1</v>
      </c>
      <c r="E281" t="s">
        <v>114</v>
      </c>
      <c r="F281">
        <v>230.41</v>
      </c>
      <c r="G281">
        <v>1036</v>
      </c>
      <c r="H281">
        <v>3</v>
      </c>
    </row>
    <row r="282" spans="1:8" x14ac:dyDescent="0.25">
      <c r="A282">
        <v>281</v>
      </c>
      <c r="B282">
        <v>5</v>
      </c>
      <c r="C282" s="65">
        <v>45731</v>
      </c>
      <c r="D282">
        <v>2</v>
      </c>
      <c r="E282" t="s">
        <v>116</v>
      </c>
      <c r="F282">
        <v>76.44</v>
      </c>
      <c r="G282">
        <v>105</v>
      </c>
    </row>
    <row r="283" spans="1:8" x14ac:dyDescent="0.25">
      <c r="A283">
        <v>282</v>
      </c>
      <c r="B283">
        <v>4</v>
      </c>
      <c r="C283" s="65">
        <v>45731</v>
      </c>
      <c r="D283">
        <v>4</v>
      </c>
      <c r="E283" t="s">
        <v>116</v>
      </c>
      <c r="F283">
        <v>54.13</v>
      </c>
      <c r="G283">
        <v>341</v>
      </c>
    </row>
    <row r="284" spans="1:8" x14ac:dyDescent="0.25">
      <c r="A284">
        <v>283</v>
      </c>
      <c r="B284">
        <v>2</v>
      </c>
      <c r="C284" s="65">
        <v>45731</v>
      </c>
      <c r="D284">
        <v>1</v>
      </c>
      <c r="E284" t="s">
        <v>116</v>
      </c>
      <c r="F284">
        <v>96.28</v>
      </c>
      <c r="G284">
        <v>699</v>
      </c>
    </row>
    <row r="285" spans="1:8" x14ac:dyDescent="0.25">
      <c r="A285">
        <v>284</v>
      </c>
      <c r="B285">
        <v>1</v>
      </c>
      <c r="C285" s="65">
        <v>45731</v>
      </c>
      <c r="D285">
        <v>3</v>
      </c>
      <c r="E285" t="s">
        <v>114</v>
      </c>
      <c r="F285">
        <v>94.1</v>
      </c>
      <c r="G285">
        <v>581</v>
      </c>
      <c r="H285">
        <v>4</v>
      </c>
    </row>
    <row r="286" spans="1:8" x14ac:dyDescent="0.25">
      <c r="A286">
        <v>285</v>
      </c>
      <c r="B286">
        <v>3</v>
      </c>
      <c r="C286" s="65">
        <v>45731</v>
      </c>
      <c r="D286">
        <v>4</v>
      </c>
      <c r="E286" t="s">
        <v>115</v>
      </c>
      <c r="F286">
        <v>68.599999999999994</v>
      </c>
      <c r="G286">
        <v>386</v>
      </c>
    </row>
    <row r="287" spans="1:8" x14ac:dyDescent="0.25">
      <c r="A287">
        <v>286</v>
      </c>
      <c r="B287">
        <v>1</v>
      </c>
      <c r="C287" s="65">
        <v>45732</v>
      </c>
      <c r="D287">
        <v>4</v>
      </c>
      <c r="E287" t="s">
        <v>114</v>
      </c>
      <c r="F287">
        <v>152.03</v>
      </c>
      <c r="G287">
        <v>319</v>
      </c>
      <c r="H287">
        <v>2</v>
      </c>
    </row>
    <row r="288" spans="1:8" x14ac:dyDescent="0.25">
      <c r="A288">
        <v>287</v>
      </c>
      <c r="B288">
        <v>4</v>
      </c>
      <c r="C288" s="65">
        <v>45732</v>
      </c>
      <c r="D288">
        <v>4</v>
      </c>
      <c r="E288" t="s">
        <v>113</v>
      </c>
      <c r="F288">
        <v>92.32</v>
      </c>
      <c r="G288">
        <v>363</v>
      </c>
    </row>
    <row r="289" spans="1:8" x14ac:dyDescent="0.25">
      <c r="A289">
        <v>288</v>
      </c>
      <c r="B289">
        <v>4</v>
      </c>
      <c r="C289" s="65">
        <v>45732</v>
      </c>
      <c r="D289">
        <v>3</v>
      </c>
      <c r="E289" t="s">
        <v>116</v>
      </c>
      <c r="F289">
        <v>154.01</v>
      </c>
      <c r="G289">
        <v>507</v>
      </c>
    </row>
    <row r="290" spans="1:8" x14ac:dyDescent="0.25">
      <c r="A290">
        <v>289</v>
      </c>
      <c r="B290">
        <v>5</v>
      </c>
      <c r="C290" s="65">
        <v>45733</v>
      </c>
      <c r="D290">
        <v>3</v>
      </c>
      <c r="E290" t="s">
        <v>113</v>
      </c>
      <c r="F290">
        <v>151.34</v>
      </c>
      <c r="G290">
        <v>754</v>
      </c>
    </row>
    <row r="291" spans="1:8" x14ac:dyDescent="0.25">
      <c r="A291">
        <v>290</v>
      </c>
      <c r="B291">
        <v>3</v>
      </c>
      <c r="C291" s="65">
        <v>45733</v>
      </c>
      <c r="D291">
        <v>3</v>
      </c>
      <c r="E291" t="s">
        <v>112</v>
      </c>
      <c r="F291">
        <v>128.58000000000001</v>
      </c>
      <c r="G291">
        <v>342</v>
      </c>
    </row>
    <row r="292" spans="1:8" x14ac:dyDescent="0.25">
      <c r="A292">
        <v>291</v>
      </c>
      <c r="B292">
        <v>5</v>
      </c>
      <c r="C292" s="65">
        <v>45733</v>
      </c>
      <c r="D292">
        <v>2</v>
      </c>
      <c r="E292" t="s">
        <v>115</v>
      </c>
      <c r="F292">
        <v>148.93</v>
      </c>
      <c r="G292">
        <v>1176</v>
      </c>
    </row>
    <row r="293" spans="1:8" x14ac:dyDescent="0.25">
      <c r="A293">
        <v>292</v>
      </c>
      <c r="B293">
        <v>5</v>
      </c>
      <c r="C293" s="65">
        <v>45734</v>
      </c>
      <c r="D293">
        <v>4</v>
      </c>
      <c r="E293" t="s">
        <v>113</v>
      </c>
      <c r="F293">
        <v>175.76</v>
      </c>
      <c r="G293">
        <v>602</v>
      </c>
    </row>
    <row r="294" spans="1:8" x14ac:dyDescent="0.25">
      <c r="A294">
        <v>293</v>
      </c>
      <c r="B294">
        <v>4</v>
      </c>
      <c r="C294" s="65">
        <v>45734</v>
      </c>
      <c r="D294">
        <v>3</v>
      </c>
      <c r="E294" t="s">
        <v>114</v>
      </c>
      <c r="F294">
        <v>120.3</v>
      </c>
      <c r="G294">
        <v>879</v>
      </c>
    </row>
    <row r="295" spans="1:8" x14ac:dyDescent="0.25">
      <c r="A295">
        <v>294</v>
      </c>
      <c r="B295">
        <v>1</v>
      </c>
      <c r="C295" s="65">
        <v>45734</v>
      </c>
      <c r="D295">
        <v>3</v>
      </c>
      <c r="E295" t="s">
        <v>112</v>
      </c>
      <c r="F295">
        <v>98.92</v>
      </c>
      <c r="G295">
        <v>289</v>
      </c>
      <c r="H295">
        <v>2</v>
      </c>
    </row>
    <row r="296" spans="1:8" x14ac:dyDescent="0.25">
      <c r="A296">
        <v>295</v>
      </c>
      <c r="B296">
        <v>2</v>
      </c>
      <c r="C296" s="65">
        <v>45734</v>
      </c>
      <c r="D296">
        <v>2</v>
      </c>
      <c r="E296" t="s">
        <v>116</v>
      </c>
      <c r="F296">
        <v>146.91999999999999</v>
      </c>
      <c r="G296">
        <v>849</v>
      </c>
    </row>
    <row r="297" spans="1:8" x14ac:dyDescent="0.25">
      <c r="A297">
        <v>296</v>
      </c>
      <c r="B297">
        <v>5</v>
      </c>
      <c r="C297" s="65">
        <v>45735</v>
      </c>
      <c r="D297">
        <v>3</v>
      </c>
      <c r="E297" t="s">
        <v>116</v>
      </c>
      <c r="F297">
        <v>191.7</v>
      </c>
      <c r="G297">
        <v>1340</v>
      </c>
    </row>
    <row r="298" spans="1:8" x14ac:dyDescent="0.25">
      <c r="A298">
        <v>297</v>
      </c>
      <c r="B298">
        <v>2</v>
      </c>
      <c r="C298" s="65">
        <v>45735</v>
      </c>
      <c r="D298">
        <v>1</v>
      </c>
      <c r="E298" t="s">
        <v>116</v>
      </c>
      <c r="F298">
        <v>142.08000000000001</v>
      </c>
      <c r="G298">
        <v>709</v>
      </c>
    </row>
    <row r="299" spans="1:8" x14ac:dyDescent="0.25">
      <c r="A299">
        <v>298</v>
      </c>
      <c r="B299">
        <v>4</v>
      </c>
      <c r="C299" s="65">
        <v>45735</v>
      </c>
      <c r="D299">
        <v>2</v>
      </c>
      <c r="E299" t="s">
        <v>117</v>
      </c>
      <c r="F299">
        <v>95.69</v>
      </c>
      <c r="G299">
        <v>624</v>
      </c>
    </row>
    <row r="300" spans="1:8" x14ac:dyDescent="0.25">
      <c r="A300">
        <v>299</v>
      </c>
      <c r="B300">
        <v>3</v>
      </c>
      <c r="C300" s="65">
        <v>45736</v>
      </c>
      <c r="D300">
        <v>5</v>
      </c>
      <c r="E300" t="s">
        <v>115</v>
      </c>
      <c r="F300">
        <v>207.07</v>
      </c>
      <c r="G300">
        <v>1622</v>
      </c>
    </row>
    <row r="301" spans="1:8" x14ac:dyDescent="0.25">
      <c r="A301">
        <v>300</v>
      </c>
      <c r="B301">
        <v>5</v>
      </c>
      <c r="C301" s="65">
        <v>45736</v>
      </c>
      <c r="D301">
        <v>1</v>
      </c>
      <c r="E301" t="s">
        <v>114</v>
      </c>
      <c r="F301">
        <v>286.22000000000003</v>
      </c>
      <c r="G301">
        <v>1320</v>
      </c>
    </row>
    <row r="302" spans="1:8" x14ac:dyDescent="0.25">
      <c r="A302">
        <v>301</v>
      </c>
      <c r="B302">
        <v>5</v>
      </c>
      <c r="C302" s="65">
        <v>45736</v>
      </c>
      <c r="D302">
        <v>4</v>
      </c>
      <c r="E302" t="s">
        <v>117</v>
      </c>
      <c r="F302">
        <v>143.72</v>
      </c>
      <c r="G302">
        <v>688</v>
      </c>
    </row>
    <row r="303" spans="1:8" x14ac:dyDescent="0.25">
      <c r="A303">
        <v>302</v>
      </c>
      <c r="B303">
        <v>4</v>
      </c>
      <c r="C303" s="65">
        <v>45737</v>
      </c>
      <c r="D303">
        <v>3</v>
      </c>
      <c r="E303" t="s">
        <v>113</v>
      </c>
      <c r="F303">
        <v>174.06</v>
      </c>
      <c r="G303">
        <v>1642</v>
      </c>
    </row>
    <row r="304" spans="1:8" x14ac:dyDescent="0.25">
      <c r="A304">
        <v>303</v>
      </c>
      <c r="B304">
        <v>1</v>
      </c>
      <c r="C304" s="65">
        <v>45737</v>
      </c>
      <c r="D304">
        <v>2</v>
      </c>
      <c r="E304" t="s">
        <v>116</v>
      </c>
      <c r="F304">
        <v>110.09</v>
      </c>
      <c r="G304">
        <v>599</v>
      </c>
      <c r="H304">
        <v>1</v>
      </c>
    </row>
    <row r="305" spans="1:8" x14ac:dyDescent="0.25">
      <c r="A305">
        <v>304</v>
      </c>
      <c r="B305">
        <v>2</v>
      </c>
      <c r="C305" s="65">
        <v>45737</v>
      </c>
      <c r="D305">
        <v>4</v>
      </c>
      <c r="E305" t="s">
        <v>113</v>
      </c>
      <c r="F305">
        <v>115.7</v>
      </c>
      <c r="G305">
        <v>629</v>
      </c>
    </row>
    <row r="306" spans="1:8" x14ac:dyDescent="0.25">
      <c r="A306">
        <v>305</v>
      </c>
      <c r="B306">
        <v>1</v>
      </c>
      <c r="C306" s="65">
        <v>45737</v>
      </c>
      <c r="D306">
        <v>5</v>
      </c>
      <c r="E306" t="s">
        <v>116</v>
      </c>
      <c r="F306">
        <v>220.17</v>
      </c>
      <c r="G306">
        <v>1592</v>
      </c>
      <c r="H306">
        <v>1</v>
      </c>
    </row>
    <row r="307" spans="1:8" x14ac:dyDescent="0.25">
      <c r="A307">
        <v>306</v>
      </c>
      <c r="B307">
        <v>2</v>
      </c>
      <c r="C307" s="65">
        <v>45738</v>
      </c>
      <c r="D307">
        <v>1</v>
      </c>
      <c r="E307" t="s">
        <v>116</v>
      </c>
      <c r="F307">
        <v>59.76</v>
      </c>
      <c r="G307">
        <v>291</v>
      </c>
    </row>
    <row r="308" spans="1:8" x14ac:dyDescent="0.25">
      <c r="A308">
        <v>307</v>
      </c>
      <c r="B308">
        <v>5</v>
      </c>
      <c r="C308" s="65">
        <v>45738</v>
      </c>
      <c r="D308">
        <v>3</v>
      </c>
      <c r="E308" t="s">
        <v>115</v>
      </c>
      <c r="F308">
        <v>112</v>
      </c>
      <c r="G308">
        <v>151</v>
      </c>
    </row>
    <row r="309" spans="1:8" x14ac:dyDescent="0.25">
      <c r="A309">
        <v>308</v>
      </c>
      <c r="B309">
        <v>1</v>
      </c>
      <c r="C309" s="65">
        <v>45738</v>
      </c>
      <c r="D309">
        <v>4</v>
      </c>
      <c r="E309" t="s">
        <v>114</v>
      </c>
      <c r="F309">
        <v>131.66999999999999</v>
      </c>
      <c r="G309">
        <v>509</v>
      </c>
      <c r="H309">
        <v>2</v>
      </c>
    </row>
    <row r="310" spans="1:8" x14ac:dyDescent="0.25">
      <c r="A310">
        <v>309</v>
      </c>
      <c r="B310">
        <v>1</v>
      </c>
      <c r="C310" s="65">
        <v>45739</v>
      </c>
      <c r="D310">
        <v>1</v>
      </c>
      <c r="E310" t="s">
        <v>117</v>
      </c>
      <c r="F310">
        <v>96.17</v>
      </c>
      <c r="G310">
        <v>304</v>
      </c>
      <c r="H310">
        <v>5</v>
      </c>
    </row>
    <row r="311" spans="1:8" x14ac:dyDescent="0.25">
      <c r="A311">
        <v>310</v>
      </c>
      <c r="B311">
        <v>4</v>
      </c>
      <c r="C311" s="65">
        <v>45739</v>
      </c>
      <c r="D311">
        <v>2</v>
      </c>
      <c r="E311" t="s">
        <v>116</v>
      </c>
      <c r="F311">
        <v>98.7</v>
      </c>
      <c r="G311">
        <v>710</v>
      </c>
    </row>
    <row r="312" spans="1:8" x14ac:dyDescent="0.25">
      <c r="A312">
        <v>311</v>
      </c>
      <c r="B312">
        <v>5</v>
      </c>
      <c r="C312" s="65">
        <v>45739</v>
      </c>
      <c r="D312">
        <v>4</v>
      </c>
      <c r="E312" t="s">
        <v>117</v>
      </c>
      <c r="F312">
        <v>38.36</v>
      </c>
      <c r="G312">
        <v>240</v>
      </c>
    </row>
    <row r="313" spans="1:8" x14ac:dyDescent="0.25">
      <c r="A313">
        <v>312</v>
      </c>
      <c r="B313">
        <v>4</v>
      </c>
      <c r="C313" s="65">
        <v>45739</v>
      </c>
      <c r="D313">
        <v>5</v>
      </c>
      <c r="E313" t="s">
        <v>117</v>
      </c>
      <c r="F313">
        <v>94.85</v>
      </c>
      <c r="G313">
        <v>626</v>
      </c>
    </row>
    <row r="314" spans="1:8" x14ac:dyDescent="0.25">
      <c r="A314">
        <v>313</v>
      </c>
      <c r="B314">
        <v>2</v>
      </c>
      <c r="C314" s="65">
        <v>45740</v>
      </c>
      <c r="D314">
        <v>2</v>
      </c>
      <c r="E314" t="s">
        <v>115</v>
      </c>
      <c r="F314">
        <v>257.51</v>
      </c>
      <c r="G314">
        <v>1689</v>
      </c>
    </row>
    <row r="315" spans="1:8" x14ac:dyDescent="0.25">
      <c r="A315">
        <v>314</v>
      </c>
      <c r="B315">
        <v>4</v>
      </c>
      <c r="C315" s="65">
        <v>45740</v>
      </c>
      <c r="D315">
        <v>5</v>
      </c>
      <c r="E315" t="s">
        <v>115</v>
      </c>
      <c r="F315">
        <v>291.61</v>
      </c>
      <c r="G315">
        <v>2775</v>
      </c>
    </row>
    <row r="316" spans="1:8" x14ac:dyDescent="0.25">
      <c r="A316">
        <v>315</v>
      </c>
      <c r="B316">
        <v>3</v>
      </c>
      <c r="C316" s="65">
        <v>45740</v>
      </c>
      <c r="D316">
        <v>4</v>
      </c>
      <c r="E316" t="s">
        <v>117</v>
      </c>
      <c r="F316">
        <v>96.83</v>
      </c>
      <c r="G316">
        <v>527</v>
      </c>
    </row>
    <row r="317" spans="1:8" x14ac:dyDescent="0.25">
      <c r="A317">
        <v>316</v>
      </c>
      <c r="B317">
        <v>1</v>
      </c>
      <c r="C317" s="65">
        <v>45741</v>
      </c>
      <c r="D317">
        <v>3</v>
      </c>
      <c r="E317" t="s">
        <v>112</v>
      </c>
      <c r="F317">
        <v>224.02</v>
      </c>
      <c r="G317">
        <v>1765</v>
      </c>
      <c r="H317">
        <v>2</v>
      </c>
    </row>
    <row r="318" spans="1:8" x14ac:dyDescent="0.25">
      <c r="A318">
        <v>317</v>
      </c>
      <c r="B318">
        <v>1</v>
      </c>
      <c r="C318" s="65">
        <v>45741</v>
      </c>
      <c r="D318">
        <v>1</v>
      </c>
      <c r="E318" t="s">
        <v>115</v>
      </c>
      <c r="F318">
        <v>319.70999999999998</v>
      </c>
      <c r="G318">
        <v>2628</v>
      </c>
      <c r="H318">
        <v>2</v>
      </c>
    </row>
    <row r="319" spans="1:8" x14ac:dyDescent="0.25">
      <c r="A319">
        <v>318</v>
      </c>
      <c r="B319">
        <v>3</v>
      </c>
      <c r="C319" s="65">
        <v>45741</v>
      </c>
      <c r="D319">
        <v>4</v>
      </c>
      <c r="E319" t="s">
        <v>117</v>
      </c>
      <c r="F319">
        <v>281.63</v>
      </c>
      <c r="G319">
        <v>1461</v>
      </c>
    </row>
    <row r="320" spans="1:8" x14ac:dyDescent="0.25">
      <c r="A320">
        <v>319</v>
      </c>
      <c r="B320">
        <v>5</v>
      </c>
      <c r="C320" s="65">
        <v>45742</v>
      </c>
      <c r="D320">
        <v>2</v>
      </c>
      <c r="E320" t="s">
        <v>114</v>
      </c>
      <c r="F320">
        <v>273.36</v>
      </c>
      <c r="G320">
        <v>1748</v>
      </c>
    </row>
    <row r="321" spans="1:8" x14ac:dyDescent="0.25">
      <c r="A321">
        <v>320</v>
      </c>
      <c r="B321">
        <v>3</v>
      </c>
      <c r="C321" s="65">
        <v>45742</v>
      </c>
      <c r="D321">
        <v>3</v>
      </c>
      <c r="E321" t="s">
        <v>112</v>
      </c>
      <c r="F321">
        <v>263.75</v>
      </c>
      <c r="G321">
        <v>1746</v>
      </c>
    </row>
    <row r="322" spans="1:8" x14ac:dyDescent="0.25">
      <c r="A322">
        <v>321</v>
      </c>
      <c r="B322">
        <v>5</v>
      </c>
      <c r="C322" s="65">
        <v>45742</v>
      </c>
      <c r="D322">
        <v>1</v>
      </c>
      <c r="E322" t="s">
        <v>116</v>
      </c>
      <c r="F322">
        <v>230.64</v>
      </c>
      <c r="G322">
        <v>1307</v>
      </c>
    </row>
    <row r="323" spans="1:8" x14ac:dyDescent="0.25">
      <c r="A323">
        <v>322</v>
      </c>
      <c r="B323">
        <v>4</v>
      </c>
      <c r="C323" s="65">
        <v>45743</v>
      </c>
      <c r="D323">
        <v>5</v>
      </c>
      <c r="E323" t="s">
        <v>114</v>
      </c>
      <c r="F323">
        <v>89.51</v>
      </c>
      <c r="G323">
        <v>343</v>
      </c>
    </row>
    <row r="324" spans="1:8" x14ac:dyDescent="0.25">
      <c r="A324">
        <v>323</v>
      </c>
      <c r="B324">
        <v>5</v>
      </c>
      <c r="C324" s="65">
        <v>45743</v>
      </c>
      <c r="D324">
        <v>1</v>
      </c>
      <c r="E324" t="s">
        <v>113</v>
      </c>
      <c r="F324">
        <v>119.29</v>
      </c>
      <c r="G324">
        <v>892</v>
      </c>
    </row>
    <row r="325" spans="1:8" x14ac:dyDescent="0.25">
      <c r="A325">
        <v>324</v>
      </c>
      <c r="B325">
        <v>1</v>
      </c>
      <c r="C325" s="65">
        <v>45743</v>
      </c>
      <c r="D325">
        <v>2</v>
      </c>
      <c r="E325" t="s">
        <v>114</v>
      </c>
      <c r="F325">
        <v>114.24</v>
      </c>
      <c r="G325">
        <v>871</v>
      </c>
      <c r="H325">
        <v>2</v>
      </c>
    </row>
    <row r="326" spans="1:8" x14ac:dyDescent="0.25">
      <c r="A326">
        <v>325</v>
      </c>
      <c r="B326">
        <v>5</v>
      </c>
      <c r="C326" s="65">
        <v>45743</v>
      </c>
      <c r="D326">
        <v>1</v>
      </c>
      <c r="E326" t="s">
        <v>114</v>
      </c>
      <c r="F326">
        <v>62.43</v>
      </c>
      <c r="G326">
        <v>469</v>
      </c>
    </row>
    <row r="327" spans="1:8" x14ac:dyDescent="0.25">
      <c r="A327">
        <v>326</v>
      </c>
      <c r="B327">
        <v>2</v>
      </c>
      <c r="C327" s="65">
        <v>45743</v>
      </c>
      <c r="D327">
        <v>1</v>
      </c>
      <c r="E327" t="s">
        <v>113</v>
      </c>
      <c r="F327">
        <v>186</v>
      </c>
      <c r="G327">
        <v>1343</v>
      </c>
    </row>
    <row r="328" spans="1:8" x14ac:dyDescent="0.25">
      <c r="A328">
        <v>327</v>
      </c>
      <c r="B328">
        <v>5</v>
      </c>
      <c r="C328" s="65">
        <v>45744</v>
      </c>
      <c r="D328">
        <v>2</v>
      </c>
      <c r="E328" t="s">
        <v>115</v>
      </c>
      <c r="F328">
        <v>80.91</v>
      </c>
      <c r="G328">
        <v>464</v>
      </c>
    </row>
    <row r="329" spans="1:8" x14ac:dyDescent="0.25">
      <c r="A329">
        <v>328</v>
      </c>
      <c r="B329">
        <v>1</v>
      </c>
      <c r="C329" s="65">
        <v>45744</v>
      </c>
      <c r="D329">
        <v>2</v>
      </c>
      <c r="E329" t="s">
        <v>112</v>
      </c>
      <c r="F329">
        <v>180.12</v>
      </c>
      <c r="G329">
        <v>1318</v>
      </c>
      <c r="H329">
        <v>4</v>
      </c>
    </row>
    <row r="330" spans="1:8" x14ac:dyDescent="0.25">
      <c r="A330">
        <v>329</v>
      </c>
      <c r="B330">
        <v>2</v>
      </c>
      <c r="C330" s="65">
        <v>45744</v>
      </c>
      <c r="D330">
        <v>5</v>
      </c>
      <c r="E330" t="s">
        <v>112</v>
      </c>
      <c r="F330">
        <v>336.85</v>
      </c>
      <c r="G330">
        <v>2442</v>
      </c>
    </row>
    <row r="331" spans="1:8" x14ac:dyDescent="0.25">
      <c r="A331">
        <v>330</v>
      </c>
      <c r="B331">
        <v>5</v>
      </c>
      <c r="C331" s="65">
        <v>45745</v>
      </c>
      <c r="D331">
        <v>1</v>
      </c>
      <c r="E331" t="s">
        <v>112</v>
      </c>
      <c r="F331">
        <v>145.66999999999999</v>
      </c>
      <c r="G331">
        <v>1131</v>
      </c>
    </row>
    <row r="332" spans="1:8" x14ac:dyDescent="0.25">
      <c r="A332">
        <v>331</v>
      </c>
      <c r="B332">
        <v>4</v>
      </c>
      <c r="C332" s="65">
        <v>45745</v>
      </c>
      <c r="D332">
        <v>5</v>
      </c>
      <c r="E332" t="s">
        <v>116</v>
      </c>
      <c r="F332">
        <v>75.53</v>
      </c>
      <c r="G332">
        <v>393</v>
      </c>
    </row>
    <row r="333" spans="1:8" x14ac:dyDescent="0.25">
      <c r="A333">
        <v>332</v>
      </c>
      <c r="B333">
        <v>2</v>
      </c>
      <c r="C333" s="65">
        <v>45745</v>
      </c>
      <c r="D333">
        <v>1</v>
      </c>
      <c r="E333" t="s">
        <v>113</v>
      </c>
      <c r="F333">
        <v>118.25</v>
      </c>
      <c r="G333">
        <v>1139</v>
      </c>
    </row>
    <row r="334" spans="1:8" x14ac:dyDescent="0.25">
      <c r="A334">
        <v>333</v>
      </c>
      <c r="B334">
        <v>5</v>
      </c>
      <c r="C334" s="65">
        <v>45746</v>
      </c>
      <c r="D334">
        <v>3</v>
      </c>
      <c r="E334" t="s">
        <v>114</v>
      </c>
      <c r="F334">
        <v>103.61</v>
      </c>
      <c r="G334">
        <v>261</v>
      </c>
    </row>
    <row r="335" spans="1:8" x14ac:dyDescent="0.25">
      <c r="A335">
        <v>334</v>
      </c>
      <c r="B335">
        <v>1</v>
      </c>
      <c r="C335" s="65">
        <v>45746</v>
      </c>
      <c r="D335">
        <v>3</v>
      </c>
      <c r="E335" t="s">
        <v>114</v>
      </c>
      <c r="F335">
        <v>112.44</v>
      </c>
      <c r="G335">
        <v>924</v>
      </c>
      <c r="H335">
        <v>3</v>
      </c>
    </row>
    <row r="336" spans="1:8" x14ac:dyDescent="0.25">
      <c r="A336">
        <v>335</v>
      </c>
      <c r="B336">
        <v>5</v>
      </c>
      <c r="C336" s="65">
        <v>45746</v>
      </c>
      <c r="D336">
        <v>4</v>
      </c>
      <c r="E336" t="s">
        <v>112</v>
      </c>
      <c r="F336">
        <v>140.15</v>
      </c>
      <c r="G336">
        <v>921</v>
      </c>
    </row>
    <row r="337" spans="1:8" x14ac:dyDescent="0.25">
      <c r="A337">
        <v>336</v>
      </c>
      <c r="B337">
        <v>3</v>
      </c>
      <c r="C337" s="65">
        <v>45746</v>
      </c>
      <c r="D337">
        <v>2</v>
      </c>
      <c r="E337" t="s">
        <v>117</v>
      </c>
      <c r="F337">
        <v>144.88</v>
      </c>
      <c r="G337">
        <v>890</v>
      </c>
    </row>
    <row r="338" spans="1:8" x14ac:dyDescent="0.25">
      <c r="A338">
        <v>337</v>
      </c>
      <c r="B338">
        <v>1</v>
      </c>
      <c r="C338" s="65">
        <v>45747</v>
      </c>
      <c r="D338">
        <v>3</v>
      </c>
      <c r="E338" t="s">
        <v>117</v>
      </c>
      <c r="F338">
        <v>59.32</v>
      </c>
      <c r="G338">
        <v>502</v>
      </c>
      <c r="H338">
        <v>5</v>
      </c>
    </row>
    <row r="339" spans="1:8" x14ac:dyDescent="0.25">
      <c r="A339">
        <v>338</v>
      </c>
      <c r="B339">
        <v>5</v>
      </c>
      <c r="C339" s="65">
        <v>45747</v>
      </c>
      <c r="D339">
        <v>1</v>
      </c>
      <c r="E339" t="s">
        <v>113</v>
      </c>
      <c r="F339">
        <v>175.9</v>
      </c>
      <c r="G339">
        <v>162</v>
      </c>
    </row>
    <row r="340" spans="1:8" x14ac:dyDescent="0.25">
      <c r="A340">
        <v>339</v>
      </c>
      <c r="B340">
        <v>1</v>
      </c>
      <c r="C340" s="65">
        <v>45747</v>
      </c>
      <c r="D340">
        <v>5</v>
      </c>
      <c r="E340" t="s">
        <v>114</v>
      </c>
      <c r="F340">
        <v>181.8</v>
      </c>
      <c r="G340">
        <v>393</v>
      </c>
      <c r="H340">
        <v>2</v>
      </c>
    </row>
    <row r="341" spans="1:8" x14ac:dyDescent="0.25">
      <c r="A341">
        <v>340</v>
      </c>
      <c r="B341">
        <v>5</v>
      </c>
      <c r="C341" s="65">
        <v>45747</v>
      </c>
      <c r="D341">
        <v>1</v>
      </c>
      <c r="E341" t="s">
        <v>116</v>
      </c>
      <c r="F341">
        <v>116.22</v>
      </c>
      <c r="G341">
        <v>662</v>
      </c>
    </row>
    <row r="342" spans="1:8" x14ac:dyDescent="0.25">
      <c r="A342">
        <v>341</v>
      </c>
      <c r="B342">
        <v>3</v>
      </c>
      <c r="C342" s="65">
        <v>45747</v>
      </c>
      <c r="D342">
        <v>3</v>
      </c>
      <c r="E342" t="s">
        <v>113</v>
      </c>
      <c r="F342">
        <v>168.22</v>
      </c>
      <c r="G342">
        <v>869</v>
      </c>
    </row>
    <row r="343" spans="1:8" x14ac:dyDescent="0.25">
      <c r="A343">
        <v>342</v>
      </c>
      <c r="B343">
        <v>5</v>
      </c>
      <c r="C343" s="65">
        <v>45748</v>
      </c>
      <c r="D343">
        <v>5</v>
      </c>
      <c r="E343" t="s">
        <v>113</v>
      </c>
      <c r="F343">
        <v>122.64</v>
      </c>
      <c r="G343">
        <v>933</v>
      </c>
    </row>
    <row r="344" spans="1:8" x14ac:dyDescent="0.25">
      <c r="A344">
        <v>343</v>
      </c>
      <c r="B344">
        <v>5</v>
      </c>
      <c r="C344" s="65">
        <v>45748</v>
      </c>
      <c r="D344">
        <v>1</v>
      </c>
      <c r="E344" t="s">
        <v>114</v>
      </c>
      <c r="F344">
        <v>187.79</v>
      </c>
      <c r="G344">
        <v>1776</v>
      </c>
    </row>
    <row r="345" spans="1:8" x14ac:dyDescent="0.25">
      <c r="A345">
        <v>344</v>
      </c>
      <c r="B345">
        <v>4</v>
      </c>
      <c r="C345" s="65">
        <v>45748</v>
      </c>
      <c r="D345">
        <v>1</v>
      </c>
      <c r="E345" t="s">
        <v>114</v>
      </c>
      <c r="F345">
        <v>180.26</v>
      </c>
      <c r="G345">
        <v>1108</v>
      </c>
    </row>
    <row r="346" spans="1:8" x14ac:dyDescent="0.25">
      <c r="A346">
        <v>345</v>
      </c>
      <c r="B346">
        <v>1</v>
      </c>
      <c r="C346" s="65">
        <v>45748</v>
      </c>
      <c r="D346">
        <v>4</v>
      </c>
      <c r="E346" t="s">
        <v>114</v>
      </c>
      <c r="F346">
        <v>69.89</v>
      </c>
      <c r="G346">
        <v>589</v>
      </c>
      <c r="H346">
        <v>1</v>
      </c>
    </row>
    <row r="347" spans="1:8" x14ac:dyDescent="0.25">
      <c r="A347">
        <v>346</v>
      </c>
      <c r="B347">
        <v>4</v>
      </c>
      <c r="C347" s="65">
        <v>45748</v>
      </c>
      <c r="D347">
        <v>2</v>
      </c>
      <c r="E347" t="s">
        <v>116</v>
      </c>
      <c r="F347">
        <v>86.89</v>
      </c>
      <c r="G347">
        <v>432</v>
      </c>
    </row>
    <row r="348" spans="1:8" x14ac:dyDescent="0.25">
      <c r="A348">
        <v>347</v>
      </c>
      <c r="B348">
        <v>3</v>
      </c>
      <c r="C348" s="65">
        <v>45749</v>
      </c>
      <c r="D348">
        <v>2</v>
      </c>
      <c r="E348" t="s">
        <v>113</v>
      </c>
      <c r="F348">
        <v>273.44</v>
      </c>
      <c r="G348">
        <v>1563</v>
      </c>
    </row>
    <row r="349" spans="1:8" x14ac:dyDescent="0.25">
      <c r="A349">
        <v>348</v>
      </c>
      <c r="B349">
        <v>4</v>
      </c>
      <c r="C349" s="65">
        <v>45749</v>
      </c>
      <c r="D349">
        <v>5</v>
      </c>
      <c r="E349" t="s">
        <v>112</v>
      </c>
      <c r="F349">
        <v>200.5</v>
      </c>
      <c r="G349">
        <v>728</v>
      </c>
    </row>
    <row r="350" spans="1:8" x14ac:dyDescent="0.25">
      <c r="A350">
        <v>349</v>
      </c>
      <c r="B350">
        <v>4</v>
      </c>
      <c r="C350" s="65">
        <v>45749</v>
      </c>
      <c r="D350">
        <v>3</v>
      </c>
      <c r="E350" t="s">
        <v>117</v>
      </c>
      <c r="F350">
        <v>182.36</v>
      </c>
      <c r="G350">
        <v>953</v>
      </c>
    </row>
    <row r="351" spans="1:8" x14ac:dyDescent="0.25">
      <c r="A351">
        <v>350</v>
      </c>
      <c r="B351">
        <v>5</v>
      </c>
      <c r="C351" s="65">
        <v>45750</v>
      </c>
      <c r="D351">
        <v>2</v>
      </c>
      <c r="E351" t="s">
        <v>113</v>
      </c>
      <c r="F351">
        <v>151.5</v>
      </c>
      <c r="G351">
        <v>1025</v>
      </c>
    </row>
    <row r="352" spans="1:8" x14ac:dyDescent="0.25">
      <c r="A352">
        <v>351</v>
      </c>
      <c r="B352">
        <v>3</v>
      </c>
      <c r="C352" s="65">
        <v>45750</v>
      </c>
      <c r="D352">
        <v>2</v>
      </c>
      <c r="E352" t="s">
        <v>113</v>
      </c>
      <c r="F352">
        <v>266.8</v>
      </c>
      <c r="G352">
        <v>1733</v>
      </c>
    </row>
    <row r="353" spans="1:8" x14ac:dyDescent="0.25">
      <c r="A353">
        <v>352</v>
      </c>
      <c r="B353">
        <v>2</v>
      </c>
      <c r="C353" s="65">
        <v>45750</v>
      </c>
      <c r="D353">
        <v>4</v>
      </c>
      <c r="E353" t="s">
        <v>117</v>
      </c>
      <c r="F353">
        <v>254.6</v>
      </c>
      <c r="G353">
        <v>1072</v>
      </c>
    </row>
    <row r="354" spans="1:8" x14ac:dyDescent="0.25">
      <c r="A354">
        <v>353</v>
      </c>
      <c r="B354">
        <v>1</v>
      </c>
      <c r="C354" s="65">
        <v>45751</v>
      </c>
      <c r="D354">
        <v>4</v>
      </c>
      <c r="E354" t="s">
        <v>116</v>
      </c>
      <c r="F354">
        <v>165.39</v>
      </c>
      <c r="G354">
        <v>1392</v>
      </c>
      <c r="H354">
        <v>4</v>
      </c>
    </row>
    <row r="355" spans="1:8" x14ac:dyDescent="0.25">
      <c r="A355">
        <v>354</v>
      </c>
      <c r="B355">
        <v>1</v>
      </c>
      <c r="C355" s="65">
        <v>45751</v>
      </c>
      <c r="D355">
        <v>4</v>
      </c>
      <c r="E355" t="s">
        <v>116</v>
      </c>
      <c r="F355">
        <v>152.31</v>
      </c>
      <c r="G355">
        <v>1432</v>
      </c>
      <c r="H355">
        <v>1</v>
      </c>
    </row>
    <row r="356" spans="1:8" x14ac:dyDescent="0.25">
      <c r="A356">
        <v>355</v>
      </c>
      <c r="B356">
        <v>1</v>
      </c>
      <c r="C356" s="65">
        <v>45751</v>
      </c>
      <c r="D356">
        <v>4</v>
      </c>
      <c r="E356" t="s">
        <v>115</v>
      </c>
      <c r="F356">
        <v>299.08999999999997</v>
      </c>
      <c r="G356">
        <v>1991</v>
      </c>
      <c r="H356">
        <v>4</v>
      </c>
    </row>
    <row r="357" spans="1:8" x14ac:dyDescent="0.25">
      <c r="A357">
        <v>356</v>
      </c>
      <c r="B357">
        <v>4</v>
      </c>
      <c r="C357" s="65">
        <v>45752</v>
      </c>
      <c r="D357">
        <v>1</v>
      </c>
      <c r="E357" t="s">
        <v>115</v>
      </c>
      <c r="F357">
        <v>64.47</v>
      </c>
      <c r="G357">
        <v>390</v>
      </c>
    </row>
    <row r="358" spans="1:8" x14ac:dyDescent="0.25">
      <c r="A358">
        <v>357</v>
      </c>
      <c r="B358">
        <v>4</v>
      </c>
      <c r="C358" s="65">
        <v>45752</v>
      </c>
      <c r="D358">
        <v>1</v>
      </c>
      <c r="E358" t="s">
        <v>116</v>
      </c>
      <c r="F358">
        <v>36.590000000000003</v>
      </c>
      <c r="G358">
        <v>266</v>
      </c>
    </row>
    <row r="359" spans="1:8" x14ac:dyDescent="0.25">
      <c r="A359">
        <v>358</v>
      </c>
      <c r="B359">
        <v>3</v>
      </c>
      <c r="C359" s="65">
        <v>45752</v>
      </c>
      <c r="D359">
        <v>1</v>
      </c>
      <c r="E359" t="s">
        <v>114</v>
      </c>
      <c r="F359">
        <v>145.13999999999999</v>
      </c>
      <c r="G359">
        <v>546</v>
      </c>
    </row>
    <row r="360" spans="1:8" x14ac:dyDescent="0.25">
      <c r="A360">
        <v>359</v>
      </c>
      <c r="B360">
        <v>5</v>
      </c>
      <c r="C360" s="65">
        <v>45752</v>
      </c>
      <c r="D360">
        <v>4</v>
      </c>
      <c r="E360" t="s">
        <v>117</v>
      </c>
      <c r="F360">
        <v>70.67</v>
      </c>
      <c r="G360">
        <v>230</v>
      </c>
    </row>
    <row r="361" spans="1:8" x14ac:dyDescent="0.25">
      <c r="A361">
        <v>360</v>
      </c>
      <c r="B361">
        <v>5</v>
      </c>
      <c r="C361" s="65">
        <v>45753</v>
      </c>
      <c r="D361">
        <v>2</v>
      </c>
      <c r="E361" t="s">
        <v>113</v>
      </c>
      <c r="F361">
        <v>183.1</v>
      </c>
      <c r="G361">
        <v>1826</v>
      </c>
    </row>
    <row r="362" spans="1:8" x14ac:dyDescent="0.25">
      <c r="A362">
        <v>361</v>
      </c>
      <c r="B362">
        <v>5</v>
      </c>
      <c r="C362" s="65">
        <v>45753</v>
      </c>
      <c r="D362">
        <v>3</v>
      </c>
      <c r="E362" t="s">
        <v>112</v>
      </c>
      <c r="F362">
        <v>59.45</v>
      </c>
      <c r="G362">
        <v>269</v>
      </c>
    </row>
    <row r="363" spans="1:8" x14ac:dyDescent="0.25">
      <c r="A363">
        <v>362</v>
      </c>
      <c r="B363">
        <v>1</v>
      </c>
      <c r="C363" s="65">
        <v>45753</v>
      </c>
      <c r="D363">
        <v>4</v>
      </c>
      <c r="E363" t="s">
        <v>112</v>
      </c>
      <c r="F363">
        <v>135.79</v>
      </c>
      <c r="G363">
        <v>747</v>
      </c>
      <c r="H363">
        <v>2</v>
      </c>
    </row>
    <row r="364" spans="1:8" x14ac:dyDescent="0.25">
      <c r="A364">
        <v>363</v>
      </c>
      <c r="B364">
        <v>4</v>
      </c>
      <c r="C364" s="65">
        <v>45754</v>
      </c>
      <c r="D364">
        <v>4</v>
      </c>
      <c r="E364" t="s">
        <v>113</v>
      </c>
      <c r="F364">
        <v>51.94</v>
      </c>
      <c r="G364">
        <v>155</v>
      </c>
    </row>
    <row r="365" spans="1:8" x14ac:dyDescent="0.25">
      <c r="A365">
        <v>364</v>
      </c>
      <c r="B365">
        <v>5</v>
      </c>
      <c r="C365" s="65">
        <v>45754</v>
      </c>
      <c r="D365">
        <v>5</v>
      </c>
      <c r="E365" t="s">
        <v>114</v>
      </c>
      <c r="F365">
        <v>121.74</v>
      </c>
      <c r="G365">
        <v>761</v>
      </c>
    </row>
    <row r="366" spans="1:8" x14ac:dyDescent="0.25">
      <c r="A366">
        <v>365</v>
      </c>
      <c r="B366">
        <v>3</v>
      </c>
      <c r="C366" s="65">
        <v>45754</v>
      </c>
      <c r="D366">
        <v>4</v>
      </c>
      <c r="E366" t="s">
        <v>114</v>
      </c>
      <c r="F366">
        <v>189.28</v>
      </c>
      <c r="G366">
        <v>647</v>
      </c>
    </row>
    <row r="367" spans="1:8" x14ac:dyDescent="0.25">
      <c r="A367">
        <v>366</v>
      </c>
      <c r="B367">
        <v>1</v>
      </c>
      <c r="C367" s="65">
        <v>45754</v>
      </c>
      <c r="D367">
        <v>2</v>
      </c>
      <c r="E367" t="s">
        <v>114</v>
      </c>
      <c r="F367">
        <v>153.04</v>
      </c>
      <c r="G367">
        <v>999</v>
      </c>
      <c r="H367">
        <v>4</v>
      </c>
    </row>
    <row r="368" spans="1:8" x14ac:dyDescent="0.25">
      <c r="A368">
        <v>367</v>
      </c>
      <c r="B368">
        <v>1</v>
      </c>
      <c r="C368" s="65">
        <v>45754</v>
      </c>
      <c r="D368">
        <v>4</v>
      </c>
      <c r="E368" t="s">
        <v>115</v>
      </c>
      <c r="F368">
        <v>149.51</v>
      </c>
      <c r="G368">
        <v>914</v>
      </c>
      <c r="H368">
        <v>5</v>
      </c>
    </row>
    <row r="369" spans="1:8" x14ac:dyDescent="0.25">
      <c r="A369">
        <v>368</v>
      </c>
      <c r="B369">
        <v>2</v>
      </c>
      <c r="C369" s="65">
        <v>45755</v>
      </c>
      <c r="D369">
        <v>2</v>
      </c>
      <c r="E369" t="s">
        <v>115</v>
      </c>
      <c r="F369">
        <v>104.51</v>
      </c>
      <c r="G369">
        <v>720</v>
      </c>
    </row>
    <row r="370" spans="1:8" x14ac:dyDescent="0.25">
      <c r="A370">
        <v>369</v>
      </c>
      <c r="B370">
        <v>5</v>
      </c>
      <c r="C370" s="65">
        <v>45755</v>
      </c>
      <c r="D370">
        <v>2</v>
      </c>
      <c r="E370" t="s">
        <v>116</v>
      </c>
      <c r="F370">
        <v>145.72999999999999</v>
      </c>
      <c r="G370">
        <v>934</v>
      </c>
    </row>
    <row r="371" spans="1:8" x14ac:dyDescent="0.25">
      <c r="A371">
        <v>370</v>
      </c>
      <c r="B371">
        <v>1</v>
      </c>
      <c r="C371" s="65">
        <v>45755</v>
      </c>
      <c r="D371">
        <v>1</v>
      </c>
      <c r="E371" t="s">
        <v>112</v>
      </c>
      <c r="F371">
        <v>102.31</v>
      </c>
      <c r="G371">
        <v>949</v>
      </c>
      <c r="H371">
        <v>2</v>
      </c>
    </row>
    <row r="372" spans="1:8" x14ac:dyDescent="0.25">
      <c r="A372">
        <v>371</v>
      </c>
      <c r="B372">
        <v>1</v>
      </c>
      <c r="C372" s="65">
        <v>45755</v>
      </c>
      <c r="D372">
        <v>2</v>
      </c>
      <c r="E372" t="s">
        <v>113</v>
      </c>
      <c r="F372">
        <v>237.29</v>
      </c>
      <c r="G372">
        <v>2074</v>
      </c>
      <c r="H372">
        <v>4</v>
      </c>
    </row>
    <row r="373" spans="1:8" x14ac:dyDescent="0.25">
      <c r="A373">
        <v>372</v>
      </c>
      <c r="B373">
        <v>1</v>
      </c>
      <c r="C373" s="65">
        <v>45756</v>
      </c>
      <c r="D373">
        <v>2</v>
      </c>
      <c r="E373" t="s">
        <v>112</v>
      </c>
      <c r="F373">
        <v>149.76</v>
      </c>
      <c r="G373">
        <v>1326</v>
      </c>
      <c r="H373">
        <v>1</v>
      </c>
    </row>
    <row r="374" spans="1:8" x14ac:dyDescent="0.25">
      <c r="A374">
        <v>373</v>
      </c>
      <c r="B374">
        <v>1</v>
      </c>
      <c r="C374" s="65">
        <v>45756</v>
      </c>
      <c r="D374">
        <v>5</v>
      </c>
      <c r="E374" t="s">
        <v>117</v>
      </c>
      <c r="F374">
        <v>127.44</v>
      </c>
      <c r="G374">
        <v>936</v>
      </c>
      <c r="H374">
        <v>4</v>
      </c>
    </row>
    <row r="375" spans="1:8" x14ac:dyDescent="0.25">
      <c r="A375">
        <v>374</v>
      </c>
      <c r="B375">
        <v>2</v>
      </c>
      <c r="C375" s="65">
        <v>45756</v>
      </c>
      <c r="D375">
        <v>4</v>
      </c>
      <c r="E375" t="s">
        <v>115</v>
      </c>
      <c r="F375">
        <v>101.34</v>
      </c>
      <c r="G375">
        <v>250</v>
      </c>
    </row>
    <row r="376" spans="1:8" x14ac:dyDescent="0.25">
      <c r="A376">
        <v>375</v>
      </c>
      <c r="B376">
        <v>4</v>
      </c>
      <c r="C376" s="65">
        <v>45756</v>
      </c>
      <c r="D376">
        <v>4</v>
      </c>
      <c r="E376" t="s">
        <v>116</v>
      </c>
      <c r="F376">
        <v>114.55</v>
      </c>
      <c r="G376">
        <v>466</v>
      </c>
    </row>
    <row r="377" spans="1:8" x14ac:dyDescent="0.25">
      <c r="A377">
        <v>376</v>
      </c>
      <c r="B377">
        <v>3</v>
      </c>
      <c r="C377" s="65">
        <v>45756</v>
      </c>
      <c r="D377">
        <v>1</v>
      </c>
      <c r="E377" t="s">
        <v>116</v>
      </c>
      <c r="F377">
        <v>171.34</v>
      </c>
      <c r="G377">
        <v>814</v>
      </c>
    </row>
    <row r="378" spans="1:8" x14ac:dyDescent="0.25">
      <c r="A378">
        <v>377</v>
      </c>
      <c r="B378">
        <v>1</v>
      </c>
      <c r="C378" s="65">
        <v>45757</v>
      </c>
      <c r="D378">
        <v>3</v>
      </c>
      <c r="E378" t="s">
        <v>115</v>
      </c>
      <c r="F378">
        <v>105.2</v>
      </c>
      <c r="G378">
        <v>404</v>
      </c>
      <c r="H378">
        <v>5</v>
      </c>
    </row>
    <row r="379" spans="1:8" x14ac:dyDescent="0.25">
      <c r="A379">
        <v>378</v>
      </c>
      <c r="B379">
        <v>4</v>
      </c>
      <c r="C379" s="65">
        <v>45757</v>
      </c>
      <c r="D379">
        <v>4</v>
      </c>
      <c r="E379" t="s">
        <v>112</v>
      </c>
      <c r="F379">
        <v>201.37</v>
      </c>
      <c r="G379">
        <v>847</v>
      </c>
    </row>
    <row r="380" spans="1:8" x14ac:dyDescent="0.25">
      <c r="A380">
        <v>379</v>
      </c>
      <c r="B380">
        <v>4</v>
      </c>
      <c r="C380" s="65">
        <v>45757</v>
      </c>
      <c r="D380">
        <v>3</v>
      </c>
      <c r="E380" t="s">
        <v>115</v>
      </c>
      <c r="F380">
        <v>169.37</v>
      </c>
      <c r="G380">
        <v>826</v>
      </c>
    </row>
    <row r="381" spans="1:8" x14ac:dyDescent="0.25">
      <c r="A381">
        <v>380</v>
      </c>
      <c r="B381">
        <v>3</v>
      </c>
      <c r="C381" s="65">
        <v>45757</v>
      </c>
      <c r="D381">
        <v>2</v>
      </c>
      <c r="E381" t="s">
        <v>112</v>
      </c>
      <c r="F381">
        <v>77.069999999999993</v>
      </c>
      <c r="G381">
        <v>521</v>
      </c>
    </row>
    <row r="382" spans="1:8" x14ac:dyDescent="0.25">
      <c r="A382">
        <v>381</v>
      </c>
      <c r="B382">
        <v>2</v>
      </c>
      <c r="C382" s="65">
        <v>45758</v>
      </c>
      <c r="D382">
        <v>4</v>
      </c>
      <c r="E382" t="s">
        <v>115</v>
      </c>
      <c r="F382">
        <v>153.54</v>
      </c>
      <c r="G382">
        <v>1075</v>
      </c>
    </row>
    <row r="383" spans="1:8" x14ac:dyDescent="0.25">
      <c r="A383">
        <v>382</v>
      </c>
      <c r="B383">
        <v>3</v>
      </c>
      <c r="C383" s="65">
        <v>45758</v>
      </c>
      <c r="D383">
        <v>1</v>
      </c>
      <c r="E383" t="s">
        <v>113</v>
      </c>
      <c r="F383">
        <v>138.68</v>
      </c>
      <c r="G383">
        <v>1343</v>
      </c>
    </row>
    <row r="384" spans="1:8" x14ac:dyDescent="0.25">
      <c r="A384">
        <v>383</v>
      </c>
      <c r="B384">
        <v>1</v>
      </c>
      <c r="C384" s="65">
        <v>45758</v>
      </c>
      <c r="D384">
        <v>1</v>
      </c>
      <c r="E384" t="s">
        <v>112</v>
      </c>
      <c r="F384">
        <v>126.48</v>
      </c>
      <c r="G384">
        <v>439</v>
      </c>
      <c r="H384">
        <v>4</v>
      </c>
    </row>
    <row r="385" spans="1:8" x14ac:dyDescent="0.25">
      <c r="A385">
        <v>384</v>
      </c>
      <c r="B385">
        <v>5</v>
      </c>
      <c r="C385" s="65">
        <v>45758</v>
      </c>
      <c r="D385">
        <v>2</v>
      </c>
      <c r="E385" t="s">
        <v>112</v>
      </c>
      <c r="F385">
        <v>89.94</v>
      </c>
      <c r="G385">
        <v>342</v>
      </c>
    </row>
    <row r="386" spans="1:8" x14ac:dyDescent="0.25">
      <c r="A386">
        <v>385</v>
      </c>
      <c r="B386">
        <v>3</v>
      </c>
      <c r="C386" s="65">
        <v>45759</v>
      </c>
      <c r="D386">
        <v>3</v>
      </c>
      <c r="E386" t="s">
        <v>113</v>
      </c>
      <c r="F386">
        <v>149.44999999999999</v>
      </c>
      <c r="G386">
        <v>1077</v>
      </c>
    </row>
    <row r="387" spans="1:8" x14ac:dyDescent="0.25">
      <c r="A387">
        <v>386</v>
      </c>
      <c r="B387">
        <v>1</v>
      </c>
      <c r="C387" s="65">
        <v>45759</v>
      </c>
      <c r="D387">
        <v>4</v>
      </c>
      <c r="E387" t="s">
        <v>117</v>
      </c>
      <c r="F387">
        <v>74.2</v>
      </c>
      <c r="G387">
        <v>610</v>
      </c>
      <c r="H387">
        <v>2</v>
      </c>
    </row>
    <row r="388" spans="1:8" x14ac:dyDescent="0.25">
      <c r="A388">
        <v>387</v>
      </c>
      <c r="B388">
        <v>2</v>
      </c>
      <c r="C388" s="65">
        <v>45759</v>
      </c>
      <c r="D388">
        <v>1</v>
      </c>
      <c r="E388" t="s">
        <v>113</v>
      </c>
      <c r="F388">
        <v>105.94</v>
      </c>
      <c r="G388">
        <v>281</v>
      </c>
    </row>
    <row r="389" spans="1:8" x14ac:dyDescent="0.25">
      <c r="A389">
        <v>388</v>
      </c>
      <c r="B389">
        <v>1</v>
      </c>
      <c r="C389" s="65">
        <v>45759</v>
      </c>
      <c r="D389">
        <v>4</v>
      </c>
      <c r="E389" t="s">
        <v>115</v>
      </c>
      <c r="F389">
        <v>149.66999999999999</v>
      </c>
      <c r="G389">
        <v>945</v>
      </c>
      <c r="H389">
        <v>4</v>
      </c>
    </row>
    <row r="390" spans="1:8" x14ac:dyDescent="0.25">
      <c r="A390">
        <v>389</v>
      </c>
      <c r="B390">
        <v>4</v>
      </c>
      <c r="C390" s="65">
        <v>45760</v>
      </c>
      <c r="D390">
        <v>4</v>
      </c>
      <c r="E390" t="s">
        <v>114</v>
      </c>
      <c r="F390">
        <v>68.55</v>
      </c>
      <c r="G390">
        <v>537</v>
      </c>
    </row>
    <row r="391" spans="1:8" x14ac:dyDescent="0.25">
      <c r="A391">
        <v>390</v>
      </c>
      <c r="B391">
        <v>4</v>
      </c>
      <c r="C391" s="65">
        <v>45760</v>
      </c>
      <c r="D391">
        <v>3</v>
      </c>
      <c r="E391" t="s">
        <v>112</v>
      </c>
      <c r="F391">
        <v>85.01</v>
      </c>
      <c r="G391">
        <v>379</v>
      </c>
    </row>
    <row r="392" spans="1:8" x14ac:dyDescent="0.25">
      <c r="A392">
        <v>391</v>
      </c>
      <c r="B392">
        <v>4</v>
      </c>
      <c r="C392" s="65">
        <v>45760</v>
      </c>
      <c r="D392">
        <v>5</v>
      </c>
      <c r="E392" t="s">
        <v>116</v>
      </c>
      <c r="F392">
        <v>71.930000000000007</v>
      </c>
      <c r="G392">
        <v>277</v>
      </c>
    </row>
    <row r="393" spans="1:8" x14ac:dyDescent="0.25">
      <c r="A393">
        <v>392</v>
      </c>
      <c r="B393">
        <v>4</v>
      </c>
      <c r="C393" s="65">
        <v>45760</v>
      </c>
      <c r="D393">
        <v>4</v>
      </c>
      <c r="E393" t="s">
        <v>112</v>
      </c>
      <c r="F393">
        <v>82.3</v>
      </c>
      <c r="G393">
        <v>808</v>
      </c>
    </row>
    <row r="394" spans="1:8" x14ac:dyDescent="0.25">
      <c r="A394">
        <v>393</v>
      </c>
      <c r="B394">
        <v>1</v>
      </c>
      <c r="C394" s="65">
        <v>45760</v>
      </c>
      <c r="D394">
        <v>1</v>
      </c>
      <c r="E394" t="s">
        <v>114</v>
      </c>
      <c r="F394">
        <v>95.13</v>
      </c>
      <c r="G394">
        <v>614</v>
      </c>
      <c r="H394">
        <v>4</v>
      </c>
    </row>
    <row r="395" spans="1:8" x14ac:dyDescent="0.25">
      <c r="A395">
        <v>394</v>
      </c>
      <c r="B395">
        <v>2</v>
      </c>
      <c r="C395" s="65">
        <v>45761</v>
      </c>
      <c r="D395">
        <v>4</v>
      </c>
      <c r="E395" t="s">
        <v>115</v>
      </c>
      <c r="F395">
        <v>318.41000000000003</v>
      </c>
      <c r="G395">
        <v>727</v>
      </c>
    </row>
    <row r="396" spans="1:8" x14ac:dyDescent="0.25">
      <c r="A396">
        <v>395</v>
      </c>
      <c r="B396">
        <v>1</v>
      </c>
      <c r="C396" s="65">
        <v>45761</v>
      </c>
      <c r="D396">
        <v>2</v>
      </c>
      <c r="E396" t="s">
        <v>113</v>
      </c>
      <c r="F396">
        <v>318.39999999999998</v>
      </c>
      <c r="G396">
        <v>1857</v>
      </c>
      <c r="H396">
        <v>1</v>
      </c>
    </row>
    <row r="397" spans="1:8" x14ac:dyDescent="0.25">
      <c r="A397">
        <v>396</v>
      </c>
      <c r="B397">
        <v>2</v>
      </c>
      <c r="C397" s="65">
        <v>45761</v>
      </c>
      <c r="D397">
        <v>4</v>
      </c>
      <c r="E397" t="s">
        <v>116</v>
      </c>
      <c r="F397">
        <v>222.8</v>
      </c>
      <c r="G397">
        <v>1</v>
      </c>
    </row>
    <row r="398" spans="1:8" x14ac:dyDescent="0.25">
      <c r="A398">
        <v>397</v>
      </c>
      <c r="B398">
        <v>5</v>
      </c>
      <c r="C398" s="65">
        <v>45762</v>
      </c>
      <c r="D398">
        <v>3</v>
      </c>
      <c r="E398" t="s">
        <v>112</v>
      </c>
      <c r="F398">
        <v>251.32</v>
      </c>
      <c r="G398">
        <v>1236</v>
      </c>
    </row>
    <row r="399" spans="1:8" x14ac:dyDescent="0.25">
      <c r="A399">
        <v>398</v>
      </c>
      <c r="B399">
        <v>4</v>
      </c>
      <c r="C399" s="65">
        <v>45762</v>
      </c>
      <c r="D399">
        <v>1</v>
      </c>
      <c r="E399" t="s">
        <v>115</v>
      </c>
      <c r="F399">
        <v>232.42</v>
      </c>
      <c r="G399">
        <v>768</v>
      </c>
    </row>
    <row r="400" spans="1:8" x14ac:dyDescent="0.25">
      <c r="A400">
        <v>399</v>
      </c>
      <c r="B400">
        <v>4</v>
      </c>
      <c r="C400" s="65">
        <v>45762</v>
      </c>
      <c r="D400">
        <v>2</v>
      </c>
      <c r="E400" t="s">
        <v>112</v>
      </c>
      <c r="F400">
        <v>194.3</v>
      </c>
      <c r="G400">
        <v>1689</v>
      </c>
    </row>
    <row r="401" spans="1:8" x14ac:dyDescent="0.25">
      <c r="A401">
        <v>400</v>
      </c>
      <c r="B401">
        <v>4</v>
      </c>
      <c r="C401" s="65">
        <v>45762</v>
      </c>
      <c r="D401">
        <v>5</v>
      </c>
      <c r="E401" t="s">
        <v>115</v>
      </c>
      <c r="F401">
        <v>95.82</v>
      </c>
      <c r="G401">
        <v>428</v>
      </c>
    </row>
    <row r="402" spans="1:8" x14ac:dyDescent="0.25">
      <c r="A402">
        <v>401</v>
      </c>
      <c r="B402">
        <v>1</v>
      </c>
      <c r="C402" s="65">
        <v>45763</v>
      </c>
      <c r="D402">
        <v>4</v>
      </c>
      <c r="E402" t="s">
        <v>115</v>
      </c>
      <c r="F402">
        <v>203.19</v>
      </c>
      <c r="G402">
        <v>1675</v>
      </c>
      <c r="H402">
        <v>2</v>
      </c>
    </row>
    <row r="403" spans="1:8" x14ac:dyDescent="0.25">
      <c r="A403">
        <v>402</v>
      </c>
      <c r="B403">
        <v>5</v>
      </c>
      <c r="C403" s="65">
        <v>45763</v>
      </c>
      <c r="D403">
        <v>2</v>
      </c>
      <c r="E403" t="s">
        <v>115</v>
      </c>
      <c r="F403">
        <v>90.27</v>
      </c>
      <c r="G403">
        <v>960</v>
      </c>
    </row>
    <row r="404" spans="1:8" x14ac:dyDescent="0.25">
      <c r="A404">
        <v>403</v>
      </c>
      <c r="B404">
        <v>5</v>
      </c>
      <c r="C404" s="65">
        <v>45763</v>
      </c>
      <c r="D404">
        <v>3</v>
      </c>
      <c r="E404" t="s">
        <v>115</v>
      </c>
      <c r="F404">
        <v>114.59</v>
      </c>
      <c r="G404">
        <v>919</v>
      </c>
    </row>
    <row r="405" spans="1:8" x14ac:dyDescent="0.25">
      <c r="A405">
        <v>404</v>
      </c>
      <c r="B405">
        <v>4</v>
      </c>
      <c r="C405" s="65">
        <v>45764</v>
      </c>
      <c r="D405">
        <v>2</v>
      </c>
      <c r="E405" t="s">
        <v>116</v>
      </c>
      <c r="F405">
        <v>197.6</v>
      </c>
      <c r="G405">
        <v>1481</v>
      </c>
    </row>
    <row r="406" spans="1:8" x14ac:dyDescent="0.25">
      <c r="A406">
        <v>405</v>
      </c>
      <c r="B406">
        <v>1</v>
      </c>
      <c r="C406" s="65">
        <v>45764</v>
      </c>
      <c r="D406">
        <v>4</v>
      </c>
      <c r="E406" t="s">
        <v>115</v>
      </c>
      <c r="F406">
        <v>198.03</v>
      </c>
      <c r="G406">
        <v>952</v>
      </c>
      <c r="H406">
        <v>2</v>
      </c>
    </row>
    <row r="407" spans="1:8" x14ac:dyDescent="0.25">
      <c r="A407">
        <v>406</v>
      </c>
      <c r="B407">
        <v>2</v>
      </c>
      <c r="C407" s="65">
        <v>45764</v>
      </c>
      <c r="D407">
        <v>4</v>
      </c>
      <c r="E407" t="s">
        <v>114</v>
      </c>
      <c r="F407">
        <v>184.69</v>
      </c>
      <c r="G407">
        <v>1046</v>
      </c>
    </row>
    <row r="408" spans="1:8" x14ac:dyDescent="0.25">
      <c r="A408">
        <v>407</v>
      </c>
      <c r="B408">
        <v>4</v>
      </c>
      <c r="C408" s="65">
        <v>45764</v>
      </c>
      <c r="D408">
        <v>1</v>
      </c>
      <c r="E408" t="s">
        <v>117</v>
      </c>
      <c r="F408">
        <v>161</v>
      </c>
      <c r="G408">
        <v>870</v>
      </c>
    </row>
    <row r="409" spans="1:8" x14ac:dyDescent="0.25">
      <c r="A409">
        <v>408</v>
      </c>
      <c r="B409">
        <v>3</v>
      </c>
      <c r="C409" s="65">
        <v>45764</v>
      </c>
      <c r="D409">
        <v>3</v>
      </c>
      <c r="E409" t="s">
        <v>112</v>
      </c>
      <c r="F409">
        <v>152.49</v>
      </c>
      <c r="G409">
        <v>805</v>
      </c>
    </row>
    <row r="410" spans="1:8" x14ac:dyDescent="0.25">
      <c r="A410">
        <v>409</v>
      </c>
      <c r="B410">
        <v>5</v>
      </c>
      <c r="C410" s="65">
        <v>45765</v>
      </c>
      <c r="D410">
        <v>5</v>
      </c>
      <c r="E410" t="s">
        <v>112</v>
      </c>
      <c r="F410">
        <v>145.24</v>
      </c>
      <c r="G410">
        <v>950</v>
      </c>
    </row>
    <row r="411" spans="1:8" x14ac:dyDescent="0.25">
      <c r="A411">
        <v>410</v>
      </c>
      <c r="B411">
        <v>2</v>
      </c>
      <c r="C411" s="65">
        <v>45765</v>
      </c>
      <c r="D411">
        <v>3</v>
      </c>
      <c r="E411" t="s">
        <v>113</v>
      </c>
      <c r="F411">
        <v>238.32</v>
      </c>
      <c r="G411">
        <v>543</v>
      </c>
    </row>
    <row r="412" spans="1:8" x14ac:dyDescent="0.25">
      <c r="A412">
        <v>411</v>
      </c>
      <c r="B412">
        <v>1</v>
      </c>
      <c r="C412" s="65">
        <v>45765</v>
      </c>
      <c r="D412">
        <v>1</v>
      </c>
      <c r="E412" t="s">
        <v>117</v>
      </c>
      <c r="F412">
        <v>158.86000000000001</v>
      </c>
      <c r="G412">
        <v>1142</v>
      </c>
      <c r="H412">
        <v>5</v>
      </c>
    </row>
    <row r="413" spans="1:8" x14ac:dyDescent="0.25">
      <c r="A413">
        <v>412</v>
      </c>
      <c r="B413">
        <v>5</v>
      </c>
      <c r="C413" s="65">
        <v>45766</v>
      </c>
      <c r="D413">
        <v>1</v>
      </c>
      <c r="E413" t="s">
        <v>114</v>
      </c>
      <c r="F413">
        <v>115.71</v>
      </c>
      <c r="G413">
        <v>458</v>
      </c>
    </row>
    <row r="414" spans="1:8" x14ac:dyDescent="0.25">
      <c r="A414">
        <v>413</v>
      </c>
      <c r="B414">
        <v>4</v>
      </c>
      <c r="C414" s="65">
        <v>45766</v>
      </c>
      <c r="D414">
        <v>1</v>
      </c>
      <c r="E414" t="s">
        <v>112</v>
      </c>
      <c r="F414">
        <v>29.83</v>
      </c>
      <c r="G414">
        <v>200</v>
      </c>
    </row>
    <row r="415" spans="1:8" x14ac:dyDescent="0.25">
      <c r="A415">
        <v>414</v>
      </c>
      <c r="B415">
        <v>1</v>
      </c>
      <c r="C415" s="65">
        <v>45766</v>
      </c>
      <c r="D415">
        <v>1</v>
      </c>
      <c r="E415" t="s">
        <v>113</v>
      </c>
      <c r="F415">
        <v>98.61</v>
      </c>
      <c r="G415">
        <v>301</v>
      </c>
      <c r="H415">
        <v>1</v>
      </c>
    </row>
    <row r="416" spans="1:8" x14ac:dyDescent="0.25">
      <c r="A416">
        <v>415</v>
      </c>
      <c r="B416">
        <v>3</v>
      </c>
      <c r="C416" s="65">
        <v>45766</v>
      </c>
      <c r="D416">
        <v>1</v>
      </c>
      <c r="E416" t="s">
        <v>114</v>
      </c>
      <c r="F416">
        <v>48.93</v>
      </c>
      <c r="G416">
        <v>287</v>
      </c>
    </row>
    <row r="417" spans="1:8" x14ac:dyDescent="0.25">
      <c r="A417">
        <v>416</v>
      </c>
      <c r="B417">
        <v>3</v>
      </c>
      <c r="C417" s="65">
        <v>45766</v>
      </c>
      <c r="D417">
        <v>2</v>
      </c>
      <c r="E417" t="s">
        <v>114</v>
      </c>
      <c r="F417">
        <v>34.17</v>
      </c>
      <c r="G417">
        <v>255</v>
      </c>
    </row>
    <row r="418" spans="1:8" x14ac:dyDescent="0.25">
      <c r="A418">
        <v>417</v>
      </c>
      <c r="B418">
        <v>5</v>
      </c>
      <c r="C418" s="65">
        <v>45767</v>
      </c>
      <c r="D418">
        <v>4</v>
      </c>
      <c r="E418" t="s">
        <v>115</v>
      </c>
      <c r="F418">
        <v>43.83</v>
      </c>
      <c r="G418">
        <v>217</v>
      </c>
    </row>
    <row r="419" spans="1:8" x14ac:dyDescent="0.25">
      <c r="A419">
        <v>418</v>
      </c>
      <c r="B419">
        <v>1</v>
      </c>
      <c r="C419" s="65">
        <v>45767</v>
      </c>
      <c r="D419">
        <v>2</v>
      </c>
      <c r="E419" t="s">
        <v>115</v>
      </c>
      <c r="F419">
        <v>34.4</v>
      </c>
      <c r="G419">
        <v>168</v>
      </c>
      <c r="H419">
        <v>1</v>
      </c>
    </row>
    <row r="420" spans="1:8" x14ac:dyDescent="0.25">
      <c r="A420">
        <v>419</v>
      </c>
      <c r="B420">
        <v>2</v>
      </c>
      <c r="C420" s="65">
        <v>45767</v>
      </c>
      <c r="D420">
        <v>4</v>
      </c>
      <c r="E420" t="s">
        <v>114</v>
      </c>
      <c r="F420">
        <v>105.14</v>
      </c>
      <c r="G420">
        <v>642</v>
      </c>
    </row>
    <row r="421" spans="1:8" x14ac:dyDescent="0.25">
      <c r="A421">
        <v>420</v>
      </c>
      <c r="B421">
        <v>4</v>
      </c>
      <c r="C421" s="65">
        <v>45767</v>
      </c>
      <c r="D421">
        <v>4</v>
      </c>
      <c r="E421" t="s">
        <v>114</v>
      </c>
      <c r="F421">
        <v>51.5</v>
      </c>
      <c r="G421">
        <v>404</v>
      </c>
    </row>
    <row r="422" spans="1:8" x14ac:dyDescent="0.25">
      <c r="A422">
        <v>421</v>
      </c>
      <c r="B422">
        <v>1</v>
      </c>
      <c r="C422" s="65">
        <v>45767</v>
      </c>
      <c r="D422">
        <v>4</v>
      </c>
      <c r="E422" t="s">
        <v>117</v>
      </c>
      <c r="F422">
        <v>91.19</v>
      </c>
      <c r="G422">
        <v>756</v>
      </c>
      <c r="H422">
        <v>5</v>
      </c>
    </row>
    <row r="423" spans="1:8" x14ac:dyDescent="0.25">
      <c r="A423">
        <v>422</v>
      </c>
      <c r="B423">
        <v>2</v>
      </c>
      <c r="C423" s="65">
        <v>45768</v>
      </c>
      <c r="D423">
        <v>5</v>
      </c>
      <c r="E423" t="s">
        <v>113</v>
      </c>
      <c r="F423">
        <v>125.8</v>
      </c>
      <c r="G423">
        <v>571</v>
      </c>
    </row>
    <row r="424" spans="1:8" x14ac:dyDescent="0.25">
      <c r="A424">
        <v>423</v>
      </c>
      <c r="B424">
        <v>5</v>
      </c>
      <c r="C424" s="65">
        <v>45768</v>
      </c>
      <c r="D424">
        <v>4</v>
      </c>
      <c r="E424" t="s">
        <v>116</v>
      </c>
      <c r="F424">
        <v>246.86</v>
      </c>
      <c r="G424">
        <v>1252</v>
      </c>
    </row>
    <row r="425" spans="1:8" x14ac:dyDescent="0.25">
      <c r="A425">
        <v>424</v>
      </c>
      <c r="B425">
        <v>1</v>
      </c>
      <c r="C425" s="65">
        <v>45768</v>
      </c>
      <c r="D425">
        <v>2</v>
      </c>
      <c r="E425" t="s">
        <v>114</v>
      </c>
      <c r="F425">
        <v>129.87</v>
      </c>
      <c r="G425">
        <v>1014</v>
      </c>
      <c r="H425">
        <v>1</v>
      </c>
    </row>
    <row r="426" spans="1:8" x14ac:dyDescent="0.25">
      <c r="A426">
        <v>425</v>
      </c>
      <c r="B426">
        <v>4</v>
      </c>
      <c r="C426" s="65">
        <v>45769</v>
      </c>
      <c r="D426">
        <v>1</v>
      </c>
      <c r="E426" t="s">
        <v>117</v>
      </c>
      <c r="F426">
        <v>185.75</v>
      </c>
      <c r="G426">
        <v>909</v>
      </c>
    </row>
    <row r="427" spans="1:8" x14ac:dyDescent="0.25">
      <c r="A427">
        <v>426</v>
      </c>
      <c r="B427">
        <v>4</v>
      </c>
      <c r="C427" s="65">
        <v>45769</v>
      </c>
      <c r="D427">
        <v>1</v>
      </c>
      <c r="E427" t="s">
        <v>114</v>
      </c>
      <c r="F427">
        <v>184.12</v>
      </c>
      <c r="G427">
        <v>1869</v>
      </c>
    </row>
    <row r="428" spans="1:8" x14ac:dyDescent="0.25">
      <c r="A428">
        <v>427</v>
      </c>
      <c r="B428">
        <v>4</v>
      </c>
      <c r="C428" s="65">
        <v>45769</v>
      </c>
      <c r="D428">
        <v>2</v>
      </c>
      <c r="E428" t="s">
        <v>115</v>
      </c>
      <c r="F428">
        <v>101.97</v>
      </c>
      <c r="G428">
        <v>763</v>
      </c>
    </row>
    <row r="429" spans="1:8" x14ac:dyDescent="0.25">
      <c r="A429">
        <v>428</v>
      </c>
      <c r="B429">
        <v>1</v>
      </c>
      <c r="C429" s="65">
        <v>45769</v>
      </c>
      <c r="D429">
        <v>1</v>
      </c>
      <c r="E429" t="s">
        <v>115</v>
      </c>
      <c r="F429">
        <v>155.47999999999999</v>
      </c>
      <c r="G429">
        <v>553</v>
      </c>
      <c r="H429">
        <v>4</v>
      </c>
    </row>
    <row r="430" spans="1:8" x14ac:dyDescent="0.25">
      <c r="A430">
        <v>429</v>
      </c>
      <c r="B430">
        <v>4</v>
      </c>
      <c r="C430" s="65">
        <v>45769</v>
      </c>
      <c r="D430">
        <v>5</v>
      </c>
      <c r="E430" t="s">
        <v>112</v>
      </c>
      <c r="F430">
        <v>57.16</v>
      </c>
      <c r="G430">
        <v>236</v>
      </c>
    </row>
    <row r="431" spans="1:8" x14ac:dyDescent="0.25">
      <c r="A431">
        <v>430</v>
      </c>
      <c r="B431">
        <v>1</v>
      </c>
      <c r="C431" s="65">
        <v>45770</v>
      </c>
      <c r="D431">
        <v>4</v>
      </c>
      <c r="E431" t="s">
        <v>115</v>
      </c>
      <c r="F431">
        <v>93.45</v>
      </c>
      <c r="G431">
        <v>666</v>
      </c>
      <c r="H431">
        <v>3</v>
      </c>
    </row>
    <row r="432" spans="1:8" x14ac:dyDescent="0.25">
      <c r="A432">
        <v>431</v>
      </c>
      <c r="B432">
        <v>4</v>
      </c>
      <c r="C432" s="65">
        <v>45770</v>
      </c>
      <c r="D432">
        <v>3</v>
      </c>
      <c r="E432" t="s">
        <v>113</v>
      </c>
      <c r="F432">
        <v>113.05</v>
      </c>
      <c r="G432">
        <v>439</v>
      </c>
    </row>
    <row r="433" spans="1:8" x14ac:dyDescent="0.25">
      <c r="A433">
        <v>432</v>
      </c>
      <c r="B433">
        <v>5</v>
      </c>
      <c r="C433" s="65">
        <v>45770</v>
      </c>
      <c r="D433">
        <v>2</v>
      </c>
      <c r="E433" t="s">
        <v>115</v>
      </c>
      <c r="F433">
        <v>91.55</v>
      </c>
      <c r="G433">
        <v>546</v>
      </c>
    </row>
    <row r="434" spans="1:8" x14ac:dyDescent="0.25">
      <c r="A434">
        <v>433</v>
      </c>
      <c r="B434">
        <v>1</v>
      </c>
      <c r="C434" s="65">
        <v>45770</v>
      </c>
      <c r="D434">
        <v>5</v>
      </c>
      <c r="E434" t="s">
        <v>116</v>
      </c>
      <c r="F434">
        <v>75.459999999999994</v>
      </c>
      <c r="G434">
        <v>228</v>
      </c>
      <c r="H434">
        <v>1</v>
      </c>
    </row>
    <row r="435" spans="1:8" x14ac:dyDescent="0.25">
      <c r="A435">
        <v>434</v>
      </c>
      <c r="B435">
        <v>2</v>
      </c>
      <c r="C435" s="65">
        <v>45771</v>
      </c>
      <c r="D435">
        <v>3</v>
      </c>
      <c r="E435" t="s">
        <v>116</v>
      </c>
      <c r="F435">
        <v>308.56</v>
      </c>
      <c r="G435">
        <v>1909</v>
      </c>
    </row>
    <row r="436" spans="1:8" x14ac:dyDescent="0.25">
      <c r="A436">
        <v>435</v>
      </c>
      <c r="B436">
        <v>3</v>
      </c>
      <c r="C436" s="65">
        <v>45771</v>
      </c>
      <c r="D436">
        <v>3</v>
      </c>
      <c r="E436" t="s">
        <v>116</v>
      </c>
      <c r="F436">
        <v>306.89999999999998</v>
      </c>
      <c r="G436">
        <v>1671</v>
      </c>
    </row>
    <row r="437" spans="1:8" x14ac:dyDescent="0.25">
      <c r="A437">
        <v>436</v>
      </c>
      <c r="B437">
        <v>3</v>
      </c>
      <c r="C437" s="65">
        <v>45771</v>
      </c>
      <c r="D437">
        <v>3</v>
      </c>
      <c r="E437" t="s">
        <v>117</v>
      </c>
      <c r="F437">
        <v>255.4</v>
      </c>
      <c r="G437">
        <v>1762</v>
      </c>
    </row>
    <row r="438" spans="1:8" x14ac:dyDescent="0.25">
      <c r="A438">
        <v>437</v>
      </c>
      <c r="B438">
        <v>5</v>
      </c>
      <c r="C438" s="65">
        <v>45772</v>
      </c>
      <c r="D438">
        <v>5</v>
      </c>
      <c r="E438" t="s">
        <v>113</v>
      </c>
      <c r="F438">
        <v>56.16</v>
      </c>
      <c r="G438">
        <v>553</v>
      </c>
    </row>
    <row r="439" spans="1:8" x14ac:dyDescent="0.25">
      <c r="A439">
        <v>438</v>
      </c>
      <c r="B439">
        <v>1</v>
      </c>
      <c r="C439" s="65">
        <v>45772</v>
      </c>
      <c r="D439">
        <v>4</v>
      </c>
      <c r="E439" t="s">
        <v>114</v>
      </c>
      <c r="F439">
        <v>169.2</v>
      </c>
      <c r="G439">
        <v>660</v>
      </c>
      <c r="H439">
        <v>1</v>
      </c>
    </row>
    <row r="440" spans="1:8" x14ac:dyDescent="0.25">
      <c r="A440">
        <v>439</v>
      </c>
      <c r="B440">
        <v>5</v>
      </c>
      <c r="C440" s="65">
        <v>45772</v>
      </c>
      <c r="D440">
        <v>2</v>
      </c>
      <c r="E440" t="s">
        <v>114</v>
      </c>
      <c r="F440">
        <v>100.32</v>
      </c>
      <c r="G440">
        <v>597</v>
      </c>
    </row>
    <row r="441" spans="1:8" x14ac:dyDescent="0.25">
      <c r="A441">
        <v>440</v>
      </c>
      <c r="B441">
        <v>2</v>
      </c>
      <c r="C441" s="65">
        <v>45772</v>
      </c>
      <c r="D441">
        <v>5</v>
      </c>
      <c r="E441" t="s">
        <v>117</v>
      </c>
      <c r="F441">
        <v>166.29</v>
      </c>
      <c r="G441">
        <v>755</v>
      </c>
    </row>
    <row r="442" spans="1:8" x14ac:dyDescent="0.25">
      <c r="A442">
        <v>441</v>
      </c>
      <c r="B442">
        <v>5</v>
      </c>
      <c r="C442" s="65">
        <v>45772</v>
      </c>
      <c r="D442">
        <v>4</v>
      </c>
      <c r="E442" t="s">
        <v>115</v>
      </c>
      <c r="F442">
        <v>95.18</v>
      </c>
      <c r="G442">
        <v>568</v>
      </c>
    </row>
    <row r="443" spans="1:8" x14ac:dyDescent="0.25">
      <c r="A443">
        <v>442</v>
      </c>
      <c r="B443">
        <v>4</v>
      </c>
      <c r="C443" s="65">
        <v>45773</v>
      </c>
      <c r="D443">
        <v>2</v>
      </c>
      <c r="E443" t="s">
        <v>114</v>
      </c>
      <c r="F443">
        <v>86.84</v>
      </c>
      <c r="G443">
        <v>498</v>
      </c>
    </row>
    <row r="444" spans="1:8" x14ac:dyDescent="0.25">
      <c r="A444">
        <v>443</v>
      </c>
      <c r="B444">
        <v>2</v>
      </c>
      <c r="C444" s="65">
        <v>45773</v>
      </c>
      <c r="D444">
        <v>4</v>
      </c>
      <c r="E444" t="s">
        <v>115</v>
      </c>
      <c r="F444">
        <v>152.65</v>
      </c>
      <c r="G444">
        <v>542</v>
      </c>
    </row>
    <row r="445" spans="1:8" x14ac:dyDescent="0.25">
      <c r="A445">
        <v>444</v>
      </c>
      <c r="B445">
        <v>1</v>
      </c>
      <c r="C445" s="65">
        <v>45773</v>
      </c>
      <c r="D445">
        <v>4</v>
      </c>
      <c r="E445" t="s">
        <v>115</v>
      </c>
      <c r="F445">
        <v>177.8</v>
      </c>
      <c r="G445">
        <v>1669</v>
      </c>
      <c r="H445">
        <v>2</v>
      </c>
    </row>
    <row r="446" spans="1:8" x14ac:dyDescent="0.25">
      <c r="A446">
        <v>445</v>
      </c>
      <c r="B446">
        <v>1</v>
      </c>
      <c r="C446" s="65">
        <v>45774</v>
      </c>
      <c r="D446">
        <v>5</v>
      </c>
      <c r="E446" t="s">
        <v>114</v>
      </c>
      <c r="F446">
        <v>61.18</v>
      </c>
      <c r="G446">
        <v>320</v>
      </c>
      <c r="H446">
        <v>2</v>
      </c>
    </row>
    <row r="447" spans="1:8" x14ac:dyDescent="0.25">
      <c r="A447">
        <v>446</v>
      </c>
      <c r="B447">
        <v>2</v>
      </c>
      <c r="C447" s="65">
        <v>45774</v>
      </c>
      <c r="D447">
        <v>3</v>
      </c>
      <c r="E447" t="s">
        <v>117</v>
      </c>
      <c r="F447">
        <v>62.98</v>
      </c>
      <c r="G447">
        <v>443</v>
      </c>
    </row>
    <row r="448" spans="1:8" x14ac:dyDescent="0.25">
      <c r="A448">
        <v>447</v>
      </c>
      <c r="B448">
        <v>1</v>
      </c>
      <c r="C448" s="65">
        <v>45774</v>
      </c>
      <c r="D448">
        <v>3</v>
      </c>
      <c r="E448" t="s">
        <v>112</v>
      </c>
      <c r="F448">
        <v>67.319999999999993</v>
      </c>
      <c r="G448">
        <v>383</v>
      </c>
      <c r="H448">
        <v>5</v>
      </c>
    </row>
    <row r="449" spans="1:8" x14ac:dyDescent="0.25">
      <c r="A449">
        <v>448</v>
      </c>
      <c r="B449">
        <v>2</v>
      </c>
      <c r="C449" s="65">
        <v>45774</v>
      </c>
      <c r="D449">
        <v>3</v>
      </c>
      <c r="E449" t="s">
        <v>114</v>
      </c>
      <c r="F449">
        <v>46.84</v>
      </c>
      <c r="G449">
        <v>221</v>
      </c>
    </row>
    <row r="450" spans="1:8" x14ac:dyDescent="0.25">
      <c r="A450">
        <v>449</v>
      </c>
      <c r="B450">
        <v>5</v>
      </c>
      <c r="C450" s="65">
        <v>45774</v>
      </c>
      <c r="D450">
        <v>3</v>
      </c>
      <c r="E450" t="s">
        <v>117</v>
      </c>
      <c r="F450">
        <v>98.07</v>
      </c>
      <c r="G450">
        <v>756</v>
      </c>
    </row>
    <row r="451" spans="1:8" x14ac:dyDescent="0.25">
      <c r="A451">
        <v>450</v>
      </c>
      <c r="B451">
        <v>3</v>
      </c>
      <c r="C451" s="65">
        <v>45775</v>
      </c>
      <c r="D451">
        <v>2</v>
      </c>
      <c r="E451" t="s">
        <v>115</v>
      </c>
      <c r="F451">
        <v>316.01</v>
      </c>
      <c r="G451">
        <v>1600</v>
      </c>
    </row>
    <row r="452" spans="1:8" x14ac:dyDescent="0.25">
      <c r="A452">
        <v>451</v>
      </c>
      <c r="B452">
        <v>2</v>
      </c>
      <c r="C452" s="65">
        <v>45775</v>
      </c>
      <c r="D452">
        <v>5</v>
      </c>
      <c r="E452" t="s">
        <v>113</v>
      </c>
      <c r="F452">
        <v>211.96</v>
      </c>
      <c r="G452">
        <v>748</v>
      </c>
    </row>
    <row r="453" spans="1:8" x14ac:dyDescent="0.25">
      <c r="A453">
        <v>452</v>
      </c>
      <c r="B453">
        <v>1</v>
      </c>
      <c r="C453" s="65">
        <v>45775</v>
      </c>
      <c r="D453">
        <v>1</v>
      </c>
      <c r="E453" t="s">
        <v>116</v>
      </c>
      <c r="F453">
        <v>180.79</v>
      </c>
      <c r="G453">
        <v>546</v>
      </c>
      <c r="H453">
        <v>3</v>
      </c>
    </row>
    <row r="454" spans="1:8" x14ac:dyDescent="0.25">
      <c r="A454">
        <v>453</v>
      </c>
      <c r="B454">
        <v>4</v>
      </c>
      <c r="C454" s="65">
        <v>45776</v>
      </c>
      <c r="D454">
        <v>4</v>
      </c>
      <c r="E454" t="s">
        <v>114</v>
      </c>
      <c r="F454">
        <v>210.46</v>
      </c>
      <c r="G454">
        <v>1379</v>
      </c>
    </row>
    <row r="455" spans="1:8" x14ac:dyDescent="0.25">
      <c r="A455">
        <v>454</v>
      </c>
      <c r="B455">
        <v>5</v>
      </c>
      <c r="C455" s="65">
        <v>45776</v>
      </c>
      <c r="D455">
        <v>3</v>
      </c>
      <c r="E455" t="s">
        <v>112</v>
      </c>
      <c r="F455">
        <v>163.28</v>
      </c>
      <c r="G455">
        <v>972</v>
      </c>
    </row>
    <row r="456" spans="1:8" x14ac:dyDescent="0.25">
      <c r="A456">
        <v>455</v>
      </c>
      <c r="B456">
        <v>1</v>
      </c>
      <c r="C456" s="65">
        <v>45776</v>
      </c>
      <c r="D456">
        <v>1</v>
      </c>
      <c r="E456" t="s">
        <v>116</v>
      </c>
      <c r="F456">
        <v>244.06</v>
      </c>
      <c r="G456">
        <v>1520</v>
      </c>
      <c r="H456">
        <v>5</v>
      </c>
    </row>
    <row r="457" spans="1:8" x14ac:dyDescent="0.25">
      <c r="A457">
        <v>456</v>
      </c>
      <c r="B457">
        <v>1</v>
      </c>
      <c r="C457" s="65">
        <v>45776</v>
      </c>
      <c r="D457">
        <v>1</v>
      </c>
      <c r="E457" t="s">
        <v>114</v>
      </c>
      <c r="F457">
        <v>155.19999999999999</v>
      </c>
      <c r="G457">
        <v>584</v>
      </c>
      <c r="H457">
        <v>4</v>
      </c>
    </row>
    <row r="458" spans="1:8" x14ac:dyDescent="0.25">
      <c r="A458">
        <v>457</v>
      </c>
      <c r="B458">
        <v>5</v>
      </c>
      <c r="C458" s="65">
        <v>45777</v>
      </c>
      <c r="D458">
        <v>4</v>
      </c>
      <c r="E458" t="s">
        <v>114</v>
      </c>
      <c r="F458">
        <v>265.08</v>
      </c>
      <c r="G458">
        <v>1081</v>
      </c>
    </row>
    <row r="459" spans="1:8" x14ac:dyDescent="0.25">
      <c r="A459">
        <v>458</v>
      </c>
      <c r="B459">
        <v>2</v>
      </c>
      <c r="C459" s="65">
        <v>45777</v>
      </c>
      <c r="D459">
        <v>2</v>
      </c>
      <c r="E459" t="s">
        <v>115</v>
      </c>
      <c r="F459">
        <v>270.24</v>
      </c>
      <c r="G459">
        <v>974</v>
      </c>
    </row>
    <row r="460" spans="1:8" x14ac:dyDescent="0.25">
      <c r="A460">
        <v>459</v>
      </c>
      <c r="B460">
        <v>5</v>
      </c>
      <c r="C460" s="65">
        <v>45777</v>
      </c>
      <c r="D460">
        <v>3</v>
      </c>
      <c r="E460" t="s">
        <v>116</v>
      </c>
      <c r="F460">
        <v>287.06</v>
      </c>
      <c r="G460">
        <v>1753</v>
      </c>
    </row>
    <row r="461" spans="1:8" x14ac:dyDescent="0.25">
      <c r="A461">
        <v>460</v>
      </c>
      <c r="B461">
        <v>3</v>
      </c>
      <c r="C461" s="65">
        <v>45778</v>
      </c>
      <c r="D461">
        <v>1</v>
      </c>
      <c r="E461" t="s">
        <v>114</v>
      </c>
      <c r="F461">
        <v>149.25</v>
      </c>
      <c r="G461">
        <v>968</v>
      </c>
    </row>
    <row r="462" spans="1:8" x14ac:dyDescent="0.25">
      <c r="A462">
        <v>461</v>
      </c>
      <c r="B462">
        <v>4</v>
      </c>
      <c r="C462" s="65">
        <v>45778</v>
      </c>
      <c r="D462">
        <v>3</v>
      </c>
      <c r="E462" t="s">
        <v>117</v>
      </c>
      <c r="F462">
        <v>80.260000000000005</v>
      </c>
      <c r="G462">
        <v>626</v>
      </c>
    </row>
    <row r="463" spans="1:8" x14ac:dyDescent="0.25">
      <c r="A463">
        <v>462</v>
      </c>
      <c r="B463">
        <v>4</v>
      </c>
      <c r="C463" s="65">
        <v>45778</v>
      </c>
      <c r="D463">
        <v>4</v>
      </c>
      <c r="E463" t="s">
        <v>115</v>
      </c>
      <c r="F463">
        <v>77.489999999999995</v>
      </c>
      <c r="G463">
        <v>629</v>
      </c>
    </row>
    <row r="464" spans="1:8" x14ac:dyDescent="0.25">
      <c r="A464">
        <v>463</v>
      </c>
      <c r="B464">
        <v>2</v>
      </c>
      <c r="C464" s="65">
        <v>45778</v>
      </c>
      <c r="D464">
        <v>1</v>
      </c>
      <c r="E464" t="s">
        <v>112</v>
      </c>
      <c r="F464">
        <v>96.36</v>
      </c>
      <c r="G464">
        <v>307</v>
      </c>
    </row>
    <row r="465" spans="1:7" x14ac:dyDescent="0.25">
      <c r="A465">
        <v>464</v>
      </c>
      <c r="B465">
        <v>5</v>
      </c>
      <c r="C465" s="65">
        <v>45778</v>
      </c>
      <c r="D465">
        <v>4</v>
      </c>
      <c r="E465" t="s">
        <v>117</v>
      </c>
      <c r="F465">
        <v>135.24</v>
      </c>
      <c r="G465">
        <v>1168</v>
      </c>
    </row>
    <row r="466" spans="1:7" x14ac:dyDescent="0.25">
      <c r="A466">
        <v>465</v>
      </c>
      <c r="B466">
        <v>5</v>
      </c>
      <c r="C466" s="65">
        <v>45779</v>
      </c>
      <c r="D466">
        <v>1</v>
      </c>
      <c r="E466" t="s">
        <v>116</v>
      </c>
      <c r="F466">
        <v>256.27999999999997</v>
      </c>
      <c r="G466">
        <v>1350</v>
      </c>
    </row>
    <row r="467" spans="1:7" x14ac:dyDescent="0.25">
      <c r="A467">
        <v>466</v>
      </c>
      <c r="B467">
        <v>2</v>
      </c>
      <c r="C467" s="65">
        <v>45779</v>
      </c>
      <c r="D467">
        <v>4</v>
      </c>
      <c r="E467" t="s">
        <v>117</v>
      </c>
      <c r="F467">
        <v>182.2</v>
      </c>
      <c r="G467">
        <v>1038</v>
      </c>
    </row>
    <row r="468" spans="1:7" x14ac:dyDescent="0.25">
      <c r="A468">
        <v>467</v>
      </c>
      <c r="B468">
        <v>5</v>
      </c>
      <c r="C468" s="65">
        <v>45779</v>
      </c>
      <c r="D468">
        <v>3</v>
      </c>
      <c r="E468" t="s">
        <v>117</v>
      </c>
      <c r="F468">
        <v>308.12</v>
      </c>
      <c r="G468">
        <v>2800</v>
      </c>
    </row>
    <row r="469" spans="1:7" x14ac:dyDescent="0.25">
      <c r="A469">
        <v>468</v>
      </c>
      <c r="B469">
        <v>4</v>
      </c>
      <c r="C469" s="65">
        <v>45780</v>
      </c>
      <c r="D469">
        <v>3</v>
      </c>
      <c r="E469" t="s">
        <v>117</v>
      </c>
      <c r="F469">
        <v>94.17</v>
      </c>
      <c r="G469">
        <v>1019</v>
      </c>
    </row>
    <row r="470" spans="1:7" x14ac:dyDescent="0.25">
      <c r="A470">
        <v>469</v>
      </c>
      <c r="B470">
        <v>5</v>
      </c>
      <c r="C470" s="65">
        <v>45780</v>
      </c>
      <c r="D470">
        <v>2</v>
      </c>
      <c r="E470" t="s">
        <v>117</v>
      </c>
      <c r="F470">
        <v>75.58</v>
      </c>
      <c r="G470">
        <v>443</v>
      </c>
    </row>
    <row r="471" spans="1:7" x14ac:dyDescent="0.25">
      <c r="A471">
        <v>470</v>
      </c>
      <c r="B471">
        <v>3</v>
      </c>
      <c r="C471" s="65">
        <v>45780</v>
      </c>
      <c r="D471">
        <v>4</v>
      </c>
      <c r="E471" t="s">
        <v>115</v>
      </c>
      <c r="F471">
        <v>86.23</v>
      </c>
      <c r="G471">
        <v>609</v>
      </c>
    </row>
    <row r="472" spans="1:7" x14ac:dyDescent="0.25">
      <c r="A472">
        <v>471</v>
      </c>
      <c r="B472">
        <v>3</v>
      </c>
      <c r="C472" s="65">
        <v>45780</v>
      </c>
      <c r="D472">
        <v>3</v>
      </c>
      <c r="E472" t="s">
        <v>114</v>
      </c>
      <c r="F472">
        <v>114.15</v>
      </c>
      <c r="G472">
        <v>1053</v>
      </c>
    </row>
    <row r="473" spans="1:7" x14ac:dyDescent="0.25">
      <c r="A473">
        <v>472</v>
      </c>
      <c r="B473">
        <v>4</v>
      </c>
      <c r="C473" s="65">
        <v>45781</v>
      </c>
      <c r="D473">
        <v>1</v>
      </c>
      <c r="E473" t="s">
        <v>113</v>
      </c>
      <c r="F473">
        <v>60.91</v>
      </c>
      <c r="G473">
        <v>326</v>
      </c>
    </row>
    <row r="474" spans="1:7" x14ac:dyDescent="0.25">
      <c r="A474">
        <v>473</v>
      </c>
      <c r="B474">
        <v>5</v>
      </c>
      <c r="C474" s="65">
        <v>45781</v>
      </c>
      <c r="D474">
        <v>1</v>
      </c>
      <c r="E474" t="s">
        <v>116</v>
      </c>
      <c r="F474">
        <v>118.05</v>
      </c>
      <c r="G474">
        <v>626</v>
      </c>
    </row>
    <row r="475" spans="1:7" x14ac:dyDescent="0.25">
      <c r="A475">
        <v>474</v>
      </c>
      <c r="B475">
        <v>5</v>
      </c>
      <c r="C475" s="65">
        <v>45781</v>
      </c>
      <c r="D475">
        <v>2</v>
      </c>
      <c r="E475" t="s">
        <v>113</v>
      </c>
      <c r="F475">
        <v>120.47</v>
      </c>
      <c r="G475">
        <v>334</v>
      </c>
    </row>
    <row r="476" spans="1:7" x14ac:dyDescent="0.25">
      <c r="A476">
        <v>475</v>
      </c>
      <c r="B476">
        <v>5</v>
      </c>
      <c r="C476" s="65">
        <v>45781</v>
      </c>
      <c r="D476">
        <v>1</v>
      </c>
      <c r="E476" t="s">
        <v>112</v>
      </c>
      <c r="F476">
        <v>140.16</v>
      </c>
      <c r="G476">
        <v>743</v>
      </c>
    </row>
    <row r="477" spans="1:7" x14ac:dyDescent="0.25">
      <c r="A477">
        <v>476</v>
      </c>
      <c r="B477">
        <v>2</v>
      </c>
      <c r="C477" s="65">
        <v>45782</v>
      </c>
      <c r="D477">
        <v>4</v>
      </c>
      <c r="E477" t="s">
        <v>112</v>
      </c>
      <c r="F477">
        <v>75.91</v>
      </c>
      <c r="G477">
        <v>338</v>
      </c>
    </row>
    <row r="478" spans="1:7" x14ac:dyDescent="0.25">
      <c r="A478">
        <v>477</v>
      </c>
      <c r="B478">
        <v>5</v>
      </c>
      <c r="C478" s="65">
        <v>45782</v>
      </c>
      <c r="D478">
        <v>2</v>
      </c>
      <c r="E478" t="s">
        <v>117</v>
      </c>
      <c r="F478">
        <v>54.15</v>
      </c>
      <c r="G478">
        <v>393</v>
      </c>
    </row>
    <row r="479" spans="1:7" x14ac:dyDescent="0.25">
      <c r="A479">
        <v>478</v>
      </c>
      <c r="B479">
        <v>4</v>
      </c>
      <c r="C479" s="65">
        <v>45782</v>
      </c>
      <c r="D479">
        <v>1</v>
      </c>
      <c r="E479" t="s">
        <v>116</v>
      </c>
      <c r="F479">
        <v>66.53</v>
      </c>
      <c r="G479">
        <v>149</v>
      </c>
    </row>
    <row r="480" spans="1:7" x14ac:dyDescent="0.25">
      <c r="A480">
        <v>479</v>
      </c>
      <c r="B480">
        <v>3</v>
      </c>
      <c r="C480" s="65">
        <v>45782</v>
      </c>
      <c r="D480">
        <v>4</v>
      </c>
      <c r="E480" t="s">
        <v>117</v>
      </c>
      <c r="F480">
        <v>160.55000000000001</v>
      </c>
      <c r="G480">
        <v>988</v>
      </c>
    </row>
    <row r="481" spans="1:8" x14ac:dyDescent="0.25">
      <c r="A481">
        <v>480</v>
      </c>
      <c r="B481">
        <v>5</v>
      </c>
      <c r="C481" s="65">
        <v>45782</v>
      </c>
      <c r="D481">
        <v>2</v>
      </c>
      <c r="E481" t="s">
        <v>117</v>
      </c>
      <c r="F481">
        <v>99.58</v>
      </c>
      <c r="G481">
        <v>622</v>
      </c>
    </row>
    <row r="482" spans="1:8" x14ac:dyDescent="0.25">
      <c r="A482">
        <v>481</v>
      </c>
      <c r="B482">
        <v>1</v>
      </c>
      <c r="C482" s="65">
        <v>45783</v>
      </c>
      <c r="D482">
        <v>5</v>
      </c>
      <c r="E482" t="s">
        <v>112</v>
      </c>
      <c r="F482">
        <v>287.61</v>
      </c>
      <c r="G482">
        <v>1584</v>
      </c>
      <c r="H482">
        <v>3</v>
      </c>
    </row>
    <row r="483" spans="1:8" x14ac:dyDescent="0.25">
      <c r="A483">
        <v>482</v>
      </c>
      <c r="B483">
        <v>1</v>
      </c>
      <c r="C483" s="65">
        <v>45783</v>
      </c>
      <c r="D483">
        <v>1</v>
      </c>
      <c r="E483" t="s">
        <v>114</v>
      </c>
      <c r="F483">
        <v>222.4</v>
      </c>
      <c r="G483">
        <v>1717</v>
      </c>
      <c r="H483">
        <v>4</v>
      </c>
    </row>
    <row r="484" spans="1:8" x14ac:dyDescent="0.25">
      <c r="A484">
        <v>483</v>
      </c>
      <c r="B484">
        <v>5</v>
      </c>
      <c r="C484" s="65">
        <v>45783</v>
      </c>
      <c r="D484">
        <v>3</v>
      </c>
      <c r="E484" t="s">
        <v>116</v>
      </c>
      <c r="F484">
        <v>190.44</v>
      </c>
      <c r="G484">
        <v>956</v>
      </c>
    </row>
    <row r="485" spans="1:8" x14ac:dyDescent="0.25">
      <c r="A485">
        <v>484</v>
      </c>
      <c r="B485">
        <v>5</v>
      </c>
      <c r="C485" s="65">
        <v>45784</v>
      </c>
      <c r="D485">
        <v>1</v>
      </c>
      <c r="E485" t="s">
        <v>116</v>
      </c>
      <c r="F485">
        <v>55.89</v>
      </c>
      <c r="G485">
        <v>406</v>
      </c>
    </row>
    <row r="486" spans="1:8" x14ac:dyDescent="0.25">
      <c r="A486">
        <v>485</v>
      </c>
      <c r="B486">
        <v>4</v>
      </c>
      <c r="C486" s="65">
        <v>45784</v>
      </c>
      <c r="D486">
        <v>4</v>
      </c>
      <c r="E486" t="s">
        <v>115</v>
      </c>
      <c r="F486">
        <v>181.2</v>
      </c>
      <c r="G486">
        <v>1554</v>
      </c>
    </row>
    <row r="487" spans="1:8" x14ac:dyDescent="0.25">
      <c r="A487">
        <v>486</v>
      </c>
      <c r="B487">
        <v>4</v>
      </c>
      <c r="C487" s="65">
        <v>45784</v>
      </c>
      <c r="D487">
        <v>5</v>
      </c>
      <c r="E487" t="s">
        <v>112</v>
      </c>
      <c r="F487">
        <v>156.4</v>
      </c>
      <c r="G487">
        <v>534</v>
      </c>
    </row>
    <row r="488" spans="1:8" x14ac:dyDescent="0.25">
      <c r="A488">
        <v>487</v>
      </c>
      <c r="B488">
        <v>5</v>
      </c>
      <c r="C488" s="65">
        <v>45784</v>
      </c>
      <c r="D488">
        <v>1</v>
      </c>
      <c r="E488" t="s">
        <v>117</v>
      </c>
      <c r="F488">
        <v>56.43</v>
      </c>
      <c r="G488">
        <v>437</v>
      </c>
    </row>
    <row r="489" spans="1:8" x14ac:dyDescent="0.25">
      <c r="A489">
        <v>488</v>
      </c>
      <c r="B489">
        <v>1</v>
      </c>
      <c r="C489" s="65">
        <v>45784</v>
      </c>
      <c r="D489">
        <v>2</v>
      </c>
      <c r="E489" t="s">
        <v>117</v>
      </c>
      <c r="F489">
        <v>164.3</v>
      </c>
      <c r="G489">
        <v>975</v>
      </c>
      <c r="H489">
        <v>1</v>
      </c>
    </row>
    <row r="490" spans="1:8" x14ac:dyDescent="0.25">
      <c r="A490">
        <v>489</v>
      </c>
      <c r="B490">
        <v>1</v>
      </c>
      <c r="C490" s="65">
        <v>45785</v>
      </c>
      <c r="D490">
        <v>3</v>
      </c>
      <c r="E490" t="s">
        <v>113</v>
      </c>
      <c r="F490">
        <v>84.09</v>
      </c>
      <c r="G490">
        <v>750</v>
      </c>
      <c r="H490">
        <v>5</v>
      </c>
    </row>
    <row r="491" spans="1:8" x14ac:dyDescent="0.25">
      <c r="A491">
        <v>490</v>
      </c>
      <c r="B491">
        <v>3</v>
      </c>
      <c r="C491" s="65">
        <v>45785</v>
      </c>
      <c r="D491">
        <v>5</v>
      </c>
      <c r="E491" t="s">
        <v>117</v>
      </c>
      <c r="F491">
        <v>151.97999999999999</v>
      </c>
      <c r="G491">
        <v>1048</v>
      </c>
    </row>
    <row r="492" spans="1:8" x14ac:dyDescent="0.25">
      <c r="A492">
        <v>491</v>
      </c>
      <c r="B492">
        <v>5</v>
      </c>
      <c r="C492" s="65">
        <v>45785</v>
      </c>
      <c r="D492">
        <v>3</v>
      </c>
      <c r="E492" t="s">
        <v>112</v>
      </c>
      <c r="F492">
        <v>252.62</v>
      </c>
      <c r="G492">
        <v>696</v>
      </c>
    </row>
    <row r="493" spans="1:8" x14ac:dyDescent="0.25">
      <c r="A493">
        <v>492</v>
      </c>
      <c r="B493">
        <v>2</v>
      </c>
      <c r="C493" s="65">
        <v>45785</v>
      </c>
      <c r="D493">
        <v>1</v>
      </c>
      <c r="E493" t="s">
        <v>117</v>
      </c>
      <c r="F493">
        <v>66.319999999999993</v>
      </c>
      <c r="G493">
        <v>354</v>
      </c>
    </row>
    <row r="494" spans="1:8" x14ac:dyDescent="0.25">
      <c r="A494">
        <v>493</v>
      </c>
      <c r="B494">
        <v>5</v>
      </c>
      <c r="C494" s="65">
        <v>45786</v>
      </c>
      <c r="D494">
        <v>3</v>
      </c>
      <c r="E494" t="s">
        <v>117</v>
      </c>
      <c r="F494">
        <v>240.96</v>
      </c>
      <c r="G494">
        <v>916</v>
      </c>
    </row>
    <row r="495" spans="1:8" x14ac:dyDescent="0.25">
      <c r="A495">
        <v>494</v>
      </c>
      <c r="B495">
        <v>4</v>
      </c>
      <c r="C495" s="65">
        <v>45786</v>
      </c>
      <c r="D495">
        <v>3</v>
      </c>
      <c r="E495" t="s">
        <v>114</v>
      </c>
      <c r="F495">
        <v>119.79</v>
      </c>
      <c r="G495">
        <v>1059</v>
      </c>
    </row>
    <row r="496" spans="1:8" x14ac:dyDescent="0.25">
      <c r="A496">
        <v>495</v>
      </c>
      <c r="B496">
        <v>5</v>
      </c>
      <c r="C496" s="65">
        <v>45786</v>
      </c>
      <c r="D496">
        <v>1</v>
      </c>
      <c r="E496" t="s">
        <v>113</v>
      </c>
      <c r="F496">
        <v>105.98</v>
      </c>
      <c r="G496">
        <v>942</v>
      </c>
    </row>
    <row r="497" spans="1:8" x14ac:dyDescent="0.25">
      <c r="A497">
        <v>496</v>
      </c>
      <c r="B497">
        <v>2</v>
      </c>
      <c r="C497" s="65">
        <v>45786</v>
      </c>
      <c r="D497">
        <v>4</v>
      </c>
      <c r="E497" t="s">
        <v>112</v>
      </c>
      <c r="F497">
        <v>106.66</v>
      </c>
      <c r="G497">
        <v>923</v>
      </c>
    </row>
    <row r="498" spans="1:8" x14ac:dyDescent="0.25">
      <c r="A498">
        <v>497</v>
      </c>
      <c r="B498">
        <v>5</v>
      </c>
      <c r="C498" s="65">
        <v>45787</v>
      </c>
      <c r="D498">
        <v>4</v>
      </c>
      <c r="E498" t="s">
        <v>115</v>
      </c>
      <c r="F498">
        <v>102.92</v>
      </c>
      <c r="G498">
        <v>844</v>
      </c>
    </row>
    <row r="499" spans="1:8" x14ac:dyDescent="0.25">
      <c r="A499">
        <v>498</v>
      </c>
      <c r="B499">
        <v>5</v>
      </c>
      <c r="C499" s="65">
        <v>45787</v>
      </c>
      <c r="D499">
        <v>1</v>
      </c>
      <c r="E499" t="s">
        <v>115</v>
      </c>
      <c r="F499">
        <v>95.62</v>
      </c>
      <c r="G499">
        <v>458</v>
      </c>
    </row>
    <row r="500" spans="1:8" x14ac:dyDescent="0.25">
      <c r="A500">
        <v>499</v>
      </c>
      <c r="B500">
        <v>1</v>
      </c>
      <c r="C500" s="65">
        <v>45787</v>
      </c>
      <c r="D500">
        <v>2</v>
      </c>
      <c r="E500" t="s">
        <v>114</v>
      </c>
      <c r="F500">
        <v>148.22</v>
      </c>
      <c r="G500">
        <v>736</v>
      </c>
      <c r="H500">
        <v>5</v>
      </c>
    </row>
    <row r="501" spans="1:8" x14ac:dyDescent="0.25">
      <c r="A501">
        <v>500</v>
      </c>
      <c r="B501">
        <v>1</v>
      </c>
      <c r="C501" s="65">
        <v>45787</v>
      </c>
      <c r="D501">
        <v>2</v>
      </c>
      <c r="E501" t="s">
        <v>114</v>
      </c>
      <c r="F501">
        <v>100.65</v>
      </c>
      <c r="G501">
        <v>652</v>
      </c>
      <c r="H501">
        <v>5</v>
      </c>
    </row>
    <row r="502" spans="1:8" x14ac:dyDescent="0.25">
      <c r="A502">
        <v>501</v>
      </c>
      <c r="B502">
        <v>5</v>
      </c>
      <c r="C502" s="65">
        <v>45788</v>
      </c>
      <c r="D502">
        <v>4</v>
      </c>
      <c r="E502" t="s">
        <v>114</v>
      </c>
      <c r="F502">
        <v>40.64</v>
      </c>
      <c r="G502">
        <v>324</v>
      </c>
    </row>
    <row r="503" spans="1:8" x14ac:dyDescent="0.25">
      <c r="A503">
        <v>502</v>
      </c>
      <c r="B503">
        <v>4</v>
      </c>
      <c r="C503" s="65">
        <v>45788</v>
      </c>
      <c r="D503">
        <v>5</v>
      </c>
      <c r="E503" t="s">
        <v>117</v>
      </c>
      <c r="F503">
        <v>59.26</v>
      </c>
      <c r="G503">
        <v>271</v>
      </c>
    </row>
    <row r="504" spans="1:8" x14ac:dyDescent="0.25">
      <c r="A504">
        <v>503</v>
      </c>
      <c r="B504">
        <v>2</v>
      </c>
      <c r="C504" s="65">
        <v>45788</v>
      </c>
      <c r="D504">
        <v>2</v>
      </c>
      <c r="E504" t="s">
        <v>114</v>
      </c>
      <c r="F504">
        <v>45.78</v>
      </c>
      <c r="G504">
        <v>230</v>
      </c>
    </row>
    <row r="505" spans="1:8" x14ac:dyDescent="0.25">
      <c r="A505">
        <v>504</v>
      </c>
      <c r="B505">
        <v>3</v>
      </c>
      <c r="C505" s="65">
        <v>45788</v>
      </c>
      <c r="D505">
        <v>5</v>
      </c>
      <c r="E505" t="s">
        <v>112</v>
      </c>
      <c r="F505">
        <v>102.32</v>
      </c>
      <c r="G505">
        <v>687</v>
      </c>
    </row>
    <row r="506" spans="1:8" x14ac:dyDescent="0.25">
      <c r="A506">
        <v>505</v>
      </c>
      <c r="B506">
        <v>4</v>
      </c>
      <c r="C506" s="65">
        <v>45788</v>
      </c>
      <c r="D506">
        <v>4</v>
      </c>
      <c r="E506" t="s">
        <v>114</v>
      </c>
      <c r="F506">
        <v>75.98</v>
      </c>
      <c r="G506">
        <v>191</v>
      </c>
    </row>
    <row r="507" spans="1:8" x14ac:dyDescent="0.25">
      <c r="A507">
        <v>506</v>
      </c>
      <c r="B507">
        <v>2</v>
      </c>
      <c r="C507" s="65">
        <v>45789</v>
      </c>
      <c r="D507">
        <v>4</v>
      </c>
      <c r="E507" t="s">
        <v>117</v>
      </c>
      <c r="F507">
        <v>229.05</v>
      </c>
      <c r="G507">
        <v>1204</v>
      </c>
    </row>
    <row r="508" spans="1:8" x14ac:dyDescent="0.25">
      <c r="A508">
        <v>507</v>
      </c>
      <c r="B508">
        <v>3</v>
      </c>
      <c r="C508" s="65">
        <v>45789</v>
      </c>
      <c r="D508">
        <v>4</v>
      </c>
      <c r="E508" t="s">
        <v>112</v>
      </c>
      <c r="F508">
        <v>201.58</v>
      </c>
      <c r="G508">
        <v>897</v>
      </c>
    </row>
    <row r="509" spans="1:8" x14ac:dyDescent="0.25">
      <c r="A509">
        <v>508</v>
      </c>
      <c r="B509">
        <v>1</v>
      </c>
      <c r="C509" s="65">
        <v>45789</v>
      </c>
      <c r="D509">
        <v>3</v>
      </c>
      <c r="E509" t="s">
        <v>117</v>
      </c>
      <c r="F509">
        <v>327.84</v>
      </c>
      <c r="G509">
        <v>2975</v>
      </c>
      <c r="H509">
        <v>2</v>
      </c>
    </row>
    <row r="510" spans="1:8" x14ac:dyDescent="0.25">
      <c r="A510">
        <v>509</v>
      </c>
      <c r="B510">
        <v>3</v>
      </c>
      <c r="C510" s="65">
        <v>45790</v>
      </c>
      <c r="D510">
        <v>2</v>
      </c>
      <c r="E510" t="s">
        <v>116</v>
      </c>
      <c r="F510">
        <v>307.64</v>
      </c>
      <c r="G510">
        <v>1527</v>
      </c>
    </row>
    <row r="511" spans="1:8" x14ac:dyDescent="0.25">
      <c r="A511">
        <v>510</v>
      </c>
      <c r="B511">
        <v>2</v>
      </c>
      <c r="C511" s="65">
        <v>45790</v>
      </c>
      <c r="D511">
        <v>5</v>
      </c>
      <c r="E511" t="s">
        <v>116</v>
      </c>
      <c r="F511">
        <v>169.2</v>
      </c>
      <c r="G511">
        <v>914</v>
      </c>
    </row>
    <row r="512" spans="1:8" x14ac:dyDescent="0.25">
      <c r="A512">
        <v>511</v>
      </c>
      <c r="B512">
        <v>4</v>
      </c>
      <c r="C512" s="65">
        <v>45790</v>
      </c>
      <c r="D512">
        <v>5</v>
      </c>
      <c r="E512" t="s">
        <v>113</v>
      </c>
      <c r="F512">
        <v>141.11000000000001</v>
      </c>
      <c r="G512">
        <v>853</v>
      </c>
    </row>
    <row r="513" spans="1:8" x14ac:dyDescent="0.25">
      <c r="A513">
        <v>512</v>
      </c>
      <c r="B513">
        <v>5</v>
      </c>
      <c r="C513" s="65">
        <v>45791</v>
      </c>
      <c r="D513">
        <v>1</v>
      </c>
      <c r="E513" t="s">
        <v>116</v>
      </c>
      <c r="F513">
        <v>135.97999999999999</v>
      </c>
      <c r="G513">
        <v>396</v>
      </c>
    </row>
    <row r="514" spans="1:8" x14ac:dyDescent="0.25">
      <c r="A514">
        <v>513</v>
      </c>
      <c r="B514">
        <v>2</v>
      </c>
      <c r="C514" s="65">
        <v>45791</v>
      </c>
      <c r="D514">
        <v>1</v>
      </c>
      <c r="E514" t="s">
        <v>116</v>
      </c>
      <c r="F514">
        <v>85.55</v>
      </c>
      <c r="G514">
        <v>384</v>
      </c>
    </row>
    <row r="515" spans="1:8" x14ac:dyDescent="0.25">
      <c r="A515">
        <v>514</v>
      </c>
      <c r="B515">
        <v>3</v>
      </c>
      <c r="C515" s="65">
        <v>45791</v>
      </c>
      <c r="D515">
        <v>1</v>
      </c>
      <c r="E515" t="s">
        <v>113</v>
      </c>
      <c r="F515">
        <v>175.15</v>
      </c>
      <c r="G515">
        <v>614</v>
      </c>
    </row>
    <row r="516" spans="1:8" x14ac:dyDescent="0.25">
      <c r="A516">
        <v>515</v>
      </c>
      <c r="B516">
        <v>1</v>
      </c>
      <c r="C516" s="65">
        <v>45791</v>
      </c>
      <c r="D516">
        <v>3</v>
      </c>
      <c r="E516" t="s">
        <v>113</v>
      </c>
      <c r="F516">
        <v>127.44</v>
      </c>
      <c r="G516">
        <v>795</v>
      </c>
      <c r="H516">
        <v>2</v>
      </c>
    </row>
    <row r="517" spans="1:8" x14ac:dyDescent="0.25">
      <c r="A517">
        <v>516</v>
      </c>
      <c r="B517">
        <v>2</v>
      </c>
      <c r="C517" s="65">
        <v>45791</v>
      </c>
      <c r="D517">
        <v>5</v>
      </c>
      <c r="E517" t="s">
        <v>117</v>
      </c>
      <c r="F517">
        <v>57.65</v>
      </c>
      <c r="G517">
        <v>520</v>
      </c>
    </row>
    <row r="518" spans="1:8" x14ac:dyDescent="0.25">
      <c r="A518">
        <v>517</v>
      </c>
      <c r="B518">
        <v>4</v>
      </c>
      <c r="C518" s="65">
        <v>45792</v>
      </c>
      <c r="D518">
        <v>1</v>
      </c>
      <c r="E518" t="s">
        <v>115</v>
      </c>
      <c r="F518">
        <v>241.43</v>
      </c>
      <c r="G518">
        <v>1083</v>
      </c>
    </row>
    <row r="519" spans="1:8" x14ac:dyDescent="0.25">
      <c r="A519">
        <v>518</v>
      </c>
      <c r="B519">
        <v>3</v>
      </c>
      <c r="C519" s="65">
        <v>45792</v>
      </c>
      <c r="D519">
        <v>4</v>
      </c>
      <c r="E519" t="s">
        <v>116</v>
      </c>
      <c r="F519">
        <v>112.2</v>
      </c>
      <c r="G519">
        <v>752</v>
      </c>
    </row>
    <row r="520" spans="1:8" x14ac:dyDescent="0.25">
      <c r="A520">
        <v>519</v>
      </c>
      <c r="B520">
        <v>2</v>
      </c>
      <c r="C520" s="65">
        <v>45792</v>
      </c>
      <c r="D520">
        <v>2</v>
      </c>
      <c r="E520" t="s">
        <v>115</v>
      </c>
      <c r="F520">
        <v>145.79</v>
      </c>
      <c r="G520">
        <v>1190</v>
      </c>
    </row>
    <row r="521" spans="1:8" x14ac:dyDescent="0.25">
      <c r="A521">
        <v>520</v>
      </c>
      <c r="B521">
        <v>4</v>
      </c>
      <c r="C521" s="65">
        <v>45792</v>
      </c>
      <c r="D521">
        <v>1</v>
      </c>
      <c r="E521" t="s">
        <v>113</v>
      </c>
      <c r="F521">
        <v>120.28</v>
      </c>
      <c r="G521">
        <v>484</v>
      </c>
    </row>
    <row r="522" spans="1:8" x14ac:dyDescent="0.25">
      <c r="A522">
        <v>521</v>
      </c>
      <c r="B522">
        <v>1</v>
      </c>
      <c r="C522" s="65">
        <v>45793</v>
      </c>
      <c r="D522">
        <v>1</v>
      </c>
      <c r="E522" t="s">
        <v>114</v>
      </c>
      <c r="F522">
        <v>94.87</v>
      </c>
      <c r="G522">
        <v>456</v>
      </c>
      <c r="H522">
        <v>3</v>
      </c>
    </row>
    <row r="523" spans="1:8" x14ac:dyDescent="0.25">
      <c r="A523">
        <v>522</v>
      </c>
      <c r="B523">
        <v>3</v>
      </c>
      <c r="C523" s="65">
        <v>45793</v>
      </c>
      <c r="D523">
        <v>2</v>
      </c>
      <c r="E523" t="s">
        <v>117</v>
      </c>
      <c r="F523">
        <v>71.959999999999994</v>
      </c>
      <c r="G523">
        <v>561</v>
      </c>
    </row>
    <row r="524" spans="1:8" x14ac:dyDescent="0.25">
      <c r="A524">
        <v>523</v>
      </c>
      <c r="B524">
        <v>1</v>
      </c>
      <c r="C524" s="65">
        <v>45793</v>
      </c>
      <c r="D524">
        <v>1</v>
      </c>
      <c r="E524" t="s">
        <v>113</v>
      </c>
      <c r="F524">
        <v>128.16</v>
      </c>
      <c r="G524">
        <v>265</v>
      </c>
      <c r="H524">
        <v>1</v>
      </c>
    </row>
    <row r="525" spans="1:8" x14ac:dyDescent="0.25">
      <c r="A525">
        <v>524</v>
      </c>
      <c r="B525">
        <v>4</v>
      </c>
      <c r="C525" s="65">
        <v>45793</v>
      </c>
      <c r="D525">
        <v>3</v>
      </c>
      <c r="E525" t="s">
        <v>112</v>
      </c>
      <c r="F525">
        <v>94.88</v>
      </c>
      <c r="G525">
        <v>553</v>
      </c>
    </row>
    <row r="526" spans="1:8" x14ac:dyDescent="0.25">
      <c r="A526">
        <v>525</v>
      </c>
      <c r="B526">
        <v>3</v>
      </c>
      <c r="C526" s="65">
        <v>45793</v>
      </c>
      <c r="D526">
        <v>2</v>
      </c>
      <c r="E526" t="s">
        <v>117</v>
      </c>
      <c r="F526">
        <v>129.69999999999999</v>
      </c>
      <c r="G526">
        <v>803</v>
      </c>
    </row>
    <row r="527" spans="1:8" x14ac:dyDescent="0.25">
      <c r="A527">
        <v>526</v>
      </c>
      <c r="B527">
        <v>5</v>
      </c>
      <c r="C527" s="65">
        <v>45794</v>
      </c>
      <c r="D527">
        <v>4</v>
      </c>
      <c r="E527" t="s">
        <v>114</v>
      </c>
      <c r="F527">
        <v>138.44</v>
      </c>
      <c r="G527">
        <v>740</v>
      </c>
    </row>
    <row r="528" spans="1:8" x14ac:dyDescent="0.25">
      <c r="A528">
        <v>527</v>
      </c>
      <c r="B528">
        <v>2</v>
      </c>
      <c r="C528" s="65">
        <v>45794</v>
      </c>
      <c r="D528">
        <v>2</v>
      </c>
      <c r="E528" t="s">
        <v>113</v>
      </c>
      <c r="F528">
        <v>144.80000000000001</v>
      </c>
      <c r="G528">
        <v>751</v>
      </c>
    </row>
    <row r="529" spans="1:7" x14ac:dyDescent="0.25">
      <c r="A529">
        <v>528</v>
      </c>
      <c r="B529">
        <v>3</v>
      </c>
      <c r="C529" s="65">
        <v>45794</v>
      </c>
      <c r="D529">
        <v>5</v>
      </c>
      <c r="E529" t="s">
        <v>112</v>
      </c>
      <c r="F529">
        <v>74.17</v>
      </c>
      <c r="G529">
        <v>353</v>
      </c>
    </row>
    <row r="530" spans="1:7" x14ac:dyDescent="0.25">
      <c r="A530">
        <v>529</v>
      </c>
      <c r="B530">
        <v>5</v>
      </c>
      <c r="C530" s="65">
        <v>45795</v>
      </c>
      <c r="D530">
        <v>2</v>
      </c>
      <c r="E530" t="s">
        <v>112</v>
      </c>
      <c r="F530">
        <v>66.58</v>
      </c>
      <c r="G530">
        <v>435</v>
      </c>
    </row>
    <row r="531" spans="1:7" x14ac:dyDescent="0.25">
      <c r="A531">
        <v>530</v>
      </c>
      <c r="B531">
        <v>5</v>
      </c>
      <c r="C531" s="65">
        <v>45795</v>
      </c>
      <c r="D531">
        <v>2</v>
      </c>
      <c r="E531" t="s">
        <v>115</v>
      </c>
      <c r="F531">
        <v>48.42</v>
      </c>
      <c r="G531">
        <v>230</v>
      </c>
    </row>
    <row r="532" spans="1:7" x14ac:dyDescent="0.25">
      <c r="A532">
        <v>531</v>
      </c>
      <c r="B532">
        <v>5</v>
      </c>
      <c r="C532" s="65">
        <v>45795</v>
      </c>
      <c r="D532">
        <v>3</v>
      </c>
      <c r="E532" t="s">
        <v>114</v>
      </c>
      <c r="F532">
        <v>115.03</v>
      </c>
      <c r="G532">
        <v>370</v>
      </c>
    </row>
    <row r="533" spans="1:7" x14ac:dyDescent="0.25">
      <c r="A533">
        <v>532</v>
      </c>
      <c r="B533">
        <v>5</v>
      </c>
      <c r="C533" s="65">
        <v>45795</v>
      </c>
      <c r="D533">
        <v>4</v>
      </c>
      <c r="E533" t="s">
        <v>117</v>
      </c>
      <c r="F533">
        <v>95.19</v>
      </c>
      <c r="G533">
        <v>769</v>
      </c>
    </row>
    <row r="534" spans="1:7" x14ac:dyDescent="0.25">
      <c r="A534">
        <v>533</v>
      </c>
      <c r="B534">
        <v>2</v>
      </c>
      <c r="C534" s="65">
        <v>45795</v>
      </c>
      <c r="D534">
        <v>5</v>
      </c>
      <c r="E534" t="s">
        <v>112</v>
      </c>
      <c r="F534">
        <v>70.41</v>
      </c>
      <c r="G534">
        <v>309</v>
      </c>
    </row>
    <row r="535" spans="1:7" x14ac:dyDescent="0.25">
      <c r="A535">
        <v>534</v>
      </c>
      <c r="B535">
        <v>2</v>
      </c>
      <c r="C535" s="65">
        <v>45796</v>
      </c>
      <c r="D535">
        <v>5</v>
      </c>
      <c r="E535" t="s">
        <v>114</v>
      </c>
      <c r="F535">
        <v>79.39</v>
      </c>
      <c r="G535">
        <v>464</v>
      </c>
    </row>
    <row r="536" spans="1:7" x14ac:dyDescent="0.25">
      <c r="A536">
        <v>535</v>
      </c>
      <c r="B536">
        <v>3</v>
      </c>
      <c r="C536" s="65">
        <v>45796</v>
      </c>
      <c r="D536">
        <v>1</v>
      </c>
      <c r="E536" t="s">
        <v>116</v>
      </c>
      <c r="F536">
        <v>77.349999999999994</v>
      </c>
      <c r="G536">
        <v>538</v>
      </c>
    </row>
    <row r="537" spans="1:7" x14ac:dyDescent="0.25">
      <c r="A537">
        <v>536</v>
      </c>
      <c r="B537">
        <v>3</v>
      </c>
      <c r="C537" s="65">
        <v>45796</v>
      </c>
      <c r="D537">
        <v>4</v>
      </c>
      <c r="E537" t="s">
        <v>114</v>
      </c>
      <c r="F537">
        <v>69.14</v>
      </c>
      <c r="G537">
        <v>621</v>
      </c>
    </row>
    <row r="538" spans="1:7" x14ac:dyDescent="0.25">
      <c r="A538">
        <v>537</v>
      </c>
      <c r="B538">
        <v>4</v>
      </c>
      <c r="C538" s="65">
        <v>45796</v>
      </c>
      <c r="D538">
        <v>5</v>
      </c>
      <c r="E538" t="s">
        <v>116</v>
      </c>
      <c r="F538">
        <v>180.92</v>
      </c>
      <c r="G538">
        <v>1649</v>
      </c>
    </row>
    <row r="539" spans="1:7" x14ac:dyDescent="0.25">
      <c r="A539">
        <v>538</v>
      </c>
      <c r="B539">
        <v>5</v>
      </c>
      <c r="C539" s="65">
        <v>45797</v>
      </c>
      <c r="D539">
        <v>5</v>
      </c>
      <c r="E539" t="s">
        <v>115</v>
      </c>
      <c r="F539">
        <v>328.35</v>
      </c>
      <c r="G539">
        <v>2311</v>
      </c>
    </row>
    <row r="540" spans="1:7" x14ac:dyDescent="0.25">
      <c r="A540">
        <v>539</v>
      </c>
      <c r="B540">
        <v>3</v>
      </c>
      <c r="C540" s="65">
        <v>45797</v>
      </c>
      <c r="D540">
        <v>4</v>
      </c>
      <c r="E540" t="s">
        <v>117</v>
      </c>
      <c r="F540">
        <v>261.29000000000002</v>
      </c>
      <c r="G540">
        <v>1900</v>
      </c>
    </row>
    <row r="541" spans="1:7" x14ac:dyDescent="0.25">
      <c r="A541">
        <v>540</v>
      </c>
      <c r="B541">
        <v>4</v>
      </c>
      <c r="C541" s="65">
        <v>45797</v>
      </c>
      <c r="D541">
        <v>5</v>
      </c>
      <c r="E541" t="s">
        <v>115</v>
      </c>
      <c r="F541">
        <v>263.60000000000002</v>
      </c>
      <c r="G541">
        <v>1818</v>
      </c>
    </row>
    <row r="542" spans="1:7" x14ac:dyDescent="0.25">
      <c r="A542">
        <v>541</v>
      </c>
      <c r="B542">
        <v>2</v>
      </c>
      <c r="C542" s="65">
        <v>45798</v>
      </c>
      <c r="D542">
        <v>5</v>
      </c>
      <c r="E542" t="s">
        <v>115</v>
      </c>
      <c r="F542">
        <v>83.83</v>
      </c>
      <c r="G542">
        <v>582</v>
      </c>
    </row>
    <row r="543" spans="1:7" x14ac:dyDescent="0.25">
      <c r="A543">
        <v>542</v>
      </c>
      <c r="B543">
        <v>5</v>
      </c>
      <c r="C543" s="65">
        <v>45798</v>
      </c>
      <c r="D543">
        <v>2</v>
      </c>
      <c r="E543" t="s">
        <v>117</v>
      </c>
      <c r="F543">
        <v>200.3</v>
      </c>
      <c r="G543">
        <v>848</v>
      </c>
    </row>
    <row r="544" spans="1:7" x14ac:dyDescent="0.25">
      <c r="A544">
        <v>543</v>
      </c>
      <c r="B544">
        <v>4</v>
      </c>
      <c r="C544" s="65">
        <v>45798</v>
      </c>
      <c r="D544">
        <v>1</v>
      </c>
      <c r="E544" t="s">
        <v>117</v>
      </c>
      <c r="F544">
        <v>188.36</v>
      </c>
      <c r="G544">
        <v>1377</v>
      </c>
    </row>
    <row r="545" spans="1:8" x14ac:dyDescent="0.25">
      <c r="A545">
        <v>544</v>
      </c>
      <c r="B545">
        <v>2</v>
      </c>
      <c r="C545" s="65">
        <v>45798</v>
      </c>
      <c r="D545">
        <v>1</v>
      </c>
      <c r="E545" t="s">
        <v>117</v>
      </c>
      <c r="F545">
        <v>127.31</v>
      </c>
      <c r="G545">
        <v>746</v>
      </c>
    </row>
    <row r="546" spans="1:8" x14ac:dyDescent="0.25">
      <c r="A546">
        <v>545</v>
      </c>
      <c r="B546">
        <v>3</v>
      </c>
      <c r="C546" s="65">
        <v>45798</v>
      </c>
      <c r="D546">
        <v>2</v>
      </c>
      <c r="E546" t="s">
        <v>117</v>
      </c>
      <c r="F546">
        <v>67.040000000000006</v>
      </c>
      <c r="G546">
        <v>231</v>
      </c>
    </row>
    <row r="547" spans="1:8" x14ac:dyDescent="0.25">
      <c r="A547">
        <v>546</v>
      </c>
      <c r="B547">
        <v>4</v>
      </c>
      <c r="C547" s="65">
        <v>45799</v>
      </c>
      <c r="D547">
        <v>2</v>
      </c>
      <c r="E547" t="s">
        <v>112</v>
      </c>
      <c r="F547">
        <v>76.16</v>
      </c>
      <c r="G547">
        <v>360</v>
      </c>
    </row>
    <row r="548" spans="1:8" x14ac:dyDescent="0.25">
      <c r="A548">
        <v>547</v>
      </c>
      <c r="B548">
        <v>5</v>
      </c>
      <c r="C548" s="65">
        <v>45799</v>
      </c>
      <c r="D548">
        <v>1</v>
      </c>
      <c r="E548" t="s">
        <v>115</v>
      </c>
      <c r="F548">
        <v>188.86</v>
      </c>
      <c r="G548">
        <v>1708</v>
      </c>
    </row>
    <row r="549" spans="1:8" x14ac:dyDescent="0.25">
      <c r="A549">
        <v>548</v>
      </c>
      <c r="B549">
        <v>3</v>
      </c>
      <c r="C549" s="65">
        <v>45799</v>
      </c>
      <c r="D549">
        <v>3</v>
      </c>
      <c r="E549" t="s">
        <v>116</v>
      </c>
      <c r="F549">
        <v>144.5</v>
      </c>
      <c r="G549">
        <v>472</v>
      </c>
    </row>
    <row r="550" spans="1:8" x14ac:dyDescent="0.25">
      <c r="A550">
        <v>549</v>
      </c>
      <c r="B550">
        <v>5</v>
      </c>
      <c r="C550" s="65">
        <v>45799</v>
      </c>
      <c r="D550">
        <v>3</v>
      </c>
      <c r="E550" t="s">
        <v>117</v>
      </c>
      <c r="F550">
        <v>52.08</v>
      </c>
      <c r="G550">
        <v>463</v>
      </c>
    </row>
    <row r="551" spans="1:8" x14ac:dyDescent="0.25">
      <c r="A551">
        <v>550</v>
      </c>
      <c r="B551">
        <v>1</v>
      </c>
      <c r="C551" s="65">
        <v>45799</v>
      </c>
      <c r="D551">
        <v>4</v>
      </c>
      <c r="E551" t="s">
        <v>114</v>
      </c>
      <c r="F551">
        <v>50.34</v>
      </c>
      <c r="G551">
        <v>158</v>
      </c>
      <c r="H551">
        <v>4</v>
      </c>
    </row>
    <row r="552" spans="1:8" x14ac:dyDescent="0.25">
      <c r="A552">
        <v>551</v>
      </c>
      <c r="B552">
        <v>5</v>
      </c>
      <c r="C552" s="65">
        <v>45800</v>
      </c>
      <c r="D552">
        <v>3</v>
      </c>
      <c r="E552" t="s">
        <v>113</v>
      </c>
      <c r="F552">
        <v>105.55</v>
      </c>
      <c r="G552">
        <v>653</v>
      </c>
    </row>
    <row r="553" spans="1:8" x14ac:dyDescent="0.25">
      <c r="A553">
        <v>552</v>
      </c>
      <c r="B553">
        <v>5</v>
      </c>
      <c r="C553" s="65">
        <v>45800</v>
      </c>
      <c r="D553">
        <v>4</v>
      </c>
      <c r="E553" t="s">
        <v>117</v>
      </c>
      <c r="F553">
        <v>112.31</v>
      </c>
      <c r="G553">
        <v>640</v>
      </c>
    </row>
    <row r="554" spans="1:8" x14ac:dyDescent="0.25">
      <c r="A554">
        <v>553</v>
      </c>
      <c r="B554">
        <v>4</v>
      </c>
      <c r="C554" s="65">
        <v>45800</v>
      </c>
      <c r="D554">
        <v>5</v>
      </c>
      <c r="E554" t="s">
        <v>112</v>
      </c>
      <c r="F554">
        <v>235.28</v>
      </c>
      <c r="G554">
        <v>2005</v>
      </c>
    </row>
    <row r="555" spans="1:8" x14ac:dyDescent="0.25">
      <c r="A555">
        <v>554</v>
      </c>
      <c r="B555">
        <v>5</v>
      </c>
      <c r="C555" s="65">
        <v>45800</v>
      </c>
      <c r="D555">
        <v>1</v>
      </c>
      <c r="E555" t="s">
        <v>116</v>
      </c>
      <c r="F555">
        <v>205.58</v>
      </c>
      <c r="G555">
        <v>1593</v>
      </c>
    </row>
    <row r="556" spans="1:8" x14ac:dyDescent="0.25">
      <c r="A556">
        <v>555</v>
      </c>
      <c r="B556">
        <v>5</v>
      </c>
      <c r="C556" s="65">
        <v>45801</v>
      </c>
      <c r="D556">
        <v>3</v>
      </c>
      <c r="E556" t="s">
        <v>117</v>
      </c>
      <c r="F556">
        <v>130.41</v>
      </c>
      <c r="G556">
        <v>527</v>
      </c>
    </row>
    <row r="557" spans="1:8" x14ac:dyDescent="0.25">
      <c r="A557">
        <v>556</v>
      </c>
      <c r="B557">
        <v>1</v>
      </c>
      <c r="C557" s="65">
        <v>45801</v>
      </c>
      <c r="D557">
        <v>1</v>
      </c>
      <c r="E557" t="s">
        <v>115</v>
      </c>
      <c r="F557">
        <v>121.39</v>
      </c>
      <c r="G557">
        <v>931</v>
      </c>
      <c r="H557">
        <v>3</v>
      </c>
    </row>
    <row r="558" spans="1:8" x14ac:dyDescent="0.25">
      <c r="A558">
        <v>557</v>
      </c>
      <c r="B558">
        <v>1</v>
      </c>
      <c r="C558" s="65">
        <v>45801</v>
      </c>
      <c r="D558">
        <v>2</v>
      </c>
      <c r="E558" t="s">
        <v>115</v>
      </c>
      <c r="F558">
        <v>36.79</v>
      </c>
      <c r="G558">
        <v>224</v>
      </c>
      <c r="H558">
        <v>3</v>
      </c>
    </row>
    <row r="559" spans="1:8" x14ac:dyDescent="0.25">
      <c r="A559">
        <v>558</v>
      </c>
      <c r="B559">
        <v>2</v>
      </c>
      <c r="C559" s="65">
        <v>45801</v>
      </c>
      <c r="D559">
        <v>2</v>
      </c>
      <c r="E559" t="s">
        <v>117</v>
      </c>
      <c r="F559">
        <v>56.48</v>
      </c>
      <c r="G559">
        <v>303</v>
      </c>
    </row>
    <row r="560" spans="1:8" x14ac:dyDescent="0.25">
      <c r="A560">
        <v>559</v>
      </c>
      <c r="B560">
        <v>2</v>
      </c>
      <c r="C560" s="65">
        <v>45802</v>
      </c>
      <c r="D560">
        <v>3</v>
      </c>
      <c r="E560" t="s">
        <v>116</v>
      </c>
      <c r="F560">
        <v>123.38</v>
      </c>
      <c r="G560">
        <v>869</v>
      </c>
    </row>
    <row r="561" spans="1:8" x14ac:dyDescent="0.25">
      <c r="A561">
        <v>560</v>
      </c>
      <c r="B561">
        <v>5</v>
      </c>
      <c r="C561" s="65">
        <v>45802</v>
      </c>
      <c r="D561">
        <v>4</v>
      </c>
      <c r="E561" t="s">
        <v>114</v>
      </c>
      <c r="F561">
        <v>47.83</v>
      </c>
      <c r="G561">
        <v>170</v>
      </c>
    </row>
    <row r="562" spans="1:8" x14ac:dyDescent="0.25">
      <c r="A562">
        <v>561</v>
      </c>
      <c r="B562">
        <v>1</v>
      </c>
      <c r="C562" s="65">
        <v>45802</v>
      </c>
      <c r="D562">
        <v>5</v>
      </c>
      <c r="E562" t="s">
        <v>114</v>
      </c>
      <c r="F562">
        <v>119.55</v>
      </c>
      <c r="G562">
        <v>895</v>
      </c>
      <c r="H562">
        <v>4</v>
      </c>
    </row>
    <row r="563" spans="1:8" x14ac:dyDescent="0.25">
      <c r="A563">
        <v>562</v>
      </c>
      <c r="B563">
        <v>4</v>
      </c>
      <c r="C563" s="65">
        <v>45803</v>
      </c>
      <c r="D563">
        <v>5</v>
      </c>
      <c r="E563" t="s">
        <v>115</v>
      </c>
      <c r="F563">
        <v>69.489999999999995</v>
      </c>
      <c r="G563">
        <v>413</v>
      </c>
    </row>
    <row r="564" spans="1:8" x14ac:dyDescent="0.25">
      <c r="A564">
        <v>563</v>
      </c>
      <c r="B564">
        <v>4</v>
      </c>
      <c r="C564" s="65">
        <v>45803</v>
      </c>
      <c r="D564">
        <v>1</v>
      </c>
      <c r="E564" t="s">
        <v>117</v>
      </c>
      <c r="F564">
        <v>250.5</v>
      </c>
      <c r="G564">
        <v>884</v>
      </c>
    </row>
    <row r="565" spans="1:8" x14ac:dyDescent="0.25">
      <c r="A565">
        <v>564</v>
      </c>
      <c r="B565">
        <v>4</v>
      </c>
      <c r="C565" s="65">
        <v>45803</v>
      </c>
      <c r="D565">
        <v>2</v>
      </c>
      <c r="E565" t="s">
        <v>112</v>
      </c>
      <c r="F565">
        <v>248.22</v>
      </c>
      <c r="G565">
        <v>1964</v>
      </c>
    </row>
    <row r="566" spans="1:8" x14ac:dyDescent="0.25">
      <c r="A566">
        <v>565</v>
      </c>
      <c r="B566">
        <v>4</v>
      </c>
      <c r="C566" s="65">
        <v>45803</v>
      </c>
      <c r="D566">
        <v>3</v>
      </c>
      <c r="E566" t="s">
        <v>113</v>
      </c>
      <c r="F566">
        <v>252.71</v>
      </c>
      <c r="G566">
        <v>1742</v>
      </c>
    </row>
    <row r="567" spans="1:8" x14ac:dyDescent="0.25">
      <c r="A567">
        <v>566</v>
      </c>
      <c r="B567">
        <v>1</v>
      </c>
      <c r="C567" s="65">
        <v>45804</v>
      </c>
      <c r="D567">
        <v>5</v>
      </c>
      <c r="E567" t="s">
        <v>114</v>
      </c>
      <c r="F567">
        <v>225.99</v>
      </c>
      <c r="G567">
        <v>1531</v>
      </c>
      <c r="H567">
        <v>5</v>
      </c>
    </row>
    <row r="568" spans="1:8" x14ac:dyDescent="0.25">
      <c r="A568">
        <v>567</v>
      </c>
      <c r="B568">
        <v>1</v>
      </c>
      <c r="C568" s="65">
        <v>45804</v>
      </c>
      <c r="D568">
        <v>2</v>
      </c>
      <c r="E568" t="s">
        <v>116</v>
      </c>
      <c r="F568">
        <v>180.55</v>
      </c>
      <c r="G568">
        <v>1055</v>
      </c>
      <c r="H568">
        <v>4</v>
      </c>
    </row>
    <row r="569" spans="1:8" x14ac:dyDescent="0.25">
      <c r="A569">
        <v>568</v>
      </c>
      <c r="B569">
        <v>1</v>
      </c>
      <c r="C569" s="65">
        <v>45804</v>
      </c>
      <c r="D569">
        <v>1</v>
      </c>
      <c r="E569" t="s">
        <v>117</v>
      </c>
      <c r="F569">
        <v>98.59</v>
      </c>
      <c r="G569">
        <v>606</v>
      </c>
      <c r="H569">
        <v>2</v>
      </c>
    </row>
    <row r="570" spans="1:8" x14ac:dyDescent="0.25">
      <c r="A570">
        <v>569</v>
      </c>
      <c r="B570">
        <v>5</v>
      </c>
      <c r="C570" s="65">
        <v>45804</v>
      </c>
      <c r="D570">
        <v>2</v>
      </c>
      <c r="E570" t="s">
        <v>114</v>
      </c>
      <c r="F570">
        <v>137.11000000000001</v>
      </c>
      <c r="G570">
        <v>830</v>
      </c>
    </row>
    <row r="571" spans="1:8" x14ac:dyDescent="0.25">
      <c r="A571">
        <v>570</v>
      </c>
      <c r="B571">
        <v>3</v>
      </c>
      <c r="C571" s="65">
        <v>45805</v>
      </c>
      <c r="D571">
        <v>4</v>
      </c>
      <c r="E571" t="s">
        <v>112</v>
      </c>
      <c r="F571">
        <v>187.78</v>
      </c>
      <c r="G571">
        <v>1260</v>
      </c>
    </row>
    <row r="572" spans="1:8" x14ac:dyDescent="0.25">
      <c r="A572">
        <v>571</v>
      </c>
      <c r="B572">
        <v>5</v>
      </c>
      <c r="C572" s="65">
        <v>45805</v>
      </c>
      <c r="D572">
        <v>3</v>
      </c>
      <c r="E572" t="s">
        <v>116</v>
      </c>
      <c r="F572">
        <v>70.88</v>
      </c>
      <c r="G572">
        <v>276</v>
      </c>
    </row>
    <row r="573" spans="1:8" x14ac:dyDescent="0.25">
      <c r="A573">
        <v>572</v>
      </c>
      <c r="B573">
        <v>4</v>
      </c>
      <c r="C573" s="65">
        <v>45805</v>
      </c>
      <c r="D573">
        <v>4</v>
      </c>
      <c r="E573" t="s">
        <v>116</v>
      </c>
      <c r="F573">
        <v>172.35</v>
      </c>
      <c r="G573">
        <v>1197</v>
      </c>
    </row>
    <row r="574" spans="1:8" x14ac:dyDescent="0.25">
      <c r="A574">
        <v>573</v>
      </c>
      <c r="B574">
        <v>1</v>
      </c>
      <c r="C574" s="65">
        <v>45805</v>
      </c>
      <c r="D574">
        <v>3</v>
      </c>
      <c r="E574" t="s">
        <v>113</v>
      </c>
      <c r="F574">
        <v>93.76</v>
      </c>
      <c r="G574">
        <v>584</v>
      </c>
      <c r="H574">
        <v>5</v>
      </c>
    </row>
    <row r="575" spans="1:8" x14ac:dyDescent="0.25">
      <c r="A575">
        <v>574</v>
      </c>
      <c r="B575">
        <v>5</v>
      </c>
      <c r="C575" s="65">
        <v>45805</v>
      </c>
      <c r="D575">
        <v>4</v>
      </c>
      <c r="E575" t="s">
        <v>112</v>
      </c>
      <c r="F575">
        <v>84.26</v>
      </c>
      <c r="G575">
        <v>536</v>
      </c>
    </row>
    <row r="576" spans="1:8" x14ac:dyDescent="0.25">
      <c r="A576">
        <v>575</v>
      </c>
      <c r="B576">
        <v>1</v>
      </c>
      <c r="C576" s="65">
        <v>45806</v>
      </c>
      <c r="D576">
        <v>4</v>
      </c>
      <c r="E576" t="s">
        <v>117</v>
      </c>
      <c r="F576">
        <v>260.52999999999997</v>
      </c>
      <c r="G576">
        <v>1352</v>
      </c>
      <c r="H576">
        <v>3</v>
      </c>
    </row>
    <row r="577" spans="1:8" x14ac:dyDescent="0.25">
      <c r="A577">
        <v>576</v>
      </c>
      <c r="B577">
        <v>3</v>
      </c>
      <c r="C577" s="65">
        <v>45806</v>
      </c>
      <c r="D577">
        <v>2</v>
      </c>
      <c r="E577" t="s">
        <v>113</v>
      </c>
      <c r="F577">
        <v>230.57</v>
      </c>
      <c r="G577">
        <v>1505</v>
      </c>
    </row>
    <row r="578" spans="1:8" x14ac:dyDescent="0.25">
      <c r="A578">
        <v>577</v>
      </c>
      <c r="B578">
        <v>3</v>
      </c>
      <c r="C578" s="65">
        <v>45806</v>
      </c>
      <c r="D578">
        <v>4</v>
      </c>
      <c r="E578" t="s">
        <v>116</v>
      </c>
      <c r="F578">
        <v>316.73</v>
      </c>
      <c r="G578">
        <v>2030</v>
      </c>
    </row>
    <row r="579" spans="1:8" x14ac:dyDescent="0.25">
      <c r="A579">
        <v>578</v>
      </c>
      <c r="B579">
        <v>3</v>
      </c>
      <c r="C579" s="65">
        <v>45807</v>
      </c>
      <c r="D579">
        <v>1</v>
      </c>
      <c r="E579" t="s">
        <v>116</v>
      </c>
      <c r="F579">
        <v>66.459999999999994</v>
      </c>
      <c r="G579">
        <v>505</v>
      </c>
    </row>
    <row r="580" spans="1:8" x14ac:dyDescent="0.25">
      <c r="A580">
        <v>579</v>
      </c>
      <c r="B580">
        <v>5</v>
      </c>
      <c r="C580" s="65">
        <v>45807</v>
      </c>
      <c r="D580">
        <v>5</v>
      </c>
      <c r="E580" t="s">
        <v>116</v>
      </c>
      <c r="F580">
        <v>156.08000000000001</v>
      </c>
      <c r="G580">
        <v>1233</v>
      </c>
    </row>
    <row r="581" spans="1:8" x14ac:dyDescent="0.25">
      <c r="A581">
        <v>580</v>
      </c>
      <c r="B581">
        <v>2</v>
      </c>
      <c r="C581" s="65">
        <v>45807</v>
      </c>
      <c r="D581">
        <v>5</v>
      </c>
      <c r="E581" t="s">
        <v>114</v>
      </c>
      <c r="F581">
        <v>237.41</v>
      </c>
      <c r="G581">
        <v>985</v>
      </c>
    </row>
    <row r="582" spans="1:8" x14ac:dyDescent="0.25">
      <c r="A582">
        <v>581</v>
      </c>
      <c r="B582">
        <v>5</v>
      </c>
      <c r="C582" s="65">
        <v>45807</v>
      </c>
      <c r="D582">
        <v>1</v>
      </c>
      <c r="E582" t="s">
        <v>112</v>
      </c>
      <c r="F582">
        <v>84.19</v>
      </c>
      <c r="G582">
        <v>500</v>
      </c>
    </row>
    <row r="583" spans="1:8" x14ac:dyDescent="0.25">
      <c r="A583">
        <v>582</v>
      </c>
      <c r="B583">
        <v>3</v>
      </c>
      <c r="C583" s="65">
        <v>45808</v>
      </c>
      <c r="D583">
        <v>5</v>
      </c>
      <c r="E583" t="s">
        <v>113</v>
      </c>
      <c r="F583">
        <v>88.54</v>
      </c>
      <c r="G583">
        <v>295</v>
      </c>
    </row>
    <row r="584" spans="1:8" x14ac:dyDescent="0.25">
      <c r="A584">
        <v>583</v>
      </c>
      <c r="B584">
        <v>2</v>
      </c>
      <c r="C584" s="65">
        <v>45808</v>
      </c>
      <c r="D584">
        <v>5</v>
      </c>
      <c r="E584" t="s">
        <v>116</v>
      </c>
      <c r="F584">
        <v>127.29</v>
      </c>
      <c r="G584">
        <v>277</v>
      </c>
    </row>
    <row r="585" spans="1:8" x14ac:dyDescent="0.25">
      <c r="A585">
        <v>584</v>
      </c>
      <c r="B585">
        <v>1</v>
      </c>
      <c r="C585" s="65">
        <v>45808</v>
      </c>
      <c r="D585">
        <v>2</v>
      </c>
      <c r="E585" t="s">
        <v>117</v>
      </c>
      <c r="F585">
        <v>107.96</v>
      </c>
      <c r="G585">
        <v>667</v>
      </c>
      <c r="H585">
        <v>2</v>
      </c>
    </row>
    <row r="586" spans="1:8" x14ac:dyDescent="0.25">
      <c r="A586">
        <v>585</v>
      </c>
      <c r="B586">
        <v>3</v>
      </c>
      <c r="C586" s="65">
        <v>45808</v>
      </c>
      <c r="D586">
        <v>4</v>
      </c>
      <c r="E586" t="s">
        <v>112</v>
      </c>
      <c r="F586">
        <v>49.51</v>
      </c>
      <c r="G586">
        <v>262</v>
      </c>
    </row>
    <row r="587" spans="1:8" x14ac:dyDescent="0.25">
      <c r="A587">
        <v>586</v>
      </c>
      <c r="B587">
        <v>2</v>
      </c>
      <c r="C587" s="65">
        <v>45809</v>
      </c>
      <c r="D587">
        <v>2</v>
      </c>
      <c r="E587" t="s">
        <v>112</v>
      </c>
      <c r="F587">
        <v>122.51</v>
      </c>
      <c r="G587">
        <v>789</v>
      </c>
    </row>
    <row r="588" spans="1:8" x14ac:dyDescent="0.25">
      <c r="A588">
        <v>587</v>
      </c>
      <c r="B588">
        <v>4</v>
      </c>
      <c r="C588" s="65">
        <v>45809</v>
      </c>
      <c r="D588">
        <v>3</v>
      </c>
      <c r="E588" t="s">
        <v>116</v>
      </c>
      <c r="F588">
        <v>59.6</v>
      </c>
      <c r="G588">
        <v>587</v>
      </c>
    </row>
    <row r="589" spans="1:8" x14ac:dyDescent="0.25">
      <c r="A589">
        <v>588</v>
      </c>
      <c r="B589">
        <v>5</v>
      </c>
      <c r="C589" s="65">
        <v>45809</v>
      </c>
      <c r="D589">
        <v>5</v>
      </c>
      <c r="E589" t="s">
        <v>117</v>
      </c>
      <c r="F589">
        <v>119.88</v>
      </c>
      <c r="G589">
        <v>925</v>
      </c>
    </row>
    <row r="590" spans="1:8" x14ac:dyDescent="0.25">
      <c r="A590">
        <v>589</v>
      </c>
      <c r="B590">
        <v>5</v>
      </c>
      <c r="C590" s="65">
        <v>45809</v>
      </c>
      <c r="D590">
        <v>3</v>
      </c>
      <c r="E590" t="s">
        <v>117</v>
      </c>
      <c r="F590">
        <v>46.55</v>
      </c>
      <c r="G590">
        <v>277</v>
      </c>
    </row>
    <row r="591" spans="1:8" x14ac:dyDescent="0.25">
      <c r="A591">
        <v>590</v>
      </c>
      <c r="B591">
        <v>2</v>
      </c>
      <c r="C591" s="65">
        <v>45810</v>
      </c>
      <c r="D591">
        <v>4</v>
      </c>
      <c r="E591" t="s">
        <v>112</v>
      </c>
      <c r="F591">
        <v>190.39</v>
      </c>
      <c r="G591">
        <v>1131</v>
      </c>
    </row>
    <row r="592" spans="1:8" x14ac:dyDescent="0.25">
      <c r="A592">
        <v>591</v>
      </c>
      <c r="B592">
        <v>1</v>
      </c>
      <c r="C592" s="65">
        <v>45810</v>
      </c>
      <c r="D592">
        <v>1</v>
      </c>
      <c r="E592" t="s">
        <v>112</v>
      </c>
      <c r="F592">
        <v>155.11000000000001</v>
      </c>
      <c r="G592">
        <v>837</v>
      </c>
      <c r="H592">
        <v>4</v>
      </c>
    </row>
    <row r="593" spans="1:8" x14ac:dyDescent="0.25">
      <c r="A593">
        <v>592</v>
      </c>
      <c r="B593">
        <v>5</v>
      </c>
      <c r="C593" s="65">
        <v>45810</v>
      </c>
      <c r="D593">
        <v>5</v>
      </c>
      <c r="E593" t="s">
        <v>117</v>
      </c>
      <c r="F593">
        <v>195.95</v>
      </c>
      <c r="G593">
        <v>976</v>
      </c>
    </row>
    <row r="594" spans="1:8" x14ac:dyDescent="0.25">
      <c r="A594">
        <v>593</v>
      </c>
      <c r="B594">
        <v>1</v>
      </c>
      <c r="C594" s="65">
        <v>45810</v>
      </c>
      <c r="D594">
        <v>5</v>
      </c>
      <c r="E594" t="s">
        <v>113</v>
      </c>
      <c r="F594">
        <v>148.63</v>
      </c>
      <c r="G594">
        <v>1386</v>
      </c>
      <c r="H594">
        <v>4</v>
      </c>
    </row>
    <row r="595" spans="1:8" x14ac:dyDescent="0.25">
      <c r="A595">
        <v>594</v>
      </c>
      <c r="B595">
        <v>2</v>
      </c>
      <c r="C595" s="65">
        <v>45810</v>
      </c>
      <c r="D595">
        <v>3</v>
      </c>
      <c r="E595" t="s">
        <v>115</v>
      </c>
      <c r="F595">
        <v>50.52</v>
      </c>
      <c r="G595">
        <v>333</v>
      </c>
    </row>
    <row r="596" spans="1:8" x14ac:dyDescent="0.25">
      <c r="A596">
        <v>595</v>
      </c>
      <c r="B596">
        <v>3</v>
      </c>
      <c r="C596" s="65">
        <v>45811</v>
      </c>
      <c r="D596">
        <v>2</v>
      </c>
      <c r="E596" t="s">
        <v>114</v>
      </c>
      <c r="F596">
        <v>128.30000000000001</v>
      </c>
      <c r="G596">
        <v>726</v>
      </c>
    </row>
    <row r="597" spans="1:8" x14ac:dyDescent="0.25">
      <c r="A597">
        <v>596</v>
      </c>
      <c r="B597">
        <v>4</v>
      </c>
      <c r="C597" s="65">
        <v>45811</v>
      </c>
      <c r="D597">
        <v>2</v>
      </c>
      <c r="E597" t="s">
        <v>112</v>
      </c>
      <c r="F597">
        <v>132.91</v>
      </c>
      <c r="G597">
        <v>434</v>
      </c>
    </row>
    <row r="598" spans="1:8" x14ac:dyDescent="0.25">
      <c r="A598">
        <v>597</v>
      </c>
      <c r="B598">
        <v>2</v>
      </c>
      <c r="C598" s="65">
        <v>45811</v>
      </c>
      <c r="D598">
        <v>4</v>
      </c>
      <c r="E598" t="s">
        <v>115</v>
      </c>
      <c r="F598">
        <v>57.4</v>
      </c>
      <c r="G598">
        <v>228</v>
      </c>
    </row>
    <row r="599" spans="1:8" x14ac:dyDescent="0.25">
      <c r="A599">
        <v>598</v>
      </c>
      <c r="B599">
        <v>4</v>
      </c>
      <c r="C599" s="65">
        <v>45811</v>
      </c>
      <c r="D599">
        <v>3</v>
      </c>
      <c r="E599" t="s">
        <v>112</v>
      </c>
      <c r="F599">
        <v>201.65</v>
      </c>
      <c r="G599">
        <v>362</v>
      </c>
    </row>
    <row r="600" spans="1:8" x14ac:dyDescent="0.25">
      <c r="A600">
        <v>599</v>
      </c>
      <c r="B600">
        <v>4</v>
      </c>
      <c r="C600" s="65">
        <v>45811</v>
      </c>
      <c r="D600">
        <v>3</v>
      </c>
      <c r="E600" t="s">
        <v>114</v>
      </c>
      <c r="F600">
        <v>135.43</v>
      </c>
      <c r="G600">
        <v>722</v>
      </c>
    </row>
    <row r="601" spans="1:8" x14ac:dyDescent="0.25">
      <c r="A601">
        <v>600</v>
      </c>
      <c r="B601">
        <v>2</v>
      </c>
      <c r="C601" s="65">
        <v>45812</v>
      </c>
      <c r="D601">
        <v>5</v>
      </c>
      <c r="E601" t="s">
        <v>112</v>
      </c>
      <c r="F601">
        <v>171.53</v>
      </c>
      <c r="G601">
        <v>1030</v>
      </c>
    </row>
    <row r="602" spans="1:8" x14ac:dyDescent="0.25">
      <c r="A602">
        <v>601</v>
      </c>
      <c r="B602">
        <v>5</v>
      </c>
      <c r="C602" s="65">
        <v>45812</v>
      </c>
      <c r="D602">
        <v>2</v>
      </c>
      <c r="E602" t="s">
        <v>117</v>
      </c>
      <c r="F602">
        <v>189.26</v>
      </c>
      <c r="G602">
        <v>1566</v>
      </c>
    </row>
    <row r="603" spans="1:8" x14ac:dyDescent="0.25">
      <c r="A603">
        <v>602</v>
      </c>
      <c r="B603">
        <v>5</v>
      </c>
      <c r="C603" s="65">
        <v>45812</v>
      </c>
      <c r="D603">
        <v>5</v>
      </c>
      <c r="E603" t="s">
        <v>114</v>
      </c>
      <c r="F603">
        <v>204.01</v>
      </c>
      <c r="G603">
        <v>754</v>
      </c>
    </row>
    <row r="604" spans="1:8" x14ac:dyDescent="0.25">
      <c r="A604">
        <v>603</v>
      </c>
      <c r="B604">
        <v>5</v>
      </c>
      <c r="C604" s="65">
        <v>45812</v>
      </c>
      <c r="D604">
        <v>4</v>
      </c>
      <c r="E604" t="s">
        <v>113</v>
      </c>
      <c r="F604">
        <v>219.61</v>
      </c>
      <c r="G604">
        <v>1212</v>
      </c>
    </row>
    <row r="605" spans="1:8" x14ac:dyDescent="0.25">
      <c r="A605">
        <v>604</v>
      </c>
      <c r="B605">
        <v>1</v>
      </c>
      <c r="C605" s="65">
        <v>45813</v>
      </c>
      <c r="D605">
        <v>2</v>
      </c>
      <c r="E605" t="s">
        <v>116</v>
      </c>
      <c r="F605">
        <v>197.95</v>
      </c>
      <c r="G605">
        <v>1595</v>
      </c>
      <c r="H605">
        <v>5</v>
      </c>
    </row>
    <row r="606" spans="1:8" x14ac:dyDescent="0.25">
      <c r="A606">
        <v>605</v>
      </c>
      <c r="B606">
        <v>4</v>
      </c>
      <c r="C606" s="65">
        <v>45813</v>
      </c>
      <c r="D606">
        <v>3</v>
      </c>
      <c r="E606" t="s">
        <v>113</v>
      </c>
      <c r="F606">
        <v>286.5</v>
      </c>
      <c r="G606">
        <v>1754</v>
      </c>
    </row>
    <row r="607" spans="1:8" x14ac:dyDescent="0.25">
      <c r="A607">
        <v>606</v>
      </c>
      <c r="B607">
        <v>2</v>
      </c>
      <c r="C607" s="65">
        <v>45813</v>
      </c>
      <c r="D607">
        <v>4</v>
      </c>
      <c r="E607" t="s">
        <v>112</v>
      </c>
      <c r="F607">
        <v>229.81</v>
      </c>
      <c r="G607">
        <v>2438</v>
      </c>
    </row>
    <row r="608" spans="1:8" x14ac:dyDescent="0.25">
      <c r="A608">
        <v>607</v>
      </c>
      <c r="B608">
        <v>2</v>
      </c>
      <c r="C608" s="65">
        <v>45814</v>
      </c>
      <c r="D608">
        <v>2</v>
      </c>
      <c r="E608" t="s">
        <v>114</v>
      </c>
      <c r="F608">
        <v>210.91</v>
      </c>
      <c r="G608">
        <v>1153</v>
      </c>
    </row>
    <row r="609" spans="1:8" x14ac:dyDescent="0.25">
      <c r="A609">
        <v>608</v>
      </c>
      <c r="B609">
        <v>1</v>
      </c>
      <c r="C609" s="65">
        <v>45814</v>
      </c>
      <c r="D609">
        <v>5</v>
      </c>
      <c r="E609" t="s">
        <v>117</v>
      </c>
      <c r="F609">
        <v>193.34</v>
      </c>
      <c r="G609">
        <v>1627</v>
      </c>
      <c r="H609">
        <v>2</v>
      </c>
    </row>
    <row r="610" spans="1:8" x14ac:dyDescent="0.25">
      <c r="A610">
        <v>609</v>
      </c>
      <c r="B610">
        <v>1</v>
      </c>
      <c r="C610" s="65">
        <v>45814</v>
      </c>
      <c r="D610">
        <v>3</v>
      </c>
      <c r="E610" t="s">
        <v>112</v>
      </c>
      <c r="F610">
        <v>156.87</v>
      </c>
      <c r="G610">
        <v>694</v>
      </c>
      <c r="H610">
        <v>5</v>
      </c>
    </row>
    <row r="611" spans="1:8" x14ac:dyDescent="0.25">
      <c r="A611">
        <v>610</v>
      </c>
      <c r="B611">
        <v>1</v>
      </c>
      <c r="C611" s="65">
        <v>45815</v>
      </c>
      <c r="D611">
        <v>5</v>
      </c>
      <c r="E611" t="s">
        <v>113</v>
      </c>
      <c r="F611">
        <v>71.92</v>
      </c>
      <c r="G611">
        <v>527</v>
      </c>
      <c r="H611">
        <v>2</v>
      </c>
    </row>
    <row r="612" spans="1:8" x14ac:dyDescent="0.25">
      <c r="A612">
        <v>611</v>
      </c>
      <c r="B612">
        <v>5</v>
      </c>
      <c r="C612" s="65">
        <v>45815</v>
      </c>
      <c r="D612">
        <v>3</v>
      </c>
      <c r="E612" t="s">
        <v>113</v>
      </c>
      <c r="F612">
        <v>95.76</v>
      </c>
      <c r="G612">
        <v>870</v>
      </c>
    </row>
    <row r="613" spans="1:8" x14ac:dyDescent="0.25">
      <c r="A613">
        <v>612</v>
      </c>
      <c r="B613">
        <v>1</v>
      </c>
      <c r="C613" s="65">
        <v>45815</v>
      </c>
      <c r="D613">
        <v>4</v>
      </c>
      <c r="E613" t="s">
        <v>112</v>
      </c>
      <c r="F613">
        <v>78.8</v>
      </c>
      <c r="G613">
        <v>486</v>
      </c>
      <c r="H613">
        <v>2</v>
      </c>
    </row>
    <row r="614" spans="1:8" x14ac:dyDescent="0.25">
      <c r="A614">
        <v>613</v>
      </c>
      <c r="B614">
        <v>4</v>
      </c>
      <c r="C614" s="65">
        <v>45815</v>
      </c>
      <c r="D614">
        <v>1</v>
      </c>
      <c r="E614" t="s">
        <v>114</v>
      </c>
      <c r="F614">
        <v>84.51</v>
      </c>
      <c r="G614">
        <v>528</v>
      </c>
    </row>
    <row r="615" spans="1:8" x14ac:dyDescent="0.25">
      <c r="A615">
        <v>614</v>
      </c>
      <c r="B615">
        <v>1</v>
      </c>
      <c r="C615" s="65">
        <v>45815</v>
      </c>
      <c r="D615">
        <v>3</v>
      </c>
      <c r="E615" t="s">
        <v>117</v>
      </c>
      <c r="F615">
        <v>107.9</v>
      </c>
      <c r="G615">
        <v>593</v>
      </c>
      <c r="H615">
        <v>5</v>
      </c>
    </row>
    <row r="616" spans="1:8" x14ac:dyDescent="0.25">
      <c r="A616">
        <v>615</v>
      </c>
      <c r="B616">
        <v>1</v>
      </c>
      <c r="C616" s="65">
        <v>45816</v>
      </c>
      <c r="D616">
        <v>1</v>
      </c>
      <c r="E616" t="s">
        <v>115</v>
      </c>
      <c r="F616">
        <v>79.53</v>
      </c>
      <c r="G616">
        <v>676</v>
      </c>
      <c r="H616">
        <v>4</v>
      </c>
    </row>
    <row r="617" spans="1:8" x14ac:dyDescent="0.25">
      <c r="A617">
        <v>616</v>
      </c>
      <c r="B617">
        <v>4</v>
      </c>
      <c r="C617" s="65">
        <v>45816</v>
      </c>
      <c r="D617">
        <v>2</v>
      </c>
      <c r="E617" t="s">
        <v>115</v>
      </c>
      <c r="F617">
        <v>118.92</v>
      </c>
      <c r="G617">
        <v>889</v>
      </c>
    </row>
    <row r="618" spans="1:8" x14ac:dyDescent="0.25">
      <c r="A618">
        <v>617</v>
      </c>
      <c r="B618">
        <v>2</v>
      </c>
      <c r="C618" s="65">
        <v>45816</v>
      </c>
      <c r="D618">
        <v>3</v>
      </c>
      <c r="E618" t="s">
        <v>113</v>
      </c>
      <c r="F618">
        <v>63.23</v>
      </c>
      <c r="G618">
        <v>297</v>
      </c>
    </row>
    <row r="619" spans="1:8" x14ac:dyDescent="0.25">
      <c r="A619">
        <v>618</v>
      </c>
      <c r="B619">
        <v>2</v>
      </c>
      <c r="C619" s="65">
        <v>45816</v>
      </c>
      <c r="D619">
        <v>2</v>
      </c>
      <c r="E619" t="s">
        <v>115</v>
      </c>
      <c r="F619">
        <v>92.19</v>
      </c>
      <c r="G619">
        <v>665</v>
      </c>
    </row>
    <row r="620" spans="1:8" x14ac:dyDescent="0.25">
      <c r="A620">
        <v>619</v>
      </c>
      <c r="B620">
        <v>4</v>
      </c>
      <c r="C620" s="65">
        <v>45816</v>
      </c>
      <c r="D620">
        <v>4</v>
      </c>
      <c r="E620" t="s">
        <v>116</v>
      </c>
      <c r="F620">
        <v>43.12</v>
      </c>
      <c r="G620">
        <v>199</v>
      </c>
    </row>
    <row r="621" spans="1:8" x14ac:dyDescent="0.25">
      <c r="A621">
        <v>620</v>
      </c>
      <c r="B621">
        <v>1</v>
      </c>
      <c r="C621" s="65">
        <v>45817</v>
      </c>
      <c r="D621">
        <v>3</v>
      </c>
      <c r="E621" t="s">
        <v>112</v>
      </c>
      <c r="F621">
        <v>226.03</v>
      </c>
      <c r="G621">
        <v>1058</v>
      </c>
      <c r="H621">
        <v>2</v>
      </c>
    </row>
    <row r="622" spans="1:8" x14ac:dyDescent="0.25">
      <c r="A622">
        <v>621</v>
      </c>
      <c r="B622">
        <v>4</v>
      </c>
      <c r="C622" s="65">
        <v>45817</v>
      </c>
      <c r="D622">
        <v>4</v>
      </c>
      <c r="E622" t="s">
        <v>115</v>
      </c>
      <c r="F622">
        <v>148.80000000000001</v>
      </c>
      <c r="G622">
        <v>529</v>
      </c>
    </row>
    <row r="623" spans="1:8" x14ac:dyDescent="0.25">
      <c r="A623">
        <v>622</v>
      </c>
      <c r="B623">
        <v>2</v>
      </c>
      <c r="C623" s="65">
        <v>45817</v>
      </c>
      <c r="D623">
        <v>5</v>
      </c>
      <c r="E623" t="s">
        <v>115</v>
      </c>
      <c r="F623">
        <v>106.3</v>
      </c>
      <c r="G623">
        <v>727</v>
      </c>
    </row>
    <row r="624" spans="1:8" x14ac:dyDescent="0.25">
      <c r="A624">
        <v>623</v>
      </c>
      <c r="B624">
        <v>5</v>
      </c>
      <c r="C624" s="65">
        <v>45817</v>
      </c>
      <c r="D624">
        <v>3</v>
      </c>
      <c r="E624" t="s">
        <v>116</v>
      </c>
      <c r="F624">
        <v>197.86</v>
      </c>
      <c r="G624">
        <v>987</v>
      </c>
    </row>
    <row r="625" spans="1:8" x14ac:dyDescent="0.25">
      <c r="A625">
        <v>624</v>
      </c>
      <c r="B625">
        <v>4</v>
      </c>
      <c r="C625" s="65">
        <v>45818</v>
      </c>
      <c r="D625">
        <v>4</v>
      </c>
      <c r="E625" t="s">
        <v>113</v>
      </c>
      <c r="F625">
        <v>171.59</v>
      </c>
      <c r="G625">
        <v>977</v>
      </c>
    </row>
    <row r="626" spans="1:8" x14ac:dyDescent="0.25">
      <c r="A626">
        <v>625</v>
      </c>
      <c r="B626">
        <v>5</v>
      </c>
      <c r="C626" s="65">
        <v>45818</v>
      </c>
      <c r="D626">
        <v>4</v>
      </c>
      <c r="E626" t="s">
        <v>113</v>
      </c>
      <c r="F626">
        <v>244.12</v>
      </c>
      <c r="G626">
        <v>1385</v>
      </c>
    </row>
    <row r="627" spans="1:8" x14ac:dyDescent="0.25">
      <c r="A627">
        <v>626</v>
      </c>
      <c r="B627">
        <v>1</v>
      </c>
      <c r="C627" s="65">
        <v>45818</v>
      </c>
      <c r="D627">
        <v>1</v>
      </c>
      <c r="E627" t="s">
        <v>116</v>
      </c>
      <c r="F627">
        <v>201.18</v>
      </c>
      <c r="G627">
        <v>974</v>
      </c>
      <c r="H627">
        <v>2</v>
      </c>
    </row>
    <row r="628" spans="1:8" x14ac:dyDescent="0.25">
      <c r="A628">
        <v>627</v>
      </c>
      <c r="B628">
        <v>2</v>
      </c>
      <c r="C628" s="65">
        <v>45819</v>
      </c>
      <c r="D628">
        <v>5</v>
      </c>
      <c r="E628" t="s">
        <v>116</v>
      </c>
      <c r="F628">
        <v>273.11</v>
      </c>
      <c r="G628">
        <v>1318</v>
      </c>
    </row>
    <row r="629" spans="1:8" x14ac:dyDescent="0.25">
      <c r="A629">
        <v>628</v>
      </c>
      <c r="B629">
        <v>2</v>
      </c>
      <c r="C629" s="65">
        <v>45819</v>
      </c>
      <c r="D629">
        <v>2</v>
      </c>
      <c r="E629" t="s">
        <v>116</v>
      </c>
      <c r="F629">
        <v>202.22</v>
      </c>
      <c r="G629">
        <v>1072</v>
      </c>
    </row>
    <row r="630" spans="1:8" x14ac:dyDescent="0.25">
      <c r="A630">
        <v>629</v>
      </c>
      <c r="B630">
        <v>4</v>
      </c>
      <c r="C630" s="65">
        <v>45819</v>
      </c>
      <c r="D630">
        <v>2</v>
      </c>
      <c r="E630" t="s">
        <v>112</v>
      </c>
      <c r="F630">
        <v>88.92</v>
      </c>
      <c r="G630">
        <v>585</v>
      </c>
    </row>
    <row r="631" spans="1:8" x14ac:dyDescent="0.25">
      <c r="A631">
        <v>630</v>
      </c>
      <c r="B631">
        <v>5</v>
      </c>
      <c r="C631" s="65">
        <v>45820</v>
      </c>
      <c r="D631">
        <v>5</v>
      </c>
      <c r="E631" t="s">
        <v>114</v>
      </c>
      <c r="F631">
        <v>123.9</v>
      </c>
      <c r="G631">
        <v>617</v>
      </c>
    </row>
    <row r="632" spans="1:8" x14ac:dyDescent="0.25">
      <c r="A632">
        <v>631</v>
      </c>
      <c r="B632">
        <v>2</v>
      </c>
      <c r="C632" s="65">
        <v>45820</v>
      </c>
      <c r="D632">
        <v>4</v>
      </c>
      <c r="E632" t="s">
        <v>112</v>
      </c>
      <c r="F632">
        <v>215.13</v>
      </c>
      <c r="G632">
        <v>689</v>
      </c>
    </row>
    <row r="633" spans="1:8" x14ac:dyDescent="0.25">
      <c r="A633">
        <v>632</v>
      </c>
      <c r="B633">
        <v>4</v>
      </c>
      <c r="C633" s="65">
        <v>45820</v>
      </c>
      <c r="D633">
        <v>4</v>
      </c>
      <c r="E633" t="s">
        <v>115</v>
      </c>
      <c r="F633">
        <v>185.65</v>
      </c>
      <c r="G633">
        <v>1560</v>
      </c>
    </row>
    <row r="634" spans="1:8" x14ac:dyDescent="0.25">
      <c r="A634">
        <v>633</v>
      </c>
      <c r="B634">
        <v>3</v>
      </c>
      <c r="C634" s="65">
        <v>45821</v>
      </c>
      <c r="D634">
        <v>3</v>
      </c>
      <c r="E634" t="s">
        <v>117</v>
      </c>
      <c r="F634">
        <v>88.68</v>
      </c>
      <c r="G634">
        <v>554</v>
      </c>
    </row>
    <row r="635" spans="1:8" x14ac:dyDescent="0.25">
      <c r="A635">
        <v>634</v>
      </c>
      <c r="B635">
        <v>1</v>
      </c>
      <c r="C635" s="65">
        <v>45821</v>
      </c>
      <c r="D635">
        <v>5</v>
      </c>
      <c r="E635" t="s">
        <v>114</v>
      </c>
      <c r="F635">
        <v>136.12</v>
      </c>
      <c r="G635">
        <v>752</v>
      </c>
      <c r="H635">
        <v>4</v>
      </c>
    </row>
    <row r="636" spans="1:8" x14ac:dyDescent="0.25">
      <c r="A636">
        <v>635</v>
      </c>
      <c r="B636">
        <v>2</v>
      </c>
      <c r="C636" s="65">
        <v>45821</v>
      </c>
      <c r="D636">
        <v>5</v>
      </c>
      <c r="E636" t="s">
        <v>112</v>
      </c>
      <c r="F636">
        <v>108.72</v>
      </c>
      <c r="G636">
        <v>932</v>
      </c>
    </row>
    <row r="637" spans="1:8" x14ac:dyDescent="0.25">
      <c r="A637">
        <v>636</v>
      </c>
      <c r="B637">
        <v>3</v>
      </c>
      <c r="C637" s="65">
        <v>45821</v>
      </c>
      <c r="D637">
        <v>2</v>
      </c>
      <c r="E637" t="s">
        <v>117</v>
      </c>
      <c r="F637">
        <v>127.82</v>
      </c>
      <c r="G637">
        <v>1428</v>
      </c>
    </row>
    <row r="638" spans="1:8" x14ac:dyDescent="0.25">
      <c r="A638">
        <v>637</v>
      </c>
      <c r="B638">
        <v>3</v>
      </c>
      <c r="C638" s="65">
        <v>45822</v>
      </c>
      <c r="D638">
        <v>1</v>
      </c>
      <c r="E638" t="s">
        <v>116</v>
      </c>
      <c r="F638">
        <v>61.71</v>
      </c>
      <c r="G638">
        <v>295</v>
      </c>
    </row>
    <row r="639" spans="1:8" x14ac:dyDescent="0.25">
      <c r="A639">
        <v>638</v>
      </c>
      <c r="B639">
        <v>2</v>
      </c>
      <c r="C639" s="65">
        <v>45822</v>
      </c>
      <c r="D639">
        <v>4</v>
      </c>
      <c r="E639" t="s">
        <v>113</v>
      </c>
      <c r="F639">
        <v>49.78</v>
      </c>
      <c r="G639">
        <v>389</v>
      </c>
    </row>
    <row r="640" spans="1:8" x14ac:dyDescent="0.25">
      <c r="A640">
        <v>639</v>
      </c>
      <c r="B640">
        <v>5</v>
      </c>
      <c r="C640" s="65">
        <v>45822</v>
      </c>
      <c r="D640">
        <v>3</v>
      </c>
      <c r="E640" t="s">
        <v>114</v>
      </c>
      <c r="F640">
        <v>51.3</v>
      </c>
      <c r="G640">
        <v>556</v>
      </c>
    </row>
    <row r="641" spans="1:8" x14ac:dyDescent="0.25">
      <c r="A641">
        <v>640</v>
      </c>
      <c r="B641">
        <v>1</v>
      </c>
      <c r="C641" s="65">
        <v>45822</v>
      </c>
      <c r="D641">
        <v>3</v>
      </c>
      <c r="E641" t="s">
        <v>112</v>
      </c>
      <c r="F641">
        <v>79.77</v>
      </c>
      <c r="G641">
        <v>345</v>
      </c>
      <c r="H641">
        <v>2</v>
      </c>
    </row>
    <row r="642" spans="1:8" x14ac:dyDescent="0.25">
      <c r="A642">
        <v>641</v>
      </c>
      <c r="B642">
        <v>3</v>
      </c>
      <c r="C642" s="65">
        <v>45822</v>
      </c>
      <c r="D642">
        <v>5</v>
      </c>
      <c r="E642" t="s">
        <v>112</v>
      </c>
      <c r="F642">
        <v>116.44</v>
      </c>
      <c r="G642">
        <v>739</v>
      </c>
    </row>
    <row r="643" spans="1:8" x14ac:dyDescent="0.25">
      <c r="A643">
        <v>642</v>
      </c>
      <c r="B643">
        <v>2</v>
      </c>
      <c r="C643" s="65">
        <v>45823</v>
      </c>
      <c r="D643">
        <v>2</v>
      </c>
      <c r="E643" t="s">
        <v>117</v>
      </c>
      <c r="F643">
        <v>134.22999999999999</v>
      </c>
      <c r="G643">
        <v>546</v>
      </c>
    </row>
    <row r="644" spans="1:8" x14ac:dyDescent="0.25">
      <c r="A644">
        <v>643</v>
      </c>
      <c r="B644">
        <v>4</v>
      </c>
      <c r="C644" s="65">
        <v>45823</v>
      </c>
      <c r="D644">
        <v>2</v>
      </c>
      <c r="E644" t="s">
        <v>112</v>
      </c>
      <c r="F644">
        <v>91.21</v>
      </c>
      <c r="G644">
        <v>493</v>
      </c>
    </row>
    <row r="645" spans="1:8" x14ac:dyDescent="0.25">
      <c r="A645">
        <v>644</v>
      </c>
      <c r="B645">
        <v>3</v>
      </c>
      <c r="C645" s="65">
        <v>45823</v>
      </c>
      <c r="D645">
        <v>4</v>
      </c>
      <c r="E645" t="s">
        <v>113</v>
      </c>
      <c r="F645">
        <v>146.36000000000001</v>
      </c>
      <c r="G645">
        <v>790</v>
      </c>
    </row>
    <row r="646" spans="1:8" x14ac:dyDescent="0.25">
      <c r="A646">
        <v>645</v>
      </c>
      <c r="B646">
        <v>3</v>
      </c>
      <c r="C646" s="65">
        <v>45824</v>
      </c>
      <c r="D646">
        <v>5</v>
      </c>
      <c r="E646" t="s">
        <v>117</v>
      </c>
      <c r="F646">
        <v>142.24</v>
      </c>
      <c r="G646">
        <v>1468</v>
      </c>
    </row>
    <row r="647" spans="1:8" x14ac:dyDescent="0.25">
      <c r="A647">
        <v>646</v>
      </c>
      <c r="B647">
        <v>4</v>
      </c>
      <c r="C647" s="65">
        <v>45824</v>
      </c>
      <c r="D647">
        <v>5</v>
      </c>
      <c r="E647" t="s">
        <v>117</v>
      </c>
      <c r="F647">
        <v>118.48</v>
      </c>
      <c r="G647">
        <v>982</v>
      </c>
    </row>
    <row r="648" spans="1:8" x14ac:dyDescent="0.25">
      <c r="A648">
        <v>647</v>
      </c>
      <c r="B648">
        <v>2</v>
      </c>
      <c r="C648" s="65">
        <v>45824</v>
      </c>
      <c r="D648">
        <v>2</v>
      </c>
      <c r="E648" t="s">
        <v>117</v>
      </c>
      <c r="F648">
        <v>70.709999999999994</v>
      </c>
      <c r="G648">
        <v>390</v>
      </c>
    </row>
    <row r="649" spans="1:8" x14ac:dyDescent="0.25">
      <c r="A649">
        <v>648</v>
      </c>
      <c r="B649">
        <v>4</v>
      </c>
      <c r="C649" s="65">
        <v>45824</v>
      </c>
      <c r="D649">
        <v>4</v>
      </c>
      <c r="E649" t="s">
        <v>112</v>
      </c>
      <c r="F649">
        <v>78.98</v>
      </c>
      <c r="G649">
        <v>422</v>
      </c>
    </row>
    <row r="650" spans="1:8" x14ac:dyDescent="0.25">
      <c r="A650">
        <v>649</v>
      </c>
      <c r="B650">
        <v>4</v>
      </c>
      <c r="C650" s="65">
        <v>45825</v>
      </c>
      <c r="D650">
        <v>4</v>
      </c>
      <c r="E650" t="s">
        <v>113</v>
      </c>
      <c r="F650">
        <v>128.4</v>
      </c>
      <c r="G650">
        <v>926</v>
      </c>
    </row>
    <row r="651" spans="1:8" x14ac:dyDescent="0.25">
      <c r="A651">
        <v>650</v>
      </c>
      <c r="B651">
        <v>5</v>
      </c>
      <c r="C651" s="65">
        <v>45825</v>
      </c>
      <c r="D651">
        <v>3</v>
      </c>
      <c r="E651" t="s">
        <v>113</v>
      </c>
      <c r="F651">
        <v>190.15</v>
      </c>
      <c r="G651">
        <v>929</v>
      </c>
    </row>
    <row r="652" spans="1:8" x14ac:dyDescent="0.25">
      <c r="A652">
        <v>651</v>
      </c>
      <c r="B652">
        <v>3</v>
      </c>
      <c r="C652" s="65">
        <v>45825</v>
      </c>
      <c r="D652">
        <v>2</v>
      </c>
      <c r="E652" t="s">
        <v>116</v>
      </c>
      <c r="F652">
        <v>159.24</v>
      </c>
      <c r="G652">
        <v>987</v>
      </c>
    </row>
    <row r="653" spans="1:8" x14ac:dyDescent="0.25">
      <c r="A653">
        <v>652</v>
      </c>
      <c r="B653">
        <v>1</v>
      </c>
      <c r="C653" s="65">
        <v>45825</v>
      </c>
      <c r="D653">
        <v>3</v>
      </c>
      <c r="E653" t="s">
        <v>116</v>
      </c>
      <c r="F653">
        <v>154.69</v>
      </c>
      <c r="G653">
        <v>1448</v>
      </c>
      <c r="H653">
        <v>4</v>
      </c>
    </row>
    <row r="654" spans="1:8" x14ac:dyDescent="0.25">
      <c r="A654">
        <v>653</v>
      </c>
      <c r="B654">
        <v>1</v>
      </c>
      <c r="C654" s="65">
        <v>45825</v>
      </c>
      <c r="D654">
        <v>4</v>
      </c>
      <c r="E654" t="s">
        <v>114</v>
      </c>
      <c r="F654">
        <v>183.07</v>
      </c>
      <c r="G654">
        <v>890</v>
      </c>
      <c r="H654">
        <v>5</v>
      </c>
    </row>
    <row r="655" spans="1:8" x14ac:dyDescent="0.25">
      <c r="A655">
        <v>654</v>
      </c>
      <c r="B655">
        <v>2</v>
      </c>
      <c r="C655" s="65">
        <v>45826</v>
      </c>
      <c r="D655">
        <v>2</v>
      </c>
      <c r="E655" t="s">
        <v>114</v>
      </c>
      <c r="F655">
        <v>98.67</v>
      </c>
      <c r="G655">
        <v>724</v>
      </c>
    </row>
    <row r="656" spans="1:8" x14ac:dyDescent="0.25">
      <c r="A656">
        <v>655</v>
      </c>
      <c r="B656">
        <v>3</v>
      </c>
      <c r="C656" s="65">
        <v>45826</v>
      </c>
      <c r="D656">
        <v>5</v>
      </c>
      <c r="E656" t="s">
        <v>113</v>
      </c>
      <c r="F656">
        <v>119.9</v>
      </c>
      <c r="G656">
        <v>582</v>
      </c>
    </row>
    <row r="657" spans="1:8" x14ac:dyDescent="0.25">
      <c r="A657">
        <v>656</v>
      </c>
      <c r="B657">
        <v>1</v>
      </c>
      <c r="C657" s="65">
        <v>45826</v>
      </c>
      <c r="D657">
        <v>4</v>
      </c>
      <c r="E657" t="s">
        <v>116</v>
      </c>
      <c r="F657">
        <v>186.7</v>
      </c>
      <c r="G657">
        <v>679</v>
      </c>
      <c r="H657">
        <v>4</v>
      </c>
    </row>
    <row r="658" spans="1:8" x14ac:dyDescent="0.25">
      <c r="A658">
        <v>657</v>
      </c>
      <c r="B658">
        <v>2</v>
      </c>
      <c r="C658" s="65">
        <v>45826</v>
      </c>
      <c r="D658">
        <v>4</v>
      </c>
      <c r="E658" t="s">
        <v>115</v>
      </c>
      <c r="F658">
        <v>166.39</v>
      </c>
      <c r="G658">
        <v>554</v>
      </c>
    </row>
    <row r="659" spans="1:8" x14ac:dyDescent="0.25">
      <c r="A659">
        <v>658</v>
      </c>
      <c r="B659">
        <v>2</v>
      </c>
      <c r="C659" s="65">
        <v>45826</v>
      </c>
      <c r="D659">
        <v>3</v>
      </c>
      <c r="E659" t="s">
        <v>114</v>
      </c>
      <c r="F659">
        <v>74.510000000000005</v>
      </c>
      <c r="G659">
        <v>320</v>
      </c>
    </row>
    <row r="660" spans="1:8" x14ac:dyDescent="0.25">
      <c r="A660">
        <v>659</v>
      </c>
      <c r="B660">
        <v>2</v>
      </c>
      <c r="C660" s="65">
        <v>45827</v>
      </c>
      <c r="D660">
        <v>2</v>
      </c>
      <c r="E660" t="s">
        <v>112</v>
      </c>
      <c r="F660">
        <v>110.22</v>
      </c>
      <c r="G660">
        <v>956</v>
      </c>
    </row>
    <row r="661" spans="1:8" x14ac:dyDescent="0.25">
      <c r="A661">
        <v>660</v>
      </c>
      <c r="B661">
        <v>2</v>
      </c>
      <c r="C661" s="65">
        <v>45827</v>
      </c>
      <c r="D661">
        <v>1</v>
      </c>
      <c r="E661" t="s">
        <v>117</v>
      </c>
      <c r="F661">
        <v>136</v>
      </c>
      <c r="G661">
        <v>1090</v>
      </c>
    </row>
    <row r="662" spans="1:8" x14ac:dyDescent="0.25">
      <c r="A662">
        <v>661</v>
      </c>
      <c r="B662">
        <v>1</v>
      </c>
      <c r="C662" s="65">
        <v>45827</v>
      </c>
      <c r="D662">
        <v>4</v>
      </c>
      <c r="E662" t="s">
        <v>116</v>
      </c>
      <c r="F662">
        <v>166.08</v>
      </c>
      <c r="G662">
        <v>872</v>
      </c>
      <c r="H662">
        <v>1</v>
      </c>
    </row>
    <row r="663" spans="1:8" x14ac:dyDescent="0.25">
      <c r="A663">
        <v>662</v>
      </c>
      <c r="B663">
        <v>1</v>
      </c>
      <c r="C663" s="65">
        <v>45827</v>
      </c>
      <c r="D663">
        <v>2</v>
      </c>
      <c r="E663" t="s">
        <v>115</v>
      </c>
      <c r="F663">
        <v>152.75</v>
      </c>
      <c r="G663">
        <v>763</v>
      </c>
      <c r="H663">
        <v>4</v>
      </c>
    </row>
    <row r="664" spans="1:8" x14ac:dyDescent="0.25">
      <c r="A664">
        <v>663</v>
      </c>
      <c r="B664">
        <v>4</v>
      </c>
      <c r="C664" s="65">
        <v>45827</v>
      </c>
      <c r="D664">
        <v>5</v>
      </c>
      <c r="E664" t="s">
        <v>114</v>
      </c>
      <c r="F664">
        <v>187.72</v>
      </c>
      <c r="G664">
        <v>1024</v>
      </c>
    </row>
    <row r="665" spans="1:8" x14ac:dyDescent="0.25">
      <c r="A665">
        <v>664</v>
      </c>
      <c r="B665">
        <v>5</v>
      </c>
      <c r="C665" s="65">
        <v>45828</v>
      </c>
      <c r="D665">
        <v>4</v>
      </c>
      <c r="E665" t="s">
        <v>116</v>
      </c>
      <c r="F665">
        <v>151.97</v>
      </c>
      <c r="G665">
        <v>1249</v>
      </c>
    </row>
    <row r="666" spans="1:8" x14ac:dyDescent="0.25">
      <c r="A666">
        <v>665</v>
      </c>
      <c r="B666">
        <v>2</v>
      </c>
      <c r="C666" s="65">
        <v>45828</v>
      </c>
      <c r="D666">
        <v>4</v>
      </c>
      <c r="E666" t="s">
        <v>114</v>
      </c>
      <c r="F666">
        <v>52.53</v>
      </c>
      <c r="G666">
        <v>291</v>
      </c>
    </row>
    <row r="667" spans="1:8" x14ac:dyDescent="0.25">
      <c r="A667">
        <v>666</v>
      </c>
      <c r="B667">
        <v>2</v>
      </c>
      <c r="C667" s="65">
        <v>45828</v>
      </c>
      <c r="D667">
        <v>4</v>
      </c>
      <c r="E667" t="s">
        <v>115</v>
      </c>
      <c r="F667">
        <v>176.62</v>
      </c>
      <c r="G667">
        <v>1009</v>
      </c>
    </row>
    <row r="668" spans="1:8" x14ac:dyDescent="0.25">
      <c r="A668">
        <v>667</v>
      </c>
      <c r="B668">
        <v>5</v>
      </c>
      <c r="C668" s="65">
        <v>45828</v>
      </c>
      <c r="D668">
        <v>2</v>
      </c>
      <c r="E668" t="s">
        <v>116</v>
      </c>
      <c r="F668">
        <v>172.69</v>
      </c>
      <c r="G668">
        <v>740</v>
      </c>
    </row>
    <row r="669" spans="1:8" x14ac:dyDescent="0.25">
      <c r="A669">
        <v>668</v>
      </c>
      <c r="B669">
        <v>5</v>
      </c>
      <c r="C669" s="65">
        <v>45828</v>
      </c>
      <c r="D669">
        <v>1</v>
      </c>
      <c r="E669" t="s">
        <v>116</v>
      </c>
      <c r="F669">
        <v>95.75</v>
      </c>
      <c r="G669">
        <v>457</v>
      </c>
    </row>
    <row r="670" spans="1:8" x14ac:dyDescent="0.25">
      <c r="A670">
        <v>669</v>
      </c>
      <c r="B670">
        <v>5</v>
      </c>
      <c r="C670" s="65">
        <v>45829</v>
      </c>
      <c r="D670">
        <v>1</v>
      </c>
      <c r="E670" t="s">
        <v>116</v>
      </c>
      <c r="F670">
        <v>55.08</v>
      </c>
      <c r="G670">
        <v>516</v>
      </c>
    </row>
    <row r="671" spans="1:8" x14ac:dyDescent="0.25">
      <c r="A671">
        <v>670</v>
      </c>
      <c r="B671">
        <v>2</v>
      </c>
      <c r="C671" s="65">
        <v>45829</v>
      </c>
      <c r="D671">
        <v>2</v>
      </c>
      <c r="E671" t="s">
        <v>115</v>
      </c>
      <c r="F671">
        <v>88.74</v>
      </c>
      <c r="G671">
        <v>828</v>
      </c>
    </row>
    <row r="672" spans="1:8" x14ac:dyDescent="0.25">
      <c r="A672">
        <v>671</v>
      </c>
      <c r="B672">
        <v>2</v>
      </c>
      <c r="C672" s="65">
        <v>45829</v>
      </c>
      <c r="D672">
        <v>5</v>
      </c>
      <c r="E672" t="s">
        <v>112</v>
      </c>
      <c r="F672">
        <v>77.69</v>
      </c>
      <c r="G672">
        <v>461</v>
      </c>
    </row>
    <row r="673" spans="1:8" x14ac:dyDescent="0.25">
      <c r="A673">
        <v>672</v>
      </c>
      <c r="B673">
        <v>4</v>
      </c>
      <c r="C673" s="65">
        <v>45829</v>
      </c>
      <c r="D673">
        <v>3</v>
      </c>
      <c r="E673" t="s">
        <v>115</v>
      </c>
      <c r="F673">
        <v>64.739999999999995</v>
      </c>
      <c r="G673">
        <v>488</v>
      </c>
    </row>
    <row r="674" spans="1:8" x14ac:dyDescent="0.25">
      <c r="A674">
        <v>673</v>
      </c>
      <c r="B674">
        <v>4</v>
      </c>
      <c r="C674" s="65">
        <v>45829</v>
      </c>
      <c r="D674">
        <v>5</v>
      </c>
      <c r="E674" t="s">
        <v>113</v>
      </c>
      <c r="F674">
        <v>82.03</v>
      </c>
      <c r="G674">
        <v>630</v>
      </c>
    </row>
    <row r="675" spans="1:8" x14ac:dyDescent="0.25">
      <c r="A675">
        <v>674</v>
      </c>
      <c r="B675">
        <v>2</v>
      </c>
      <c r="C675" s="65">
        <v>45830</v>
      </c>
      <c r="D675">
        <v>1</v>
      </c>
      <c r="E675" t="s">
        <v>114</v>
      </c>
      <c r="F675">
        <v>95.76</v>
      </c>
      <c r="G675">
        <v>964</v>
      </c>
    </row>
    <row r="676" spans="1:8" x14ac:dyDescent="0.25">
      <c r="A676">
        <v>675</v>
      </c>
      <c r="B676">
        <v>5</v>
      </c>
      <c r="C676" s="65">
        <v>45830</v>
      </c>
      <c r="D676">
        <v>2</v>
      </c>
      <c r="E676" t="s">
        <v>114</v>
      </c>
      <c r="F676">
        <v>177.72</v>
      </c>
      <c r="G676">
        <v>609</v>
      </c>
    </row>
    <row r="677" spans="1:8" x14ac:dyDescent="0.25">
      <c r="A677">
        <v>676</v>
      </c>
      <c r="B677">
        <v>4</v>
      </c>
      <c r="C677" s="65">
        <v>45830</v>
      </c>
      <c r="D677">
        <v>4</v>
      </c>
      <c r="E677" t="s">
        <v>112</v>
      </c>
      <c r="F677">
        <v>112.21</v>
      </c>
      <c r="G677">
        <v>871</v>
      </c>
    </row>
    <row r="678" spans="1:8" x14ac:dyDescent="0.25">
      <c r="A678">
        <v>677</v>
      </c>
      <c r="B678">
        <v>2</v>
      </c>
      <c r="C678" s="65">
        <v>45831</v>
      </c>
      <c r="D678">
        <v>4</v>
      </c>
      <c r="E678" t="s">
        <v>117</v>
      </c>
      <c r="F678">
        <v>195.53</v>
      </c>
      <c r="G678">
        <v>1278</v>
      </c>
    </row>
    <row r="679" spans="1:8" x14ac:dyDescent="0.25">
      <c r="A679">
        <v>678</v>
      </c>
      <c r="B679">
        <v>4</v>
      </c>
      <c r="C679" s="65">
        <v>45831</v>
      </c>
      <c r="D679">
        <v>3</v>
      </c>
      <c r="E679" t="s">
        <v>115</v>
      </c>
      <c r="F679">
        <v>205.48</v>
      </c>
      <c r="G679">
        <v>1075</v>
      </c>
    </row>
    <row r="680" spans="1:8" x14ac:dyDescent="0.25">
      <c r="A680">
        <v>679</v>
      </c>
      <c r="B680">
        <v>2</v>
      </c>
      <c r="C680" s="65">
        <v>45831</v>
      </c>
      <c r="D680">
        <v>5</v>
      </c>
      <c r="E680" t="s">
        <v>112</v>
      </c>
      <c r="F680">
        <v>209.73</v>
      </c>
      <c r="G680">
        <v>1097</v>
      </c>
    </row>
    <row r="681" spans="1:8" x14ac:dyDescent="0.25">
      <c r="A681">
        <v>680</v>
      </c>
      <c r="B681">
        <v>5</v>
      </c>
      <c r="C681" s="65">
        <v>45831</v>
      </c>
      <c r="D681">
        <v>3</v>
      </c>
      <c r="E681" t="s">
        <v>112</v>
      </c>
      <c r="F681">
        <v>232.21</v>
      </c>
      <c r="G681">
        <v>2372</v>
      </c>
    </row>
    <row r="682" spans="1:8" x14ac:dyDescent="0.25">
      <c r="A682">
        <v>681</v>
      </c>
      <c r="B682">
        <v>1</v>
      </c>
      <c r="C682" s="65">
        <v>45832</v>
      </c>
      <c r="D682">
        <v>3</v>
      </c>
      <c r="E682" t="s">
        <v>113</v>
      </c>
      <c r="F682">
        <v>125.18</v>
      </c>
      <c r="G682">
        <v>1263</v>
      </c>
      <c r="H682">
        <v>4</v>
      </c>
    </row>
    <row r="683" spans="1:8" x14ac:dyDescent="0.25">
      <c r="A683">
        <v>682</v>
      </c>
      <c r="B683">
        <v>2</v>
      </c>
      <c r="C683" s="65">
        <v>45832</v>
      </c>
      <c r="D683">
        <v>5</v>
      </c>
      <c r="E683" t="s">
        <v>112</v>
      </c>
      <c r="F683">
        <v>163.98</v>
      </c>
      <c r="G683">
        <v>611</v>
      </c>
    </row>
    <row r="684" spans="1:8" x14ac:dyDescent="0.25">
      <c r="A684">
        <v>683</v>
      </c>
      <c r="B684">
        <v>5</v>
      </c>
      <c r="C684" s="65">
        <v>45832</v>
      </c>
      <c r="D684">
        <v>1</v>
      </c>
      <c r="E684" t="s">
        <v>113</v>
      </c>
      <c r="F684">
        <v>111.23</v>
      </c>
      <c r="G684">
        <v>821</v>
      </c>
    </row>
    <row r="685" spans="1:8" x14ac:dyDescent="0.25">
      <c r="A685">
        <v>684</v>
      </c>
      <c r="B685">
        <v>5</v>
      </c>
      <c r="C685" s="65">
        <v>45832</v>
      </c>
      <c r="D685">
        <v>5</v>
      </c>
      <c r="E685" t="s">
        <v>116</v>
      </c>
      <c r="F685">
        <v>165.17</v>
      </c>
      <c r="G685">
        <v>1227</v>
      </c>
    </row>
    <row r="686" spans="1:8" x14ac:dyDescent="0.25">
      <c r="A686">
        <v>685</v>
      </c>
      <c r="B686">
        <v>1</v>
      </c>
      <c r="C686" s="65">
        <v>45832</v>
      </c>
      <c r="D686">
        <v>2</v>
      </c>
      <c r="E686" t="s">
        <v>117</v>
      </c>
      <c r="F686">
        <v>60.55</v>
      </c>
      <c r="G686">
        <v>333</v>
      </c>
      <c r="H686">
        <v>2</v>
      </c>
    </row>
    <row r="687" spans="1:8" x14ac:dyDescent="0.25">
      <c r="A687">
        <v>686</v>
      </c>
      <c r="B687">
        <v>1</v>
      </c>
      <c r="C687" s="65">
        <v>45833</v>
      </c>
      <c r="D687">
        <v>4</v>
      </c>
      <c r="E687" t="s">
        <v>116</v>
      </c>
      <c r="F687">
        <v>237.61</v>
      </c>
      <c r="G687">
        <v>1659</v>
      </c>
      <c r="H687">
        <v>4</v>
      </c>
    </row>
    <row r="688" spans="1:8" x14ac:dyDescent="0.25">
      <c r="A688">
        <v>687</v>
      </c>
      <c r="B688">
        <v>4</v>
      </c>
      <c r="C688" s="65">
        <v>45833</v>
      </c>
      <c r="D688">
        <v>2</v>
      </c>
      <c r="E688" t="s">
        <v>115</v>
      </c>
      <c r="F688">
        <v>219.29</v>
      </c>
      <c r="G688">
        <v>1379</v>
      </c>
    </row>
    <row r="689" spans="1:8" x14ac:dyDescent="0.25">
      <c r="A689">
        <v>688</v>
      </c>
      <c r="B689">
        <v>5</v>
      </c>
      <c r="C689" s="65">
        <v>45833</v>
      </c>
      <c r="D689">
        <v>4</v>
      </c>
      <c r="E689" t="s">
        <v>113</v>
      </c>
      <c r="F689">
        <v>201.89</v>
      </c>
      <c r="G689">
        <v>1667</v>
      </c>
    </row>
    <row r="690" spans="1:8" x14ac:dyDescent="0.25">
      <c r="A690">
        <v>689</v>
      </c>
      <c r="B690">
        <v>2</v>
      </c>
      <c r="C690" s="65">
        <v>45834</v>
      </c>
      <c r="D690">
        <v>5</v>
      </c>
      <c r="E690" t="s">
        <v>117</v>
      </c>
      <c r="F690">
        <v>73.94</v>
      </c>
      <c r="G690">
        <v>350</v>
      </c>
    </row>
    <row r="691" spans="1:8" x14ac:dyDescent="0.25">
      <c r="A691">
        <v>690</v>
      </c>
      <c r="B691">
        <v>5</v>
      </c>
      <c r="C691" s="65">
        <v>45834</v>
      </c>
      <c r="D691">
        <v>1</v>
      </c>
      <c r="E691" t="s">
        <v>112</v>
      </c>
      <c r="F691">
        <v>116.64</v>
      </c>
      <c r="G691">
        <v>261</v>
      </c>
    </row>
    <row r="692" spans="1:8" x14ac:dyDescent="0.25">
      <c r="A692">
        <v>691</v>
      </c>
      <c r="B692">
        <v>1</v>
      </c>
      <c r="C692" s="65">
        <v>45834</v>
      </c>
      <c r="D692">
        <v>1</v>
      </c>
      <c r="E692" t="s">
        <v>113</v>
      </c>
      <c r="F692">
        <v>122.9</v>
      </c>
      <c r="G692">
        <v>401</v>
      </c>
      <c r="H692">
        <v>4</v>
      </c>
    </row>
    <row r="693" spans="1:8" x14ac:dyDescent="0.25">
      <c r="A693">
        <v>692</v>
      </c>
      <c r="B693">
        <v>3</v>
      </c>
      <c r="C693" s="65">
        <v>45834</v>
      </c>
      <c r="D693">
        <v>1</v>
      </c>
      <c r="E693" t="s">
        <v>112</v>
      </c>
      <c r="F693">
        <v>165.32</v>
      </c>
      <c r="G693">
        <v>626</v>
      </c>
    </row>
    <row r="694" spans="1:8" x14ac:dyDescent="0.25">
      <c r="A694">
        <v>693</v>
      </c>
      <c r="B694">
        <v>4</v>
      </c>
      <c r="C694" s="65">
        <v>45834</v>
      </c>
      <c r="D694">
        <v>2</v>
      </c>
      <c r="E694" t="s">
        <v>116</v>
      </c>
      <c r="F694">
        <v>194.79</v>
      </c>
      <c r="G694">
        <v>1359</v>
      </c>
    </row>
    <row r="695" spans="1:8" x14ac:dyDescent="0.25">
      <c r="A695">
        <v>694</v>
      </c>
      <c r="B695">
        <v>2</v>
      </c>
      <c r="C695" s="65">
        <v>45835</v>
      </c>
      <c r="D695">
        <v>4</v>
      </c>
      <c r="E695" t="s">
        <v>117</v>
      </c>
      <c r="F695">
        <v>183.58</v>
      </c>
      <c r="G695">
        <v>1378</v>
      </c>
    </row>
    <row r="696" spans="1:8" x14ac:dyDescent="0.25">
      <c r="A696">
        <v>695</v>
      </c>
      <c r="B696">
        <v>3</v>
      </c>
      <c r="C696" s="65">
        <v>45835</v>
      </c>
      <c r="D696">
        <v>3</v>
      </c>
      <c r="E696" t="s">
        <v>115</v>
      </c>
      <c r="F696">
        <v>117.33</v>
      </c>
      <c r="G696">
        <v>710</v>
      </c>
    </row>
    <row r="697" spans="1:8" x14ac:dyDescent="0.25">
      <c r="A697">
        <v>696</v>
      </c>
      <c r="B697">
        <v>3</v>
      </c>
      <c r="C697" s="65">
        <v>45835</v>
      </c>
      <c r="D697">
        <v>1</v>
      </c>
      <c r="E697" t="s">
        <v>113</v>
      </c>
      <c r="F697">
        <v>162.78</v>
      </c>
      <c r="G697">
        <v>1144</v>
      </c>
    </row>
    <row r="698" spans="1:8" x14ac:dyDescent="0.25">
      <c r="A698">
        <v>697</v>
      </c>
      <c r="B698">
        <v>4</v>
      </c>
      <c r="C698" s="65">
        <v>45835</v>
      </c>
      <c r="D698">
        <v>1</v>
      </c>
      <c r="E698" t="s">
        <v>113</v>
      </c>
      <c r="F698">
        <v>170.81</v>
      </c>
      <c r="G698">
        <v>1179</v>
      </c>
    </row>
    <row r="699" spans="1:8" x14ac:dyDescent="0.25">
      <c r="A699">
        <v>698</v>
      </c>
      <c r="B699">
        <v>2</v>
      </c>
      <c r="C699" s="65">
        <v>45836</v>
      </c>
      <c r="D699">
        <v>1</v>
      </c>
      <c r="E699" t="s">
        <v>115</v>
      </c>
      <c r="F699">
        <v>194.11</v>
      </c>
      <c r="G699">
        <v>1026</v>
      </c>
    </row>
    <row r="700" spans="1:8" x14ac:dyDescent="0.25">
      <c r="A700">
        <v>699</v>
      </c>
      <c r="B700">
        <v>4</v>
      </c>
      <c r="C700" s="65">
        <v>45836</v>
      </c>
      <c r="D700">
        <v>4</v>
      </c>
      <c r="E700" t="s">
        <v>112</v>
      </c>
      <c r="F700">
        <v>157.30000000000001</v>
      </c>
      <c r="G700">
        <v>889</v>
      </c>
    </row>
    <row r="701" spans="1:8" x14ac:dyDescent="0.25">
      <c r="A701">
        <v>700</v>
      </c>
      <c r="B701">
        <v>4</v>
      </c>
      <c r="C701" s="65">
        <v>45836</v>
      </c>
      <c r="D701">
        <v>5</v>
      </c>
      <c r="E701" t="s">
        <v>117</v>
      </c>
      <c r="F701">
        <v>84.03</v>
      </c>
      <c r="G701">
        <v>578</v>
      </c>
    </row>
    <row r="702" spans="1:8" x14ac:dyDescent="0.25">
      <c r="A702">
        <v>701</v>
      </c>
      <c r="B702">
        <v>2</v>
      </c>
      <c r="C702" s="65">
        <v>45837</v>
      </c>
      <c r="D702">
        <v>3</v>
      </c>
      <c r="E702" t="s">
        <v>112</v>
      </c>
      <c r="F702">
        <v>64.11</v>
      </c>
      <c r="G702">
        <v>409</v>
      </c>
    </row>
    <row r="703" spans="1:8" x14ac:dyDescent="0.25">
      <c r="A703">
        <v>702</v>
      </c>
      <c r="B703">
        <v>4</v>
      </c>
      <c r="C703" s="65">
        <v>45837</v>
      </c>
      <c r="D703">
        <v>4</v>
      </c>
      <c r="E703" t="s">
        <v>116</v>
      </c>
      <c r="F703">
        <v>153.77000000000001</v>
      </c>
      <c r="G703">
        <v>1516</v>
      </c>
    </row>
    <row r="704" spans="1:8" x14ac:dyDescent="0.25">
      <c r="A704">
        <v>703</v>
      </c>
      <c r="B704">
        <v>4</v>
      </c>
      <c r="C704" s="65">
        <v>45837</v>
      </c>
      <c r="D704">
        <v>4</v>
      </c>
      <c r="E704" t="s">
        <v>114</v>
      </c>
      <c r="F704">
        <v>113.44</v>
      </c>
      <c r="G704">
        <v>655</v>
      </c>
    </row>
    <row r="705" spans="1:8" x14ac:dyDescent="0.25">
      <c r="A705">
        <v>704</v>
      </c>
      <c r="B705">
        <v>5</v>
      </c>
      <c r="C705" s="65">
        <v>45838</v>
      </c>
      <c r="D705">
        <v>4</v>
      </c>
      <c r="E705" t="s">
        <v>116</v>
      </c>
      <c r="F705">
        <v>193.51</v>
      </c>
      <c r="G705">
        <v>1174</v>
      </c>
    </row>
    <row r="706" spans="1:8" x14ac:dyDescent="0.25">
      <c r="A706">
        <v>705</v>
      </c>
      <c r="B706">
        <v>5</v>
      </c>
      <c r="C706" s="65">
        <v>45838</v>
      </c>
      <c r="D706">
        <v>4</v>
      </c>
      <c r="E706" t="s">
        <v>112</v>
      </c>
      <c r="F706">
        <v>108.91</v>
      </c>
      <c r="G706">
        <v>640</v>
      </c>
    </row>
    <row r="707" spans="1:8" x14ac:dyDescent="0.25">
      <c r="A707">
        <v>706</v>
      </c>
      <c r="B707">
        <v>1</v>
      </c>
      <c r="C707" s="65">
        <v>45838</v>
      </c>
      <c r="D707">
        <v>5</v>
      </c>
      <c r="E707" t="s">
        <v>112</v>
      </c>
      <c r="F707">
        <v>88.43</v>
      </c>
      <c r="G707">
        <v>762</v>
      </c>
      <c r="H707">
        <v>5</v>
      </c>
    </row>
    <row r="708" spans="1:8" x14ac:dyDescent="0.25">
      <c r="A708">
        <v>707</v>
      </c>
      <c r="B708">
        <v>1</v>
      </c>
      <c r="C708" s="65">
        <v>45838</v>
      </c>
      <c r="D708">
        <v>5</v>
      </c>
      <c r="E708" t="s">
        <v>116</v>
      </c>
      <c r="F708">
        <v>148.83000000000001</v>
      </c>
      <c r="G708">
        <v>724</v>
      </c>
      <c r="H708">
        <v>2</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_rels/item66.xml.rels><?xml version="1.0" encoding="UTF-8" standalone="yes"?>
<Relationships xmlns="http://schemas.openxmlformats.org/package/2006/relationships"><Relationship Id="rId1" Type="http://schemas.openxmlformats.org/officeDocument/2006/relationships/customXmlProps" Target="itemProps66.xml"/></Relationships>
</file>

<file path=customXml/_rels/item67.xml.rels><?xml version="1.0" encoding="UTF-8" standalone="yes"?>
<Relationships xmlns="http://schemas.openxmlformats.org/package/2006/relationships"><Relationship Id="rId1" Type="http://schemas.openxmlformats.org/officeDocument/2006/relationships/customXmlProps" Target="itemProps67.xml"/></Relationships>
</file>

<file path=customXml/_rels/item68.xml.rels><?xml version="1.0" encoding="UTF-8" standalone="yes"?>
<Relationships xmlns="http://schemas.openxmlformats.org/package/2006/relationships"><Relationship Id="rId1" Type="http://schemas.openxmlformats.org/officeDocument/2006/relationships/customXmlProps" Target="itemProps68.xml"/></Relationships>
</file>

<file path=customXml/_rels/item69.xml.rels><?xml version="1.0" encoding="UTF-8" standalone="yes"?>
<Relationships xmlns="http://schemas.openxmlformats.org/package/2006/relationships"><Relationship Id="rId1" Type="http://schemas.openxmlformats.org/officeDocument/2006/relationships/customXmlProps" Target="itemProps69.xml"/></Relationships>
</file>

<file path=customXml/_rels/item70.xml.rels><?xml version="1.0" encoding="UTF-8" standalone="yes"?>
<Relationships xmlns="http://schemas.openxmlformats.org/package/2006/relationships"><Relationship Id="rId1" Type="http://schemas.openxmlformats.org/officeDocument/2006/relationships/customXmlProps" Target="itemProps7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64.xml>�� 
</file>

<file path=customXml/item65.xml>�� 
</file>

<file path=customXml/item66.xml>�� 
</file>

<file path=customXml/item67.xml>�� 
</file>

<file path=customXml/item68.xml>�� 
</file>

<file path=customXml/item69.xml>�� 
</file>

<file path=customXml/item70.xml>�� 
</file>

<file path=customXml/itemProps1.xml><?xml version="1.0" encoding="utf-8"?>
<ds:datastoreItem xmlns:ds="http://schemas.openxmlformats.org/officeDocument/2006/customXml" ds:itemID="{7B1E5E94-5A41-4ABF-B453-8FAADCDF982F}">
  <ds:schemaRefs/>
</ds:datastoreItem>
</file>

<file path=customXml/itemProps2.xml><?xml version="1.0" encoding="utf-8"?>
<ds:datastoreItem xmlns:ds="http://schemas.openxmlformats.org/officeDocument/2006/customXml" ds:itemID="{BD93531C-1738-4972-AA04-74E510DBE6BD}">
  <ds:schemaRefs/>
</ds:datastoreItem>
</file>

<file path=customXml/itemProps3.xml><?xml version="1.0" encoding="utf-8"?>
<ds:datastoreItem xmlns:ds="http://schemas.openxmlformats.org/officeDocument/2006/customXml" ds:itemID="{DFFF1982-5B43-4520-8A21-DCE6A291F791}">
  <ds:schemaRefs/>
</ds:datastoreItem>
</file>

<file path=customXml/itemProps4.xml><?xml version="1.0" encoding="utf-8"?>
<ds:datastoreItem xmlns:ds="http://schemas.openxmlformats.org/officeDocument/2006/customXml" ds:itemID="{B1E9CD33-EE40-4F7A-A515-9AC32682E3FE}">
  <ds:schemaRefs/>
</ds:datastoreItem>
</file>

<file path=customXml/itemProps5.xml><?xml version="1.0" encoding="utf-8"?>
<ds:datastoreItem xmlns:ds="http://schemas.openxmlformats.org/officeDocument/2006/customXml" ds:itemID="{97FE4628-8245-49A0-858F-6F7373C288A4}">
  <ds:schemaRefs/>
</ds:datastoreItem>
</file>

<file path=customXml/itemProps6.xml><?xml version="1.0" encoding="utf-8"?>
<ds:datastoreItem xmlns:ds="http://schemas.openxmlformats.org/officeDocument/2006/customXml" ds:itemID="{180007F0-8F2D-4371-B2C3-9B39C0D59CBA}">
  <ds:schemaRefs/>
</ds:datastoreItem>
</file>

<file path=customXml/itemProps7.xml><?xml version="1.0" encoding="utf-8"?>
<ds:datastoreItem xmlns:ds="http://schemas.openxmlformats.org/officeDocument/2006/customXml" ds:itemID="{8226E815-BCBF-4C24-B052-CF7E1ED5C1E9}">
  <ds:schemaRefs/>
</ds:datastoreItem>
</file>

<file path=customXml/itemProps8.xml><?xml version="1.0" encoding="utf-8"?>
<ds:datastoreItem xmlns:ds="http://schemas.openxmlformats.org/officeDocument/2006/customXml" ds:itemID="{3CBD835C-BC38-4805-8C05-27E7386D16BD}">
  <ds:schemaRefs/>
</ds:datastoreItem>
</file>

<file path=customXml/itemProps9.xml><?xml version="1.0" encoding="utf-8"?>
<ds:datastoreItem xmlns:ds="http://schemas.openxmlformats.org/officeDocument/2006/customXml" ds:itemID="{3FD4CAC7-5343-49E7-82A2-64CFFC08568C}">
  <ds:schemaRefs/>
</ds:datastoreItem>
</file>

<file path=customXml/itemProps10.xml><?xml version="1.0" encoding="utf-8"?>
<ds:datastoreItem xmlns:ds="http://schemas.openxmlformats.org/officeDocument/2006/customXml" ds:itemID="{CB96692F-3144-4A45-B4A0-539F5C5D848C}">
  <ds:schemaRefs/>
</ds:datastoreItem>
</file>

<file path=customXml/itemProps11.xml><?xml version="1.0" encoding="utf-8"?>
<ds:datastoreItem xmlns:ds="http://schemas.openxmlformats.org/officeDocument/2006/customXml" ds:itemID="{2ECABEE3-074C-41DE-ACC6-FF8A2726B872}">
  <ds:schemaRefs/>
</ds:datastoreItem>
</file>

<file path=customXml/itemProps12.xml><?xml version="1.0" encoding="utf-8"?>
<ds:datastoreItem xmlns:ds="http://schemas.openxmlformats.org/officeDocument/2006/customXml" ds:itemID="{53FE4E53-A3C0-4296-AEEC-FBDBA3965373}">
  <ds:schemaRefs/>
</ds:datastoreItem>
</file>

<file path=customXml/itemProps13.xml><?xml version="1.0" encoding="utf-8"?>
<ds:datastoreItem xmlns:ds="http://schemas.openxmlformats.org/officeDocument/2006/customXml" ds:itemID="{0179F992-CCAD-4EC2-A886-97C6A9909776}">
  <ds:schemaRefs/>
</ds:datastoreItem>
</file>

<file path=customXml/itemProps14.xml><?xml version="1.0" encoding="utf-8"?>
<ds:datastoreItem xmlns:ds="http://schemas.openxmlformats.org/officeDocument/2006/customXml" ds:itemID="{7DB23577-546E-453B-A0A2-7AAA22176C02}">
  <ds:schemaRefs/>
</ds:datastoreItem>
</file>

<file path=customXml/itemProps15.xml><?xml version="1.0" encoding="utf-8"?>
<ds:datastoreItem xmlns:ds="http://schemas.openxmlformats.org/officeDocument/2006/customXml" ds:itemID="{CDB658B4-81E2-4B4A-AAFB-B7914361B68C}">
  <ds:schemaRefs/>
</ds:datastoreItem>
</file>

<file path=customXml/itemProps16.xml><?xml version="1.0" encoding="utf-8"?>
<ds:datastoreItem xmlns:ds="http://schemas.openxmlformats.org/officeDocument/2006/customXml" ds:itemID="{F96694FD-18BA-4E31-8D45-38CD18DCA349}">
  <ds:schemaRefs/>
</ds:datastoreItem>
</file>

<file path=customXml/itemProps17.xml><?xml version="1.0" encoding="utf-8"?>
<ds:datastoreItem xmlns:ds="http://schemas.openxmlformats.org/officeDocument/2006/customXml" ds:itemID="{3B9E8EA0-B1E7-459C-A770-3BC76441DD4B}">
  <ds:schemaRefs/>
</ds:datastoreItem>
</file>

<file path=customXml/itemProps18.xml><?xml version="1.0" encoding="utf-8"?>
<ds:datastoreItem xmlns:ds="http://schemas.openxmlformats.org/officeDocument/2006/customXml" ds:itemID="{768B2D1D-B514-4EB9-9E80-F58463959C42}">
  <ds:schemaRefs/>
</ds:datastoreItem>
</file>

<file path=customXml/itemProps19.xml><?xml version="1.0" encoding="utf-8"?>
<ds:datastoreItem xmlns:ds="http://schemas.openxmlformats.org/officeDocument/2006/customXml" ds:itemID="{6C437378-1013-453E-A3D4-28F57055FA8E}">
  <ds:schemaRefs/>
</ds:datastoreItem>
</file>

<file path=customXml/itemProps20.xml><?xml version="1.0" encoding="utf-8"?>
<ds:datastoreItem xmlns:ds="http://schemas.openxmlformats.org/officeDocument/2006/customXml" ds:itemID="{9BA0E983-CFE0-494E-B70D-5448B5B8C5CD}">
  <ds:schemaRefs/>
</ds:datastoreItem>
</file>

<file path=customXml/itemProps21.xml><?xml version="1.0" encoding="utf-8"?>
<ds:datastoreItem xmlns:ds="http://schemas.openxmlformats.org/officeDocument/2006/customXml" ds:itemID="{A2D198B3-3DA5-419D-9DA6-204AB3103C8D}">
  <ds:schemaRefs/>
</ds:datastoreItem>
</file>

<file path=customXml/itemProps22.xml><?xml version="1.0" encoding="utf-8"?>
<ds:datastoreItem xmlns:ds="http://schemas.openxmlformats.org/officeDocument/2006/customXml" ds:itemID="{154F9F91-82B3-40EC-A7A6-C15F8FE3BC5E}">
  <ds:schemaRefs/>
</ds:datastoreItem>
</file>

<file path=customXml/itemProps23.xml><?xml version="1.0" encoding="utf-8"?>
<ds:datastoreItem xmlns:ds="http://schemas.openxmlformats.org/officeDocument/2006/customXml" ds:itemID="{E9319F08-2838-4E32-A643-311F1EBBEC8B}">
  <ds:schemaRefs/>
</ds:datastoreItem>
</file>

<file path=customXml/itemProps24.xml><?xml version="1.0" encoding="utf-8"?>
<ds:datastoreItem xmlns:ds="http://schemas.openxmlformats.org/officeDocument/2006/customXml" ds:itemID="{3551BFEC-A9D5-4685-9F6D-5B9A3038B11F}">
  <ds:schemaRefs/>
</ds:datastoreItem>
</file>

<file path=customXml/itemProps25.xml><?xml version="1.0" encoding="utf-8"?>
<ds:datastoreItem xmlns:ds="http://schemas.openxmlformats.org/officeDocument/2006/customXml" ds:itemID="{7DF30537-9E32-4B5D-B529-3CDE57C89A7F}">
  <ds:schemaRefs/>
</ds:datastoreItem>
</file>

<file path=customXml/itemProps26.xml><?xml version="1.0" encoding="utf-8"?>
<ds:datastoreItem xmlns:ds="http://schemas.openxmlformats.org/officeDocument/2006/customXml" ds:itemID="{7D2BE15E-F91A-4AE5-A63C-A4AEE67EB9EA}">
  <ds:schemaRefs/>
</ds:datastoreItem>
</file>

<file path=customXml/itemProps27.xml><?xml version="1.0" encoding="utf-8"?>
<ds:datastoreItem xmlns:ds="http://schemas.openxmlformats.org/officeDocument/2006/customXml" ds:itemID="{082F879E-4F3F-4E15-9E1E-3EE39370515A}">
  <ds:schemaRefs/>
</ds:datastoreItem>
</file>

<file path=customXml/itemProps28.xml><?xml version="1.0" encoding="utf-8"?>
<ds:datastoreItem xmlns:ds="http://schemas.openxmlformats.org/officeDocument/2006/customXml" ds:itemID="{0C7B1BEA-55AD-4249-875A-1B964C853E33}">
  <ds:schemaRefs/>
</ds:datastoreItem>
</file>

<file path=customXml/itemProps29.xml><?xml version="1.0" encoding="utf-8"?>
<ds:datastoreItem xmlns:ds="http://schemas.openxmlformats.org/officeDocument/2006/customXml" ds:itemID="{EC730AD8-DB4F-481C-95F6-805E34312356}">
  <ds:schemaRefs/>
</ds:datastoreItem>
</file>

<file path=customXml/itemProps30.xml><?xml version="1.0" encoding="utf-8"?>
<ds:datastoreItem xmlns:ds="http://schemas.openxmlformats.org/officeDocument/2006/customXml" ds:itemID="{8F63C727-F845-4AE0-9EC7-BCE0CC7E9F4C}">
  <ds:schemaRefs/>
</ds:datastoreItem>
</file>

<file path=customXml/itemProps31.xml><?xml version="1.0" encoding="utf-8"?>
<ds:datastoreItem xmlns:ds="http://schemas.openxmlformats.org/officeDocument/2006/customXml" ds:itemID="{60193F13-DFE5-4E34-A665-BDFB7DF555B5}">
  <ds:schemaRefs/>
</ds:datastoreItem>
</file>

<file path=customXml/itemProps32.xml><?xml version="1.0" encoding="utf-8"?>
<ds:datastoreItem xmlns:ds="http://schemas.openxmlformats.org/officeDocument/2006/customXml" ds:itemID="{0006E3BA-3053-4295-BCA8-67037A89846C}">
  <ds:schemaRefs/>
</ds:datastoreItem>
</file>

<file path=customXml/itemProps33.xml><?xml version="1.0" encoding="utf-8"?>
<ds:datastoreItem xmlns:ds="http://schemas.openxmlformats.org/officeDocument/2006/customXml" ds:itemID="{6B138248-E1FC-4F0A-A0F7-8F58A6521454}">
  <ds:schemaRefs/>
</ds:datastoreItem>
</file>

<file path=customXml/itemProps34.xml><?xml version="1.0" encoding="utf-8"?>
<ds:datastoreItem xmlns:ds="http://schemas.openxmlformats.org/officeDocument/2006/customXml" ds:itemID="{12C070DF-069D-457C-A404-D8AA85115A38}">
  <ds:schemaRefs/>
</ds:datastoreItem>
</file>

<file path=customXml/itemProps35.xml><?xml version="1.0" encoding="utf-8"?>
<ds:datastoreItem xmlns:ds="http://schemas.openxmlformats.org/officeDocument/2006/customXml" ds:itemID="{4B57F0F6-CA14-4B8D-927B-749796290760}">
  <ds:schemaRefs/>
</ds:datastoreItem>
</file>

<file path=customXml/itemProps36.xml><?xml version="1.0" encoding="utf-8"?>
<ds:datastoreItem xmlns:ds="http://schemas.openxmlformats.org/officeDocument/2006/customXml" ds:itemID="{B423A040-3659-485E-89BF-6E63F923EE63}">
  <ds:schemaRefs/>
</ds:datastoreItem>
</file>

<file path=customXml/itemProps37.xml><?xml version="1.0" encoding="utf-8"?>
<ds:datastoreItem xmlns:ds="http://schemas.openxmlformats.org/officeDocument/2006/customXml" ds:itemID="{07A82EE0-21DD-423E-A8FA-CDB2F59D847C}">
  <ds:schemaRefs/>
</ds:datastoreItem>
</file>

<file path=customXml/itemProps38.xml><?xml version="1.0" encoding="utf-8"?>
<ds:datastoreItem xmlns:ds="http://schemas.openxmlformats.org/officeDocument/2006/customXml" ds:itemID="{9F3147CD-284A-4ED8-BF86-671E9F0B00B2}">
  <ds:schemaRefs/>
</ds:datastoreItem>
</file>

<file path=customXml/itemProps39.xml><?xml version="1.0" encoding="utf-8"?>
<ds:datastoreItem xmlns:ds="http://schemas.openxmlformats.org/officeDocument/2006/customXml" ds:itemID="{DAD5ED89-27AA-4D26-BB52-86CCDFA01DA6}">
  <ds:schemaRefs/>
</ds:datastoreItem>
</file>

<file path=customXml/itemProps40.xml><?xml version="1.0" encoding="utf-8"?>
<ds:datastoreItem xmlns:ds="http://schemas.openxmlformats.org/officeDocument/2006/customXml" ds:itemID="{22190E88-616F-47A4-9567-7AFFE1DF22F3}">
  <ds:schemaRefs/>
</ds:datastoreItem>
</file>

<file path=customXml/itemProps41.xml><?xml version="1.0" encoding="utf-8"?>
<ds:datastoreItem xmlns:ds="http://schemas.openxmlformats.org/officeDocument/2006/customXml" ds:itemID="{68CF35F0-5417-429F-8A5E-FA4CF9016671}">
  <ds:schemaRefs/>
</ds:datastoreItem>
</file>

<file path=customXml/itemProps42.xml><?xml version="1.0" encoding="utf-8"?>
<ds:datastoreItem xmlns:ds="http://schemas.openxmlformats.org/officeDocument/2006/customXml" ds:itemID="{04C796A8-0AD2-49F4-B450-26871DBF6F9A}">
  <ds:schemaRefs/>
</ds:datastoreItem>
</file>

<file path=customXml/itemProps43.xml><?xml version="1.0" encoding="utf-8"?>
<ds:datastoreItem xmlns:ds="http://schemas.openxmlformats.org/officeDocument/2006/customXml" ds:itemID="{EAF5C626-43F4-4ABD-AC3B-C82942D6E22D}">
  <ds:schemaRefs/>
</ds:datastoreItem>
</file>

<file path=customXml/itemProps44.xml><?xml version="1.0" encoding="utf-8"?>
<ds:datastoreItem xmlns:ds="http://schemas.openxmlformats.org/officeDocument/2006/customXml" ds:itemID="{80D075F6-2951-46FF-9AF0-E4FB1782C284}">
  <ds:schemaRefs/>
</ds:datastoreItem>
</file>

<file path=customXml/itemProps45.xml><?xml version="1.0" encoding="utf-8"?>
<ds:datastoreItem xmlns:ds="http://schemas.openxmlformats.org/officeDocument/2006/customXml" ds:itemID="{37ADA593-9BFC-4934-B160-C83E271C032B}">
  <ds:schemaRefs/>
</ds:datastoreItem>
</file>

<file path=customXml/itemProps46.xml><?xml version="1.0" encoding="utf-8"?>
<ds:datastoreItem xmlns:ds="http://schemas.openxmlformats.org/officeDocument/2006/customXml" ds:itemID="{D4C5C418-0566-477B-814B-1BD89FFE353A}">
  <ds:schemaRefs/>
</ds:datastoreItem>
</file>

<file path=customXml/itemProps47.xml><?xml version="1.0" encoding="utf-8"?>
<ds:datastoreItem xmlns:ds="http://schemas.openxmlformats.org/officeDocument/2006/customXml" ds:itemID="{7321FDD3-EA38-411C-9B3F-DC299A1D5B1D}">
  <ds:schemaRefs/>
</ds:datastoreItem>
</file>

<file path=customXml/itemProps48.xml><?xml version="1.0" encoding="utf-8"?>
<ds:datastoreItem xmlns:ds="http://schemas.openxmlformats.org/officeDocument/2006/customXml" ds:itemID="{AC368A0C-992F-4727-B03E-789D28A52D53}">
  <ds:schemaRefs/>
</ds:datastoreItem>
</file>

<file path=customXml/itemProps49.xml><?xml version="1.0" encoding="utf-8"?>
<ds:datastoreItem xmlns:ds="http://schemas.openxmlformats.org/officeDocument/2006/customXml" ds:itemID="{DA108C13-971E-454C-83F8-1CBC6FBEBD58}">
  <ds:schemaRefs/>
</ds:datastoreItem>
</file>

<file path=customXml/itemProps50.xml><?xml version="1.0" encoding="utf-8"?>
<ds:datastoreItem xmlns:ds="http://schemas.openxmlformats.org/officeDocument/2006/customXml" ds:itemID="{94DC7FBB-925C-4761-82D8-FA9A6B6189BD}">
  <ds:schemaRefs/>
</ds:datastoreItem>
</file>

<file path=customXml/itemProps51.xml><?xml version="1.0" encoding="utf-8"?>
<ds:datastoreItem xmlns:ds="http://schemas.openxmlformats.org/officeDocument/2006/customXml" ds:itemID="{69B2A0F1-997C-48A8-9560-0E174CD9F238}">
  <ds:schemaRefs/>
</ds:datastoreItem>
</file>

<file path=customXml/itemProps52.xml><?xml version="1.0" encoding="utf-8"?>
<ds:datastoreItem xmlns:ds="http://schemas.openxmlformats.org/officeDocument/2006/customXml" ds:itemID="{0D38E6F0-4994-4151-82DD-83D3B8B36685}">
  <ds:schemaRefs/>
</ds:datastoreItem>
</file>

<file path=customXml/itemProps53.xml><?xml version="1.0" encoding="utf-8"?>
<ds:datastoreItem xmlns:ds="http://schemas.openxmlformats.org/officeDocument/2006/customXml" ds:itemID="{FA60092D-DBC1-44CF-9E24-647E0647F089}">
  <ds:schemaRefs/>
</ds:datastoreItem>
</file>

<file path=customXml/itemProps54.xml><?xml version="1.0" encoding="utf-8"?>
<ds:datastoreItem xmlns:ds="http://schemas.openxmlformats.org/officeDocument/2006/customXml" ds:itemID="{F6BF25B8-30A1-4EB9-934B-BD020575509E}">
  <ds:schemaRefs/>
</ds:datastoreItem>
</file>

<file path=customXml/itemProps55.xml><?xml version="1.0" encoding="utf-8"?>
<ds:datastoreItem xmlns:ds="http://schemas.openxmlformats.org/officeDocument/2006/customXml" ds:itemID="{715E5E6F-2089-4B1C-BC3B-A462A2FC05AF}">
  <ds:schemaRefs/>
</ds:datastoreItem>
</file>

<file path=customXml/itemProps56.xml><?xml version="1.0" encoding="utf-8"?>
<ds:datastoreItem xmlns:ds="http://schemas.openxmlformats.org/officeDocument/2006/customXml" ds:itemID="{0BAC5AC6-D4C6-4FBB-87F7-A29B8DDAA6D3}">
  <ds:schemaRefs/>
</ds:datastoreItem>
</file>

<file path=customXml/itemProps57.xml><?xml version="1.0" encoding="utf-8"?>
<ds:datastoreItem xmlns:ds="http://schemas.openxmlformats.org/officeDocument/2006/customXml" ds:itemID="{93F3E038-D40F-4FF6-B389-AEFB6D101413}">
  <ds:schemaRefs/>
</ds:datastoreItem>
</file>

<file path=customXml/itemProps58.xml><?xml version="1.0" encoding="utf-8"?>
<ds:datastoreItem xmlns:ds="http://schemas.openxmlformats.org/officeDocument/2006/customXml" ds:itemID="{734163C4-CC81-40BE-B1C4-4444D1771AA8}">
  <ds:schemaRefs/>
</ds:datastoreItem>
</file>

<file path=customXml/itemProps59.xml><?xml version="1.0" encoding="utf-8"?>
<ds:datastoreItem xmlns:ds="http://schemas.openxmlformats.org/officeDocument/2006/customXml" ds:itemID="{D5E038EA-C4AD-4E81-9ACB-BBE29DCACCBD}">
  <ds:schemaRefs/>
</ds:datastoreItem>
</file>

<file path=customXml/itemProps60.xml><?xml version="1.0" encoding="utf-8"?>
<ds:datastoreItem xmlns:ds="http://schemas.openxmlformats.org/officeDocument/2006/customXml" ds:itemID="{E9FF14EF-B8F9-44B3-816B-9CE04B78FB75}">
  <ds:schemaRefs/>
</ds:datastoreItem>
</file>

<file path=customXml/itemProps61.xml><?xml version="1.0" encoding="utf-8"?>
<ds:datastoreItem xmlns:ds="http://schemas.openxmlformats.org/officeDocument/2006/customXml" ds:itemID="{B2B8781B-5183-473E-A7A9-88AEFE1FFE82}">
  <ds:schemaRefs/>
</ds:datastoreItem>
</file>

<file path=customXml/itemProps62.xml><?xml version="1.0" encoding="utf-8"?>
<ds:datastoreItem xmlns:ds="http://schemas.openxmlformats.org/officeDocument/2006/customXml" ds:itemID="{7BD9DE5F-8A05-44D8-8B68-3A37D4F6972B}">
  <ds:schemaRefs/>
</ds:datastoreItem>
</file>

<file path=customXml/itemProps63.xml><?xml version="1.0" encoding="utf-8"?>
<ds:datastoreItem xmlns:ds="http://schemas.openxmlformats.org/officeDocument/2006/customXml" ds:itemID="{3EE9C2BC-6D70-4336-AB96-B98FA14B7FD5}">
  <ds:schemaRefs/>
</ds:datastoreItem>
</file>

<file path=customXml/itemProps64.xml><?xml version="1.0" encoding="utf-8"?>
<ds:datastoreItem xmlns:ds="http://schemas.openxmlformats.org/officeDocument/2006/customXml" ds:itemID="{A1179FEE-03F2-4B52-B00C-D116CC01EED6}">
  <ds:schemaRefs/>
</ds:datastoreItem>
</file>

<file path=customXml/itemProps65.xml><?xml version="1.0" encoding="utf-8"?>
<ds:datastoreItem xmlns:ds="http://schemas.openxmlformats.org/officeDocument/2006/customXml" ds:itemID="{77343D9E-10B4-4825-A5BD-EE43950E1008}">
  <ds:schemaRefs/>
</ds:datastoreItem>
</file>

<file path=customXml/itemProps66.xml><?xml version="1.0" encoding="utf-8"?>
<ds:datastoreItem xmlns:ds="http://schemas.openxmlformats.org/officeDocument/2006/customXml" ds:itemID="{2963E3FA-A0CA-40A5-A429-90888BB0F900}">
  <ds:schemaRefs/>
</ds:datastoreItem>
</file>

<file path=customXml/itemProps67.xml><?xml version="1.0" encoding="utf-8"?>
<ds:datastoreItem xmlns:ds="http://schemas.openxmlformats.org/officeDocument/2006/customXml" ds:itemID="{6A58CF04-3FDE-44A2-B9C0-71EE4C6E7F54}">
  <ds:schemaRefs/>
</ds:datastoreItem>
</file>

<file path=customXml/itemProps68.xml><?xml version="1.0" encoding="utf-8"?>
<ds:datastoreItem xmlns:ds="http://schemas.openxmlformats.org/officeDocument/2006/customXml" ds:itemID="{FBCFFE10-0E37-4806-BDDF-02D5DCD6CAFF}">
  <ds:schemaRefs/>
</ds:datastoreItem>
</file>

<file path=customXml/itemProps69.xml><?xml version="1.0" encoding="utf-8"?>
<ds:datastoreItem xmlns:ds="http://schemas.openxmlformats.org/officeDocument/2006/customXml" ds:itemID="{B7141B20-37FB-4BB6-899F-E9F73519CEEC}">
  <ds:schemaRefs/>
</ds:datastoreItem>
</file>

<file path=customXml/itemProps70.xml><?xml version="1.0" encoding="utf-8"?>
<ds:datastoreItem xmlns:ds="http://schemas.openxmlformats.org/officeDocument/2006/customXml" ds:itemID="{0B8042D8-5FE8-4108-BF95-AD7F29A474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ReadMe_StartHere</vt:lpstr>
      <vt:lpstr>Country</vt:lpstr>
      <vt:lpstr>Metric</vt:lpstr>
      <vt:lpstr>Annual Performance</vt:lpstr>
      <vt:lpstr>Country Performance</vt:lpstr>
      <vt:lpstr>Region</vt:lpstr>
      <vt:lpstr>Channel</vt:lpstr>
      <vt:lpstr>Date</vt:lpstr>
      <vt:lpstr>Analysis</vt:lpstr>
      <vt:lpstr>Analysis 2</vt:lpstr>
      <vt:lpstr> Overview Dashboard</vt:lpstr>
      <vt:lpstr>Country Performance Dash</vt:lpstr>
      <vt:lpstr>Regional Performance Dash</vt:lpstr>
      <vt:lpstr>Channel performance Dashboard</vt:lpstr>
      <vt:lpstr>Transaction Analysis Dash</vt:lpstr>
      <vt:lpstr>Time intelligence</vt:lpstr>
      <vt:lpstr>Measures</vt:lpstr>
      <vt:lpstr>Transactions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samuel mwangi</dc:creator>
  <dc:description/>
  <cp:lastModifiedBy>samuel mwangi</cp:lastModifiedBy>
  <cp:revision>0</cp:revision>
  <dcterms:created xsi:type="dcterms:W3CDTF">2026-07-13T09:34:30Z</dcterms:created>
  <dcterms:modified xsi:type="dcterms:W3CDTF">2026-07-24T14:50:07Z</dcterms:modified>
  <dc:language>en-US</dc:language>
</cp:coreProperties>
</file>