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ap\Downloads\"/>
    </mc:Choice>
  </mc:AlternateContent>
  <xr:revisionPtr revIDLastSave="0" documentId="13_ncr:1_{0713777E-9963-4D93-8AE9-4B75EC975D2D}" xr6:coauthVersionLast="47" xr6:coauthVersionMax="47" xr10:uidLastSave="{00000000-0000-0000-0000-000000000000}"/>
  <bookViews>
    <workbookView xWindow="-120" yWindow="-120" windowWidth="20730" windowHeight="11160" xr2:uid="{66656376-E0B9-4E4D-B97C-27AF2DEF48C8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AJ4" i="1"/>
  <c r="AE4" i="1"/>
  <c r="AJ9" i="1"/>
  <c r="AJ11" i="1"/>
  <c r="AJ10" i="1"/>
  <c r="AJ8" i="1"/>
  <c r="AJ13" i="1"/>
  <c r="AJ5" i="1"/>
  <c r="AJ12" i="1"/>
  <c r="AJ6" i="1"/>
  <c r="AJ7" i="1"/>
  <c r="AD4" i="1"/>
  <c r="AD5" i="1"/>
  <c r="AD6" i="1"/>
  <c r="AD7" i="1"/>
  <c r="AD8" i="1"/>
  <c r="AD9" i="1"/>
  <c r="AD10" i="1"/>
  <c r="AD11" i="1"/>
  <c r="AD12" i="1"/>
  <c r="AD13" i="1"/>
  <c r="J4" i="1"/>
  <c r="AC7" i="1"/>
  <c r="AC6" i="1"/>
  <c r="AB6" i="1"/>
  <c r="AA6" i="1"/>
  <c r="Z5" i="1"/>
  <c r="Y5" i="1"/>
  <c r="AC4" i="1"/>
  <c r="AB4" i="1"/>
  <c r="AA4" i="1"/>
  <c r="Z4" i="1"/>
  <c r="Y4" i="1"/>
  <c r="AC5" i="1"/>
  <c r="AC8" i="1"/>
  <c r="AC9" i="1"/>
  <c r="AC10" i="1"/>
  <c r="AC11" i="1"/>
  <c r="AC12" i="1"/>
  <c r="AC13" i="1"/>
  <c r="AB5" i="1"/>
  <c r="AB7" i="1"/>
  <c r="AB8" i="1"/>
  <c r="AB9" i="1"/>
  <c r="AB10" i="1"/>
  <c r="AB11" i="1"/>
  <c r="AB12" i="1"/>
  <c r="AB13" i="1"/>
  <c r="AA5" i="1"/>
  <c r="AA7" i="1"/>
  <c r="AA8" i="1"/>
  <c r="AA9" i="1"/>
  <c r="AA10" i="1"/>
  <c r="AA11" i="1"/>
  <c r="AA12" i="1"/>
  <c r="AA13" i="1"/>
  <c r="Z6" i="1"/>
  <c r="Z7" i="1"/>
  <c r="Z8" i="1"/>
  <c r="Z9" i="1"/>
  <c r="Z10" i="1"/>
  <c r="Z11" i="1"/>
  <c r="Z12" i="1"/>
  <c r="Z13" i="1"/>
  <c r="Y6" i="1"/>
  <c r="Y7" i="1"/>
  <c r="Y8" i="1"/>
  <c r="Y9" i="1"/>
  <c r="Y10" i="1"/>
  <c r="Y11" i="1"/>
  <c r="Y12" i="1"/>
  <c r="Y13" i="1"/>
  <c r="R14" i="1"/>
  <c r="S14" i="1"/>
  <c r="T14" i="1"/>
  <c r="U14" i="1"/>
  <c r="V14" i="1"/>
  <c r="V5" i="1"/>
  <c r="V6" i="1"/>
  <c r="V7" i="1"/>
  <c r="V8" i="1"/>
  <c r="V9" i="1"/>
  <c r="V10" i="1"/>
  <c r="V11" i="1"/>
  <c r="V12" i="1"/>
  <c r="V13" i="1"/>
  <c r="V4" i="1"/>
  <c r="U5" i="1"/>
  <c r="U6" i="1"/>
  <c r="U7" i="1"/>
  <c r="U8" i="1"/>
  <c r="U9" i="1"/>
  <c r="U10" i="1"/>
  <c r="U11" i="1"/>
  <c r="U12" i="1"/>
  <c r="U13" i="1"/>
  <c r="U4" i="1"/>
  <c r="T5" i="1"/>
  <c r="T6" i="1"/>
  <c r="T7" i="1"/>
  <c r="T8" i="1"/>
  <c r="T9" i="1"/>
  <c r="T10" i="1"/>
  <c r="T11" i="1"/>
  <c r="T12" i="1"/>
  <c r="T13" i="1"/>
  <c r="T4" i="1"/>
  <c r="S4" i="1"/>
  <c r="R4" i="1"/>
  <c r="S5" i="1"/>
  <c r="S6" i="1"/>
  <c r="S7" i="1"/>
  <c r="S8" i="1"/>
  <c r="S9" i="1"/>
  <c r="S10" i="1"/>
  <c r="S11" i="1"/>
  <c r="S12" i="1"/>
  <c r="S13" i="1"/>
  <c r="R5" i="1"/>
  <c r="R6" i="1"/>
  <c r="R7" i="1"/>
  <c r="R8" i="1"/>
  <c r="R9" i="1"/>
  <c r="R10" i="1"/>
  <c r="R11" i="1"/>
  <c r="R12" i="1"/>
  <c r="R13" i="1"/>
  <c r="O14" i="1"/>
  <c r="N14" i="1"/>
  <c r="M14" i="1"/>
  <c r="L14" i="1"/>
  <c r="K1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4" i="1"/>
  <c r="L7" i="1"/>
  <c r="L5" i="1"/>
  <c r="L6" i="1"/>
  <c r="L8" i="1"/>
  <c r="L9" i="1"/>
  <c r="L10" i="1"/>
  <c r="L11" i="1"/>
  <c r="L12" i="1"/>
  <c r="L13" i="1"/>
  <c r="O5" i="1"/>
  <c r="O6" i="1"/>
  <c r="O7" i="1"/>
  <c r="O8" i="1"/>
  <c r="O9" i="1"/>
  <c r="O10" i="1"/>
  <c r="O11" i="1"/>
  <c r="O12" i="1"/>
  <c r="O13" i="1"/>
  <c r="O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AD14" i="1" l="1"/>
  <c r="J14" i="1" l="1"/>
  <c r="Q6" i="1" l="1"/>
  <c r="X6" i="1" s="1"/>
  <c r="AE6" i="1" s="1"/>
  <c r="Q10" i="1"/>
  <c r="X10" i="1" s="1"/>
  <c r="AE10" i="1" s="1"/>
  <c r="Q5" i="1"/>
  <c r="X5" i="1" s="1"/>
  <c r="AE5" i="1" s="1"/>
  <c r="AE14" i="1" s="1"/>
  <c r="Q9" i="1"/>
  <c r="X9" i="1" s="1"/>
  <c r="AE9" i="1" s="1"/>
  <c r="Q13" i="1"/>
  <c r="X13" i="1" s="1"/>
  <c r="AE13" i="1" s="1"/>
  <c r="Q7" i="1"/>
  <c r="X7" i="1" s="1"/>
  <c r="AE7" i="1" s="1"/>
  <c r="Q11" i="1"/>
  <c r="X11" i="1" s="1"/>
  <c r="AE11" i="1" s="1"/>
  <c r="Q8" i="1"/>
  <c r="X8" i="1" s="1"/>
  <c r="AE8" i="1" s="1"/>
  <c r="Q12" i="1"/>
  <c r="X12" i="1" s="1"/>
  <c r="AE12" i="1" s="1"/>
  <c r="Q4" i="1"/>
  <c r="X4" i="1" l="1"/>
  <c r="Q14" i="1"/>
</calcChain>
</file>

<file path=xl/sharedStrings.xml><?xml version="1.0" encoding="utf-8"?>
<sst xmlns="http://schemas.openxmlformats.org/spreadsheetml/2006/main" count="98" uniqueCount="38">
  <si>
    <t>Menos</t>
  </si>
  <si>
    <t>Más</t>
  </si>
  <si>
    <t>Salario</t>
  </si>
  <si>
    <t>Costo de Capacitación</t>
  </si>
  <si>
    <t>Producción Generada</t>
  </si>
  <si>
    <t>Satisfacción del Cliente Interna</t>
  </si>
  <si>
    <t>Ventas Generadas</t>
  </si>
  <si>
    <t>Ausentismo</t>
  </si>
  <si>
    <t>Empleado 1</t>
  </si>
  <si>
    <t>Empleado 2</t>
  </si>
  <si>
    <t>Empleado 3</t>
  </si>
  <si>
    <t>Empleado 4</t>
  </si>
  <si>
    <t>Empleado 5</t>
  </si>
  <si>
    <t>Empleado 6</t>
  </si>
  <si>
    <t>Empleado 7</t>
  </si>
  <si>
    <t>Empleado 8</t>
  </si>
  <si>
    <t>Empleado 9</t>
  </si>
  <si>
    <t>Empleado 10</t>
  </si>
  <si>
    <t>Importancia</t>
  </si>
  <si>
    <t>Empleados Nuevos</t>
  </si>
  <si>
    <t>Empleado 11</t>
  </si>
  <si>
    <t>?</t>
  </si>
  <si>
    <t>Empleado 12</t>
  </si>
  <si>
    <t>Empleado 13</t>
  </si>
  <si>
    <t>Resistencia Máxima</t>
  </si>
  <si>
    <t>Mujer</t>
  </si>
  <si>
    <t>Hombre</t>
  </si>
  <si>
    <t>Método Actual</t>
  </si>
  <si>
    <t>Método Nuevo</t>
  </si>
  <si>
    <t xml:space="preserve"> </t>
  </si>
  <si>
    <t>Normalizados</t>
  </si>
  <si>
    <t>SUMA:</t>
  </si>
  <si>
    <t>Analisis multifactor</t>
  </si>
  <si>
    <t>promedio ponderado</t>
  </si>
  <si>
    <t>Ranking</t>
  </si>
  <si>
    <t>Puntaje</t>
  </si>
  <si>
    <t>N</t>
  </si>
  <si>
    <t>Rango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</si>
</sst>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0.5"/>
      <color rgb="FF000000"/>
      <name val="Calibri"/>
      <family val="2"/>
    </font>
    <font>
      <b/>
      <sz val="10.5"/>
      <color rgb="FF333F4F"/>
      <name val="Calibri"/>
      <family val="2"/>
    </font>
    <font>
      <sz val="10.5"/>
      <color theme="1"/>
      <name val="Calibri"/>
      <family val="2"/>
    </font>
    <font>
      <b/>
      <sz val="10.5"/>
      <color rgb="FF000000"/>
      <name val="Calibri"/>
      <family val="2"/>
    </font>
    <font>
      <sz val="10"/>
      <color theme="1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8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0" fontId="0" fillId="6" borderId="0" xfId="0" applyFill="1"/>
    <xf numFmtId="0" fontId="0" fillId="0" borderId="1" xfId="0" applyBorder="1"/>
    <xf numFmtId="0" fontId="0" fillId="7" borderId="1" xfId="0" applyFill="1" applyBorder="1"/>
    <xf numFmtId="2" fontId="6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4D71-E109-8E42-A200-02CE334114B2}">
  <dimension ref="A1:AL23"/>
  <sheetViews>
    <sheetView tabSelected="1" topLeftCell="A9" workbookViewId="0">
      <selection activeCell="B20" sqref="B20:H23"/>
    </sheetView>
  </sheetViews>
  <sheetFormatPr baseColWidth="10" defaultRowHeight="15.75" x14ac:dyDescent="0.25"/>
  <sheetData>
    <row r="1" spans="1:38" x14ac:dyDescent="0.25">
      <c r="A1" t="s">
        <v>29</v>
      </c>
      <c r="Q1" t="s">
        <v>30</v>
      </c>
      <c r="X1" t="s">
        <v>32</v>
      </c>
    </row>
    <row r="2" spans="1:38" x14ac:dyDescent="0.25"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1</v>
      </c>
      <c r="H2" s="2" t="s">
        <v>0</v>
      </c>
    </row>
    <row r="3" spans="1:38" ht="42.75" x14ac:dyDescent="0.25"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J3" s="4" t="s">
        <v>2</v>
      </c>
      <c r="K3" s="4" t="s">
        <v>3</v>
      </c>
      <c r="L3" s="4" t="s">
        <v>4</v>
      </c>
      <c r="M3" s="4" t="s">
        <v>5</v>
      </c>
      <c r="N3" s="4" t="s">
        <v>6</v>
      </c>
      <c r="O3" s="4" t="s">
        <v>7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X3" s="4" t="s">
        <v>2</v>
      </c>
      <c r="Y3" s="4" t="s">
        <v>3</v>
      </c>
      <c r="Z3" s="4" t="s">
        <v>4</v>
      </c>
      <c r="AA3" s="4" t="s">
        <v>5</v>
      </c>
      <c r="AB3" s="4" t="s">
        <v>6</v>
      </c>
      <c r="AC3" s="4" t="s">
        <v>7</v>
      </c>
      <c r="AD3" s="4" t="s">
        <v>33</v>
      </c>
      <c r="AG3" s="4" t="s">
        <v>34</v>
      </c>
      <c r="AH3" s="4" t="s">
        <v>35</v>
      </c>
      <c r="AJ3" s="4" t="s">
        <v>33</v>
      </c>
      <c r="AK3" s="4" t="s">
        <v>34</v>
      </c>
      <c r="AL3" s="4" t="s">
        <v>35</v>
      </c>
    </row>
    <row r="4" spans="1:38" x14ac:dyDescent="0.25">
      <c r="B4" s="2" t="s">
        <v>8</v>
      </c>
      <c r="C4" s="2">
        <v>4620</v>
      </c>
      <c r="D4" s="2">
        <v>354</v>
      </c>
      <c r="E4" s="2">
        <v>10001</v>
      </c>
      <c r="F4" s="2">
        <v>7</v>
      </c>
      <c r="G4" s="2">
        <v>80014</v>
      </c>
      <c r="H4" s="2">
        <v>5</v>
      </c>
      <c r="J4">
        <f>MIN($C$4:$C$13)/C4</f>
        <v>0.98484848484848486</v>
      </c>
      <c r="K4">
        <f>MIN($D$4:$D$13)/D4</f>
        <v>0.93220338983050843</v>
      </c>
      <c r="L4">
        <f>E4/MAX($E$4:$E$13)</f>
        <v>0.99019801980198019</v>
      </c>
      <c r="M4">
        <f>F4/MAX($F$4:$F$13)</f>
        <v>0.7</v>
      </c>
      <c r="N4">
        <f>G4/MAX($G$4:$G$13)</f>
        <v>1</v>
      </c>
      <c r="O4">
        <f>MIN($H$4:$H$13)/H4</f>
        <v>0.4</v>
      </c>
      <c r="Q4">
        <f>J4/$J$14</f>
        <v>0.10403109173865804</v>
      </c>
      <c r="R4">
        <f>K4/$K$14</f>
        <v>0.11144224629838363</v>
      </c>
      <c r="S4">
        <f>L4/$L$14</f>
        <v>0.10172301558240773</v>
      </c>
      <c r="T4">
        <f>M4/$M$14</f>
        <v>9.3333333333333324E-2</v>
      </c>
      <c r="U4">
        <f>N4/$N$14</f>
        <v>0.106051006910665</v>
      </c>
      <c r="V4">
        <f>O4/$O$14</f>
        <v>6.1855670103092786E-2</v>
      </c>
      <c r="X4">
        <f>Q4*0.06</f>
        <v>6.2418655043194821E-3</v>
      </c>
      <c r="Y4">
        <f>R4*0.03</f>
        <v>3.343267388951509E-3</v>
      </c>
      <c r="Z4">
        <f>S4*0.16</f>
        <v>1.6275682493185239E-2</v>
      </c>
      <c r="AA4">
        <f>T4*0.25</f>
        <v>2.3333333333333331E-2</v>
      </c>
      <c r="AB4">
        <f>U4*0.4</f>
        <v>4.2420402764266008E-2</v>
      </c>
      <c r="AC4">
        <f>V4*0.1</f>
        <v>6.1855670103092789E-3</v>
      </c>
      <c r="AD4">
        <f>SUM(X4:AC4)</f>
        <v>9.7800118494364846E-2</v>
      </c>
      <c r="AE4">
        <f>AD4*100</f>
        <v>9.7800118494364838</v>
      </c>
      <c r="AG4" s="19" t="s">
        <v>16</v>
      </c>
      <c r="AH4" s="18">
        <v>10.959133194118801</v>
      </c>
      <c r="AJ4" s="18">
        <f>AD4/6 *100</f>
        <v>1.6300019749060808</v>
      </c>
      <c r="AK4" s="19" t="s">
        <v>16</v>
      </c>
      <c r="AL4" s="18">
        <v>1.82652219901979</v>
      </c>
    </row>
    <row r="5" spans="1:38" x14ac:dyDescent="0.25">
      <c r="B5" s="2" t="s">
        <v>9</v>
      </c>
      <c r="C5" s="2">
        <v>5100</v>
      </c>
      <c r="D5" s="2">
        <v>499</v>
      </c>
      <c r="E5" s="2">
        <v>9800</v>
      </c>
      <c r="F5" s="2">
        <v>8</v>
      </c>
      <c r="G5" s="2">
        <v>75000</v>
      </c>
      <c r="H5" s="2">
        <v>6</v>
      </c>
      <c r="J5">
        <f t="shared" ref="J5:J13" si="0">MIN($C$4:$C$13)/C5</f>
        <v>0.89215686274509809</v>
      </c>
      <c r="K5">
        <f t="shared" ref="K5:K13" si="1">MIN($D$4:$D$13)/D5</f>
        <v>0.66132264529058116</v>
      </c>
      <c r="L5">
        <f>E5/MAX($E$4:$E$13)</f>
        <v>0.97029702970297027</v>
      </c>
      <c r="M5">
        <f t="shared" ref="M5:M13" si="2">F5/MAX($F$4:$F$13)</f>
        <v>0.8</v>
      </c>
      <c r="N5">
        <f t="shared" ref="N5:N13" si="3">G5/MAX($G$4:$G$13)</f>
        <v>0.93733596620591397</v>
      </c>
      <c r="O5">
        <f t="shared" ref="O5:O13" si="4">MIN($H$4:$H$13)/H5</f>
        <v>0.33333333333333331</v>
      </c>
      <c r="Q5">
        <f t="shared" ref="Q5:Q13" si="5">J5/$J$14</f>
        <v>9.4239930163254937E-2</v>
      </c>
      <c r="R5">
        <f t="shared" ref="R5:R13" si="6">K5/$K$14</f>
        <v>7.9059228836929479E-2</v>
      </c>
      <c r="S5">
        <f t="shared" ref="S5:S13" si="7">L5/$L$14</f>
        <v>9.9678587412018377E-2</v>
      </c>
      <c r="T5">
        <f t="shared" ref="T5:T13" si="8">M5/$M$14</f>
        <v>0.10666666666666667</v>
      </c>
      <c r="U5">
        <f t="shared" ref="U5:U13" si="9">N5/$N$14</f>
        <v>9.9405423029718248E-2</v>
      </c>
      <c r="V5">
        <f t="shared" ref="V5:V13" si="10">O5/$O$14</f>
        <v>5.1546391752577317E-2</v>
      </c>
      <c r="X5">
        <f>Q5*0.06</f>
        <v>5.6543958097952964E-3</v>
      </c>
      <c r="Y5">
        <f>R5*0.03</f>
        <v>2.3717768651078841E-3</v>
      </c>
      <c r="Z5">
        <f>S5*0.16</f>
        <v>1.5948573985922941E-2</v>
      </c>
      <c r="AA5">
        <f t="shared" ref="AA5:AA13" si="11">T5*0.25</f>
        <v>2.6666666666666668E-2</v>
      </c>
      <c r="AB5">
        <f t="shared" ref="AB5:AB13" si="12">U5*0.4</f>
        <v>3.9762169211887299E-2</v>
      </c>
      <c r="AC5">
        <f t="shared" ref="AC5:AC13" si="13">V5*0.1</f>
        <v>5.1546391752577319E-3</v>
      </c>
      <c r="AD5">
        <f>SUM(X5:AC5)</f>
        <v>9.555822171463782E-2</v>
      </c>
      <c r="AE5">
        <f t="shared" ref="AE5:AE13" si="14">AD5*100</f>
        <v>9.5558221714637828</v>
      </c>
      <c r="AG5" s="19" t="s">
        <v>17</v>
      </c>
      <c r="AH5" s="18">
        <v>10.810231394222997</v>
      </c>
      <c r="AJ5" s="18">
        <f>AD5/6 *100</f>
        <v>1.5926370285772971</v>
      </c>
      <c r="AK5" s="19" t="s">
        <v>17</v>
      </c>
      <c r="AL5" s="18">
        <v>1.8017052323704996</v>
      </c>
    </row>
    <row r="6" spans="1:38" x14ac:dyDescent="0.25">
      <c r="B6" s="2" t="s">
        <v>10</v>
      </c>
      <c r="C6" s="2">
        <v>4550</v>
      </c>
      <c r="D6" s="2">
        <v>450</v>
      </c>
      <c r="E6" s="2">
        <v>9500</v>
      </c>
      <c r="F6" s="2">
        <v>6</v>
      </c>
      <c r="G6" s="2">
        <v>69000</v>
      </c>
      <c r="H6" s="2">
        <v>4</v>
      </c>
      <c r="J6">
        <f t="shared" si="0"/>
        <v>1</v>
      </c>
      <c r="K6">
        <f t="shared" si="1"/>
        <v>0.73333333333333328</v>
      </c>
      <c r="L6">
        <f t="shared" ref="L6:L13" si="15">E6/MAX($E$4:$E$13)</f>
        <v>0.94059405940594054</v>
      </c>
      <c r="M6">
        <f t="shared" si="2"/>
        <v>0.6</v>
      </c>
      <c r="N6">
        <f t="shared" si="3"/>
        <v>0.86234908890944084</v>
      </c>
      <c r="O6">
        <f t="shared" si="4"/>
        <v>0.5</v>
      </c>
      <c r="Q6">
        <f t="shared" si="5"/>
        <v>0.10563157007309894</v>
      </c>
      <c r="R6">
        <f t="shared" si="6"/>
        <v>8.766790042139512E-2</v>
      </c>
      <c r="S6">
        <f t="shared" si="7"/>
        <v>9.6627202083079039E-2</v>
      </c>
      <c r="T6">
        <f t="shared" si="8"/>
        <v>0.08</v>
      </c>
      <c r="U6">
        <f t="shared" si="9"/>
        <v>9.145298918734078E-2</v>
      </c>
      <c r="V6">
        <f t="shared" si="10"/>
        <v>7.7319587628865982E-2</v>
      </c>
      <c r="X6">
        <f t="shared" ref="X6:X13" si="16">Q6*0.06</f>
        <v>6.3378942043859363E-3</v>
      </c>
      <c r="Y6">
        <f t="shared" ref="Y6:Y13" si="17">R6*0.03</f>
        <v>2.6300370126418537E-3</v>
      </c>
      <c r="Z6">
        <f t="shared" ref="Z6:Z13" si="18">S6*0.16</f>
        <v>1.5460352333292647E-2</v>
      </c>
      <c r="AA6">
        <f>T6*0.25</f>
        <v>0.02</v>
      </c>
      <c r="AB6">
        <f>U6*0.4</f>
        <v>3.6581195674936312E-2</v>
      </c>
      <c r="AC6">
        <f>V6*0.1</f>
        <v>7.7319587628865982E-3</v>
      </c>
      <c r="AD6">
        <f t="shared" ref="AD6:AD13" si="19">SUM(X6:AC6)</f>
        <v>8.8741437988143351E-2</v>
      </c>
      <c r="AE6">
        <f t="shared" si="14"/>
        <v>8.8741437988143357</v>
      </c>
      <c r="AG6" s="19" t="s">
        <v>12</v>
      </c>
      <c r="AH6" s="18">
        <v>10.428469710435756</v>
      </c>
      <c r="AJ6" s="18">
        <f t="shared" ref="AJ6:AJ7" si="20">AD6/6 *100</f>
        <v>1.4790239664690559</v>
      </c>
      <c r="AK6" s="19" t="s">
        <v>12</v>
      </c>
      <c r="AL6" s="18">
        <v>1.7380782850726262</v>
      </c>
    </row>
    <row r="7" spans="1:38" x14ac:dyDescent="0.25">
      <c r="B7" s="2" t="s">
        <v>11</v>
      </c>
      <c r="C7" s="2">
        <v>4751</v>
      </c>
      <c r="D7" s="2">
        <v>470</v>
      </c>
      <c r="E7" s="2">
        <v>9999</v>
      </c>
      <c r="F7" s="2">
        <v>9</v>
      </c>
      <c r="G7" s="2">
        <v>71000</v>
      </c>
      <c r="H7" s="2">
        <v>3</v>
      </c>
      <c r="J7">
        <f t="shared" si="0"/>
        <v>0.95769311723847605</v>
      </c>
      <c r="K7">
        <f t="shared" si="1"/>
        <v>0.7021276595744681</v>
      </c>
      <c r="L7">
        <f>E7/MAX($E$4:$E$13)</f>
        <v>0.99</v>
      </c>
      <c r="M7">
        <f t="shared" si="2"/>
        <v>0.9</v>
      </c>
      <c r="N7">
        <f t="shared" si="3"/>
        <v>0.88734471467493192</v>
      </c>
      <c r="O7">
        <f t="shared" si="4"/>
        <v>0.66666666666666663</v>
      </c>
      <c r="Q7">
        <f t="shared" si="5"/>
        <v>0.10116262762210064</v>
      </c>
      <c r="R7">
        <f t="shared" si="6"/>
        <v>8.3937351467293211E-2</v>
      </c>
      <c r="S7">
        <f t="shared" si="7"/>
        <v>0.10170267301354814</v>
      </c>
      <c r="T7">
        <f t="shared" si="8"/>
        <v>0.12000000000000001</v>
      </c>
      <c r="U7">
        <f t="shared" si="9"/>
        <v>9.410380046813327E-2</v>
      </c>
      <c r="V7">
        <f t="shared" si="10"/>
        <v>0.10309278350515463</v>
      </c>
      <c r="X7">
        <f t="shared" si="16"/>
        <v>6.0697576573260385E-3</v>
      </c>
      <c r="Y7">
        <f t="shared" si="17"/>
        <v>2.5181205440187962E-3</v>
      </c>
      <c r="Z7">
        <f t="shared" si="18"/>
        <v>1.6272427682167703E-2</v>
      </c>
      <c r="AA7">
        <f t="shared" si="11"/>
        <v>3.0000000000000002E-2</v>
      </c>
      <c r="AB7">
        <f t="shared" si="12"/>
        <v>3.7641520187253308E-2</v>
      </c>
      <c r="AC7">
        <f>V7*0.1</f>
        <v>1.0309278350515464E-2</v>
      </c>
      <c r="AD7">
        <f t="shared" si="19"/>
        <v>0.10281110442128132</v>
      </c>
      <c r="AE7">
        <f t="shared" si="14"/>
        <v>10.281110442128131</v>
      </c>
      <c r="AG7" s="19" t="s">
        <v>11</v>
      </c>
      <c r="AH7" s="18">
        <v>10.281110442128131</v>
      </c>
      <c r="AJ7" s="18">
        <f t="shared" si="20"/>
        <v>1.7135184070213552</v>
      </c>
      <c r="AK7" s="19" t="s">
        <v>11</v>
      </c>
      <c r="AL7" s="18">
        <v>1.7135184070213552</v>
      </c>
    </row>
    <row r="8" spans="1:38" x14ac:dyDescent="0.25">
      <c r="B8" s="2" t="s">
        <v>12</v>
      </c>
      <c r="C8" s="2">
        <v>4848</v>
      </c>
      <c r="D8" s="2">
        <v>380</v>
      </c>
      <c r="E8" s="2">
        <v>9750</v>
      </c>
      <c r="F8" s="2">
        <v>7</v>
      </c>
      <c r="G8" s="2">
        <v>76500</v>
      </c>
      <c r="H8" s="2">
        <v>2</v>
      </c>
      <c r="J8">
        <f t="shared" si="0"/>
        <v>0.93853135313531355</v>
      </c>
      <c r="K8">
        <f t="shared" si="1"/>
        <v>0.86842105263157898</v>
      </c>
      <c r="L8">
        <f t="shared" si="15"/>
        <v>0.96534653465346532</v>
      </c>
      <c r="M8">
        <f t="shared" si="2"/>
        <v>0.7</v>
      </c>
      <c r="N8">
        <f t="shared" si="3"/>
        <v>0.95608268553003228</v>
      </c>
      <c r="O8">
        <f t="shared" si="4"/>
        <v>1</v>
      </c>
      <c r="Q8">
        <f t="shared" si="5"/>
        <v>9.9138540394513239E-2</v>
      </c>
      <c r="R8">
        <f t="shared" si="6"/>
        <v>0.10381725049902055</v>
      </c>
      <c r="S8">
        <f t="shared" si="7"/>
        <v>9.9170023190528492E-2</v>
      </c>
      <c r="T8">
        <f t="shared" si="8"/>
        <v>9.3333333333333324E-2</v>
      </c>
      <c r="U8">
        <f t="shared" si="9"/>
        <v>0.10139353149031262</v>
      </c>
      <c r="V8">
        <f t="shared" si="10"/>
        <v>0.15463917525773196</v>
      </c>
      <c r="X8">
        <f t="shared" si="16"/>
        <v>5.9483124236707945E-3</v>
      </c>
      <c r="Y8">
        <f t="shared" si="17"/>
        <v>3.1145175149706163E-3</v>
      </c>
      <c r="Z8">
        <f t="shared" si="18"/>
        <v>1.586720371048456E-2</v>
      </c>
      <c r="AA8">
        <f t="shared" si="11"/>
        <v>2.3333333333333331E-2</v>
      </c>
      <c r="AB8">
        <f t="shared" si="12"/>
        <v>4.0557412596125053E-2</v>
      </c>
      <c r="AC8">
        <f t="shared" si="13"/>
        <v>1.5463917525773196E-2</v>
      </c>
      <c r="AD8">
        <f t="shared" si="19"/>
        <v>0.10428469710435756</v>
      </c>
      <c r="AE8">
        <f t="shared" si="14"/>
        <v>10.428469710435756</v>
      </c>
      <c r="AG8" s="19" t="s">
        <v>14</v>
      </c>
      <c r="AH8" s="18">
        <v>10.080388038088422</v>
      </c>
      <c r="AJ8" s="18">
        <f t="shared" ref="AJ8:AJ13" si="21">AD8/6 *100</f>
        <v>1.7380782850726262</v>
      </c>
      <c r="AK8" s="19" t="s">
        <v>14</v>
      </c>
      <c r="AL8" s="18">
        <v>1.6800646730147373</v>
      </c>
    </row>
    <row r="9" spans="1:38" x14ac:dyDescent="0.25">
      <c r="B9" s="2" t="s">
        <v>13</v>
      </c>
      <c r="C9" s="2">
        <v>4932</v>
      </c>
      <c r="D9" s="2">
        <v>370</v>
      </c>
      <c r="E9" s="2">
        <v>9680</v>
      </c>
      <c r="F9" s="2">
        <v>6</v>
      </c>
      <c r="G9" s="2">
        <v>79814</v>
      </c>
      <c r="H9" s="2">
        <v>5</v>
      </c>
      <c r="J9">
        <f t="shared" si="0"/>
        <v>0.92254663422546634</v>
      </c>
      <c r="K9">
        <f t="shared" si="1"/>
        <v>0.89189189189189189</v>
      </c>
      <c r="L9">
        <f t="shared" si="15"/>
        <v>0.95841584158415838</v>
      </c>
      <c r="M9">
        <f t="shared" si="2"/>
        <v>0.6</v>
      </c>
      <c r="N9">
        <f t="shared" si="3"/>
        <v>0.99750043742345085</v>
      </c>
      <c r="O9">
        <f t="shared" si="4"/>
        <v>0.4</v>
      </c>
      <c r="Q9">
        <f t="shared" si="5"/>
        <v>9.7450049438888922E-2</v>
      </c>
      <c r="R9">
        <f t="shared" si="6"/>
        <v>0.10662312213412921</v>
      </c>
      <c r="S9">
        <f t="shared" si="7"/>
        <v>9.8458033280442642E-2</v>
      </c>
      <c r="T9">
        <f t="shared" si="8"/>
        <v>0.08</v>
      </c>
      <c r="U9">
        <f t="shared" si="9"/>
        <v>0.10578592578258575</v>
      </c>
      <c r="V9">
        <f t="shared" si="10"/>
        <v>6.1855670103092786E-2</v>
      </c>
      <c r="X9">
        <f t="shared" si="16"/>
        <v>5.847002966333335E-3</v>
      </c>
      <c r="Y9">
        <f t="shared" si="17"/>
        <v>3.1986936640238761E-3</v>
      </c>
      <c r="Z9">
        <f t="shared" si="18"/>
        <v>1.5753285324870824E-2</v>
      </c>
      <c r="AA9">
        <f t="shared" si="11"/>
        <v>0.02</v>
      </c>
      <c r="AB9">
        <f t="shared" si="12"/>
        <v>4.2314370313034304E-2</v>
      </c>
      <c r="AC9">
        <f t="shared" si="13"/>
        <v>6.1855670103092789E-3</v>
      </c>
      <c r="AD9">
        <f t="shared" si="19"/>
        <v>9.3298919278571618E-2</v>
      </c>
      <c r="AE9">
        <f t="shared" si="14"/>
        <v>9.3298919278571617</v>
      </c>
      <c r="AG9" s="19" t="s">
        <v>15</v>
      </c>
      <c r="AH9" s="18">
        <v>9.9007974734341833</v>
      </c>
      <c r="AJ9" s="18">
        <f t="shared" si="21"/>
        <v>1.5549819879761937</v>
      </c>
      <c r="AK9" s="19" t="s">
        <v>15</v>
      </c>
      <c r="AL9" s="18">
        <v>1.65013291223903</v>
      </c>
    </row>
    <row r="10" spans="1:38" x14ac:dyDescent="0.25">
      <c r="B10" s="2" t="s">
        <v>14</v>
      </c>
      <c r="C10" s="2">
        <v>5040</v>
      </c>
      <c r="D10" s="2">
        <v>330</v>
      </c>
      <c r="E10" s="2">
        <v>9786</v>
      </c>
      <c r="F10" s="2">
        <v>8</v>
      </c>
      <c r="G10" s="2">
        <v>77658</v>
      </c>
      <c r="H10" s="2">
        <v>4</v>
      </c>
      <c r="J10">
        <f t="shared" si="0"/>
        <v>0.90277777777777779</v>
      </c>
      <c r="K10">
        <f t="shared" si="1"/>
        <v>1</v>
      </c>
      <c r="L10">
        <f t="shared" si="15"/>
        <v>0.96891089108910888</v>
      </c>
      <c r="M10">
        <f t="shared" si="2"/>
        <v>0.8</v>
      </c>
      <c r="N10">
        <f t="shared" si="3"/>
        <v>0.97055515284825156</v>
      </c>
      <c r="O10">
        <f t="shared" si="4"/>
        <v>0.5</v>
      </c>
      <c r="Q10">
        <f t="shared" si="5"/>
        <v>9.5361834093769873E-2</v>
      </c>
      <c r="R10">
        <f t="shared" si="6"/>
        <v>0.11954713693826609</v>
      </c>
      <c r="S10">
        <f t="shared" si="7"/>
        <v>9.9536189430001212E-2</v>
      </c>
      <c r="T10">
        <f t="shared" si="8"/>
        <v>0.10666666666666667</v>
      </c>
      <c r="U10">
        <f t="shared" si="9"/>
        <v>0.10292835122189146</v>
      </c>
      <c r="V10">
        <f t="shared" si="10"/>
        <v>7.7319587628865982E-2</v>
      </c>
      <c r="X10">
        <f t="shared" si="16"/>
        <v>5.7217100456261926E-3</v>
      </c>
      <c r="Y10">
        <f t="shared" si="17"/>
        <v>3.5864141081479823E-3</v>
      </c>
      <c r="Z10">
        <f t="shared" si="18"/>
        <v>1.5925790308800196E-2</v>
      </c>
      <c r="AA10">
        <f t="shared" si="11"/>
        <v>2.6666666666666668E-2</v>
      </c>
      <c r="AB10">
        <f t="shared" si="12"/>
        <v>4.1171340488756591E-2</v>
      </c>
      <c r="AC10">
        <f t="shared" si="13"/>
        <v>7.7319587628865982E-3</v>
      </c>
      <c r="AD10">
        <f t="shared" si="19"/>
        <v>0.10080388038088423</v>
      </c>
      <c r="AE10">
        <f t="shared" si="14"/>
        <v>10.080388038088422</v>
      </c>
      <c r="AG10" s="19" t="s">
        <v>8</v>
      </c>
      <c r="AH10" s="18">
        <v>9.7800118494364838</v>
      </c>
      <c r="AJ10" s="18">
        <f t="shared" si="21"/>
        <v>1.6800646730147373</v>
      </c>
      <c r="AK10" s="19" t="s">
        <v>8</v>
      </c>
      <c r="AL10" s="18">
        <v>1.6300019749060799</v>
      </c>
    </row>
    <row r="11" spans="1:38" x14ac:dyDescent="0.25">
      <c r="B11" s="2" t="s">
        <v>15</v>
      </c>
      <c r="C11" s="2">
        <v>4671</v>
      </c>
      <c r="D11" s="2">
        <v>350</v>
      </c>
      <c r="E11" s="2">
        <v>9650</v>
      </c>
      <c r="F11" s="2">
        <v>5</v>
      </c>
      <c r="G11" s="2">
        <v>78500</v>
      </c>
      <c r="H11" s="2">
        <v>2</v>
      </c>
      <c r="J11">
        <f t="shared" si="0"/>
        <v>0.974095482766003</v>
      </c>
      <c r="K11">
        <f t="shared" si="1"/>
        <v>0.94285714285714284</v>
      </c>
      <c r="L11">
        <f t="shared" si="15"/>
        <v>0.95544554455445541</v>
      </c>
      <c r="M11">
        <f t="shared" si="2"/>
        <v>0.5</v>
      </c>
      <c r="N11">
        <f t="shared" si="3"/>
        <v>0.98107831129552325</v>
      </c>
      <c r="O11">
        <f t="shared" si="4"/>
        <v>1</v>
      </c>
      <c r="Q11">
        <f t="shared" si="5"/>
        <v>0.10289523524568618</v>
      </c>
      <c r="R11">
        <f t="shared" si="6"/>
        <v>0.11271587197036516</v>
      </c>
      <c r="S11">
        <f t="shared" si="7"/>
        <v>9.8152894747548708E-2</v>
      </c>
      <c r="T11">
        <f t="shared" si="8"/>
        <v>6.6666666666666666E-2</v>
      </c>
      <c r="U11">
        <f t="shared" si="9"/>
        <v>0.10404434277110509</v>
      </c>
      <c r="V11">
        <f t="shared" si="10"/>
        <v>0.15463917525773196</v>
      </c>
      <c r="X11">
        <f t="shared" si="16"/>
        <v>6.1737141147411708E-3</v>
      </c>
      <c r="Y11">
        <f t="shared" si="17"/>
        <v>3.3814761591109545E-3</v>
      </c>
      <c r="Z11">
        <f t="shared" si="18"/>
        <v>1.5704463159607794E-2</v>
      </c>
      <c r="AA11">
        <f t="shared" si="11"/>
        <v>1.6666666666666666E-2</v>
      </c>
      <c r="AB11">
        <f t="shared" si="12"/>
        <v>4.1617737108442042E-2</v>
      </c>
      <c r="AC11">
        <f t="shared" si="13"/>
        <v>1.5463917525773196E-2</v>
      </c>
      <c r="AD11">
        <f t="shared" si="19"/>
        <v>9.9007974734341836E-2</v>
      </c>
      <c r="AE11">
        <f t="shared" si="14"/>
        <v>9.9007974734341833</v>
      </c>
      <c r="AG11" s="19" t="s">
        <v>9</v>
      </c>
      <c r="AH11" s="18">
        <v>9.5558221714637828</v>
      </c>
      <c r="AJ11" s="18">
        <f t="shared" si="21"/>
        <v>1.6501329122390305</v>
      </c>
      <c r="AK11" s="19" t="s">
        <v>9</v>
      </c>
      <c r="AL11" s="18">
        <v>1.5926370285772999</v>
      </c>
    </row>
    <row r="12" spans="1:38" x14ac:dyDescent="0.25">
      <c r="B12" s="2" t="s">
        <v>16</v>
      </c>
      <c r="C12" s="2">
        <v>4699</v>
      </c>
      <c r="D12" s="2">
        <v>415</v>
      </c>
      <c r="E12" s="2">
        <v>10100</v>
      </c>
      <c r="F12" s="2">
        <v>9</v>
      </c>
      <c r="G12" s="2">
        <v>73000</v>
      </c>
      <c r="H12" s="2">
        <v>2</v>
      </c>
      <c r="J12">
        <f t="shared" si="0"/>
        <v>0.96829112577144072</v>
      </c>
      <c r="K12">
        <f t="shared" si="1"/>
        <v>0.79518072289156627</v>
      </c>
      <c r="L12">
        <f t="shared" si="15"/>
        <v>1</v>
      </c>
      <c r="M12">
        <f t="shared" si="2"/>
        <v>0.9</v>
      </c>
      <c r="N12">
        <f t="shared" si="3"/>
        <v>0.91234034044042289</v>
      </c>
      <c r="O12">
        <f t="shared" si="4"/>
        <v>1</v>
      </c>
      <c r="Q12">
        <f t="shared" si="5"/>
        <v>0.1022821119030858</v>
      </c>
      <c r="R12">
        <f t="shared" si="6"/>
        <v>9.5061578770187491E-2</v>
      </c>
      <c r="S12">
        <f t="shared" si="7"/>
        <v>0.10272997274095771</v>
      </c>
      <c r="T12">
        <f t="shared" si="8"/>
        <v>0.12000000000000001</v>
      </c>
      <c r="U12">
        <f t="shared" si="9"/>
        <v>9.6754611748925759E-2</v>
      </c>
      <c r="V12">
        <f t="shared" si="10"/>
        <v>0.15463917525773196</v>
      </c>
      <c r="X12">
        <f t="shared" si="16"/>
        <v>6.1369267141851477E-3</v>
      </c>
      <c r="Y12">
        <f t="shared" si="17"/>
        <v>2.8518473631056248E-3</v>
      </c>
      <c r="Z12">
        <f t="shared" si="18"/>
        <v>1.6436795638553235E-2</v>
      </c>
      <c r="AA12">
        <f t="shared" si="11"/>
        <v>3.0000000000000002E-2</v>
      </c>
      <c r="AB12">
        <f t="shared" si="12"/>
        <v>3.8701844699570304E-2</v>
      </c>
      <c r="AC12">
        <f t="shared" si="13"/>
        <v>1.5463917525773196E-2</v>
      </c>
      <c r="AD12">
        <f t="shared" si="19"/>
        <v>0.1095913319411875</v>
      </c>
      <c r="AE12" s="17">
        <f t="shared" si="14"/>
        <v>10.959133194118751</v>
      </c>
      <c r="AG12" s="19" t="s">
        <v>13</v>
      </c>
      <c r="AH12" s="18">
        <v>9.3298919278571617</v>
      </c>
      <c r="AJ12" s="18">
        <f t="shared" si="21"/>
        <v>1.8265221990197917</v>
      </c>
      <c r="AK12" s="19" t="s">
        <v>13</v>
      </c>
      <c r="AL12" s="18">
        <v>1.5549819879761899</v>
      </c>
    </row>
    <row r="13" spans="1:38" x14ac:dyDescent="0.25">
      <c r="B13" s="2" t="s">
        <v>17</v>
      </c>
      <c r="C13" s="2">
        <v>4914</v>
      </c>
      <c r="D13" s="2">
        <v>394</v>
      </c>
      <c r="E13" s="2">
        <v>10050</v>
      </c>
      <c r="F13" s="2">
        <v>10</v>
      </c>
      <c r="G13" s="2">
        <v>74000</v>
      </c>
      <c r="H13" s="2">
        <v>3</v>
      </c>
      <c r="J13">
        <f t="shared" si="0"/>
        <v>0.92592592592592593</v>
      </c>
      <c r="K13">
        <f t="shared" si="1"/>
        <v>0.8375634517766497</v>
      </c>
      <c r="L13">
        <f t="shared" si="15"/>
        <v>0.99504950495049505</v>
      </c>
      <c r="M13">
        <f t="shared" si="2"/>
        <v>1</v>
      </c>
      <c r="N13">
        <f t="shared" si="3"/>
        <v>0.92483815332316843</v>
      </c>
      <c r="O13">
        <f t="shared" si="4"/>
        <v>0.66666666666666663</v>
      </c>
      <c r="Q13">
        <f t="shared" si="5"/>
        <v>9.7807009326943459E-2</v>
      </c>
      <c r="R13">
        <f t="shared" si="6"/>
        <v>0.10012831266402997</v>
      </c>
      <c r="S13">
        <f t="shared" si="7"/>
        <v>0.10222140851946783</v>
      </c>
      <c r="T13">
        <f t="shared" si="8"/>
        <v>0.13333333333333333</v>
      </c>
      <c r="U13">
        <f t="shared" si="9"/>
        <v>9.8080017389321997E-2</v>
      </c>
      <c r="V13">
        <f t="shared" si="10"/>
        <v>0.10309278350515463</v>
      </c>
      <c r="X13">
        <f t="shared" si="16"/>
        <v>5.8684205596166075E-3</v>
      </c>
      <c r="Y13">
        <f t="shared" si="17"/>
        <v>3.0038493799208988E-3</v>
      </c>
      <c r="Z13">
        <f t="shared" si="18"/>
        <v>1.6355425363114854E-2</v>
      </c>
      <c r="AA13">
        <f t="shared" si="11"/>
        <v>3.3333333333333333E-2</v>
      </c>
      <c r="AB13">
        <f t="shared" si="12"/>
        <v>3.9232006955728801E-2</v>
      </c>
      <c r="AC13">
        <f t="shared" si="13"/>
        <v>1.0309278350515464E-2</v>
      </c>
      <c r="AD13">
        <f t="shared" si="19"/>
        <v>0.10810231394222997</v>
      </c>
      <c r="AE13">
        <f t="shared" si="14"/>
        <v>10.810231394222997</v>
      </c>
      <c r="AG13" s="19" t="s">
        <v>10</v>
      </c>
      <c r="AH13" s="18">
        <v>8.8741437988143357</v>
      </c>
      <c r="AJ13" s="18">
        <f t="shared" si="21"/>
        <v>1.8017052323704996</v>
      </c>
      <c r="AK13" s="19" t="s">
        <v>10</v>
      </c>
      <c r="AL13" s="18">
        <v>1.4790239664690559</v>
      </c>
    </row>
    <row r="14" spans="1:38" x14ac:dyDescent="0.25">
      <c r="I14" t="s">
        <v>31</v>
      </c>
      <c r="J14">
        <f t="shared" ref="J14:O14" si="22">SUM(J4:J13)</f>
        <v>9.4668667644339859</v>
      </c>
      <c r="K14">
        <f t="shared" si="22"/>
        <v>8.3649012900777215</v>
      </c>
      <c r="L14">
        <f t="shared" si="22"/>
        <v>9.7342574257425749</v>
      </c>
      <c r="M14">
        <f t="shared" si="22"/>
        <v>7.5</v>
      </c>
      <c r="N14">
        <f t="shared" si="22"/>
        <v>9.4294248506511362</v>
      </c>
      <c r="O14">
        <f t="shared" si="22"/>
        <v>6.4666666666666668</v>
      </c>
      <c r="P14" t="s">
        <v>31</v>
      </c>
      <c r="Q14">
        <f>SUM(Q4:Q13)</f>
        <v>1</v>
      </c>
      <c r="R14">
        <f>SUM(R4:R13)</f>
        <v>0.99999999999999989</v>
      </c>
      <c r="S14">
        <f t="shared" ref="S14:V14" si="23">SUM(S4:S13)</f>
        <v>0.99999999999999989</v>
      </c>
      <c r="T14">
        <f t="shared" si="23"/>
        <v>1</v>
      </c>
      <c r="U14">
        <f t="shared" si="23"/>
        <v>1</v>
      </c>
      <c r="V14">
        <f t="shared" si="23"/>
        <v>0.99999999999999989</v>
      </c>
      <c r="AD14">
        <f>SUM(AD4:AD13)</f>
        <v>1</v>
      </c>
      <c r="AE14">
        <f>SUM(AE4:AE13)</f>
        <v>100</v>
      </c>
    </row>
    <row r="16" spans="1:38" ht="42.75" x14ac:dyDescent="0.25">
      <c r="B16" s="7"/>
      <c r="C16" s="8" t="s">
        <v>2</v>
      </c>
      <c r="D16" s="8" t="s">
        <v>3</v>
      </c>
      <c r="E16" s="8" t="s">
        <v>4</v>
      </c>
      <c r="F16" s="8" t="s">
        <v>5</v>
      </c>
      <c r="G16" s="8" t="s">
        <v>6</v>
      </c>
      <c r="H16" s="8" t="s">
        <v>7</v>
      </c>
    </row>
    <row r="17" spans="2:8" x14ac:dyDescent="0.25">
      <c r="B17" s="9" t="s">
        <v>18</v>
      </c>
      <c r="C17" s="10">
        <v>0.06</v>
      </c>
      <c r="D17" s="10">
        <v>0.03</v>
      </c>
      <c r="E17" s="10">
        <v>0.16</v>
      </c>
      <c r="F17" s="10">
        <v>0.25</v>
      </c>
      <c r="G17" s="10">
        <v>0.4</v>
      </c>
      <c r="H17" s="10">
        <v>0.1</v>
      </c>
    </row>
    <row r="20" spans="2:8" ht="42.75" x14ac:dyDescent="0.25">
      <c r="B20" s="5" t="s">
        <v>19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</row>
    <row r="21" spans="2:8" x14ac:dyDescent="0.25">
      <c r="B21" s="2" t="s">
        <v>20</v>
      </c>
      <c r="C21" s="2">
        <v>4700</v>
      </c>
      <c r="D21" s="2">
        <v>420</v>
      </c>
      <c r="E21" s="2">
        <v>9800</v>
      </c>
      <c r="F21" s="2">
        <v>8</v>
      </c>
      <c r="G21" s="2" t="s">
        <v>21</v>
      </c>
      <c r="H21" s="2">
        <v>3</v>
      </c>
    </row>
    <row r="22" spans="2:8" x14ac:dyDescent="0.25">
      <c r="B22" s="2" t="s">
        <v>22</v>
      </c>
      <c r="C22" s="2">
        <v>4900</v>
      </c>
      <c r="D22" s="2">
        <v>450</v>
      </c>
      <c r="E22" s="2">
        <v>9600</v>
      </c>
      <c r="F22" s="2">
        <v>7</v>
      </c>
      <c r="G22" s="2" t="s">
        <v>21</v>
      </c>
      <c r="H22" s="2">
        <v>5</v>
      </c>
    </row>
    <row r="23" spans="2:8" x14ac:dyDescent="0.25">
      <c r="B23" s="2" t="s">
        <v>23</v>
      </c>
      <c r="C23" s="2">
        <v>4850</v>
      </c>
      <c r="D23" s="2">
        <v>380</v>
      </c>
      <c r="E23" s="2">
        <v>10000</v>
      </c>
      <c r="F23" s="2">
        <v>8</v>
      </c>
      <c r="G23" s="2" t="s">
        <v>21</v>
      </c>
      <c r="H23" s="2">
        <v>4</v>
      </c>
    </row>
  </sheetData>
  <sortState xmlns:xlrd2="http://schemas.microsoft.com/office/spreadsheetml/2017/richdata2" ref="AL4:AL13">
    <sortCondition descending="1" ref="AL4:AL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DF67-0DCA-224B-AA2D-D4DA5045C2C5}">
  <dimension ref="B2:R58"/>
  <sheetViews>
    <sheetView zoomScale="75" workbookViewId="0">
      <selection activeCell="K12" sqref="K12"/>
    </sheetView>
  </sheetViews>
  <sheetFormatPr baseColWidth="10" defaultRowHeight="15.75" x14ac:dyDescent="0.25"/>
  <sheetData>
    <row r="2" spans="2:18" ht="31.5" x14ac:dyDescent="0.25">
      <c r="B2" s="12" t="s">
        <v>24</v>
      </c>
      <c r="C2" s="11"/>
      <c r="D2" s="11" t="s">
        <v>36</v>
      </c>
      <c r="E2" s="11" t="s">
        <v>37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x14ac:dyDescent="0.25">
      <c r="B3" s="15">
        <v>28.3</v>
      </c>
      <c r="C3" s="11"/>
      <c r="D3" s="11">
        <f>COUNT(B3:B58)</f>
        <v>56</v>
      </c>
      <c r="E3" s="20">
        <f>MAX(B3:B58)-MIN(B3:B58)</f>
        <v>6.6999999999999993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x14ac:dyDescent="0.25">
      <c r="B4" s="15">
        <v>26.8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x14ac:dyDescent="0.25">
      <c r="B5" s="15">
        <v>26.6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2:18" x14ac:dyDescent="0.25">
      <c r="B6" s="15">
        <v>26.5</v>
      </c>
    </row>
    <row r="7" spans="2:18" x14ac:dyDescent="0.25">
      <c r="B7" s="15">
        <v>28.1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2:18" x14ac:dyDescent="0.25">
      <c r="B8" s="15">
        <v>24.8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2:18" x14ac:dyDescent="0.25">
      <c r="B9" s="15">
        <v>27.4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2:18" x14ac:dyDescent="0.25">
      <c r="B10" s="15">
        <v>26.2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2:18" x14ac:dyDescent="0.25">
      <c r="B11" s="15">
        <v>29.4</v>
      </c>
    </row>
    <row r="12" spans="2:18" x14ac:dyDescent="0.25">
      <c r="B12" s="15">
        <v>28.6</v>
      </c>
    </row>
    <row r="13" spans="2:18" x14ac:dyDescent="0.25">
      <c r="B13" s="15">
        <v>24.9</v>
      </c>
    </row>
    <row r="14" spans="2:18" x14ac:dyDescent="0.25">
      <c r="B14" s="15">
        <v>25.2</v>
      </c>
    </row>
    <row r="15" spans="2:18" x14ac:dyDescent="0.25">
      <c r="B15" s="15">
        <v>30.4</v>
      </c>
    </row>
    <row r="16" spans="2:18" x14ac:dyDescent="0.25">
      <c r="B16" s="15">
        <v>27.7</v>
      </c>
    </row>
    <row r="17" spans="2:2" x14ac:dyDescent="0.25">
      <c r="B17" s="15">
        <v>27</v>
      </c>
    </row>
    <row r="18" spans="2:2" x14ac:dyDescent="0.25">
      <c r="B18" s="15">
        <v>26.1</v>
      </c>
    </row>
    <row r="19" spans="2:2" x14ac:dyDescent="0.25">
      <c r="B19" s="15">
        <v>28.1</v>
      </c>
    </row>
    <row r="20" spans="2:2" x14ac:dyDescent="0.25">
      <c r="B20" s="15">
        <v>26.9</v>
      </c>
    </row>
    <row r="21" spans="2:2" x14ac:dyDescent="0.25">
      <c r="B21" s="15">
        <v>28</v>
      </c>
    </row>
    <row r="22" spans="2:2" x14ac:dyDescent="0.25">
      <c r="B22" s="15">
        <v>27.6</v>
      </c>
    </row>
    <row r="23" spans="2:2" x14ac:dyDescent="0.25">
      <c r="B23" s="15">
        <v>25.6</v>
      </c>
    </row>
    <row r="24" spans="2:2" x14ac:dyDescent="0.25">
      <c r="B24" s="15">
        <v>29.5</v>
      </c>
    </row>
    <row r="25" spans="2:2" x14ac:dyDescent="0.25">
      <c r="B25" s="15">
        <v>27.6</v>
      </c>
    </row>
    <row r="26" spans="2:2" x14ac:dyDescent="0.25">
      <c r="B26" s="15">
        <v>27.3</v>
      </c>
    </row>
    <row r="27" spans="2:2" x14ac:dyDescent="0.25">
      <c r="B27" s="15">
        <v>26.2</v>
      </c>
    </row>
    <row r="28" spans="2:2" x14ac:dyDescent="0.25">
      <c r="B28" s="15">
        <v>27.7</v>
      </c>
    </row>
    <row r="29" spans="2:2" x14ac:dyDescent="0.25">
      <c r="B29" s="15">
        <v>27.2</v>
      </c>
    </row>
    <row r="30" spans="2:2" x14ac:dyDescent="0.25">
      <c r="B30" s="15">
        <v>25.9</v>
      </c>
    </row>
    <row r="31" spans="2:2" x14ac:dyDescent="0.25">
      <c r="B31" s="15">
        <v>26.5</v>
      </c>
    </row>
    <row r="32" spans="2:2" x14ac:dyDescent="0.25">
      <c r="B32" s="15">
        <v>28.3</v>
      </c>
    </row>
    <row r="33" spans="2:3" x14ac:dyDescent="0.25">
      <c r="B33" s="15">
        <v>26.5</v>
      </c>
    </row>
    <row r="34" spans="2:3" x14ac:dyDescent="0.25">
      <c r="B34" s="15">
        <v>29.1</v>
      </c>
    </row>
    <row r="35" spans="2:3" x14ac:dyDescent="0.25">
      <c r="B35" s="15">
        <v>23.7</v>
      </c>
    </row>
    <row r="36" spans="2:3" x14ac:dyDescent="0.25">
      <c r="B36" s="15">
        <v>29.7</v>
      </c>
    </row>
    <row r="37" spans="2:3" x14ac:dyDescent="0.25">
      <c r="B37" s="15">
        <v>26.8</v>
      </c>
    </row>
    <row r="38" spans="2:3" x14ac:dyDescent="0.25">
      <c r="B38" s="15">
        <v>29.5</v>
      </c>
    </row>
    <row r="39" spans="2:3" x14ac:dyDescent="0.25">
      <c r="B39" s="15">
        <v>28.4</v>
      </c>
    </row>
    <row r="40" spans="2:3" x14ac:dyDescent="0.25">
      <c r="B40" s="15">
        <v>26.3</v>
      </c>
    </row>
    <row r="41" spans="2:3" x14ac:dyDescent="0.25">
      <c r="B41" s="15">
        <v>28.1</v>
      </c>
    </row>
    <row r="42" spans="2:3" x14ac:dyDescent="0.25">
      <c r="B42" s="15">
        <v>28.7</v>
      </c>
    </row>
    <row r="43" spans="2:3" x14ac:dyDescent="0.25">
      <c r="B43" s="15">
        <v>27</v>
      </c>
    </row>
    <row r="44" spans="2:3" x14ac:dyDescent="0.25">
      <c r="B44" s="15">
        <v>25.5</v>
      </c>
    </row>
    <row r="45" spans="2:3" x14ac:dyDescent="0.25">
      <c r="B45" s="15">
        <v>26.9</v>
      </c>
    </row>
    <row r="46" spans="2:3" x14ac:dyDescent="0.25">
      <c r="B46" s="15">
        <v>27.2</v>
      </c>
      <c r="C46" s="11"/>
    </row>
    <row r="47" spans="2:3" x14ac:dyDescent="0.25">
      <c r="B47" s="15">
        <v>27.6</v>
      </c>
      <c r="C47" s="11"/>
    </row>
    <row r="48" spans="2:3" x14ac:dyDescent="0.25">
      <c r="B48" s="15">
        <v>25.5</v>
      </c>
      <c r="C48" s="11"/>
    </row>
    <row r="49" spans="2:3" x14ac:dyDescent="0.25">
      <c r="B49" s="15">
        <v>28.3</v>
      </c>
      <c r="C49" s="11"/>
    </row>
    <row r="50" spans="2:3" x14ac:dyDescent="0.25">
      <c r="B50" s="15">
        <v>27.4</v>
      </c>
      <c r="C50" s="11"/>
    </row>
    <row r="51" spans="2:3" x14ac:dyDescent="0.25">
      <c r="B51" s="15">
        <v>28.8</v>
      </c>
      <c r="C51" s="11"/>
    </row>
    <row r="52" spans="2:3" x14ac:dyDescent="0.25">
      <c r="B52" s="15">
        <v>25</v>
      </c>
      <c r="C52" s="11"/>
    </row>
    <row r="53" spans="2:3" x14ac:dyDescent="0.25">
      <c r="B53" s="15">
        <v>25.3</v>
      </c>
      <c r="C53" s="11"/>
    </row>
    <row r="54" spans="2:3" x14ac:dyDescent="0.25">
      <c r="B54" s="15">
        <v>27.7</v>
      </c>
      <c r="C54" s="11"/>
    </row>
    <row r="55" spans="2:3" x14ac:dyDescent="0.25">
      <c r="B55" s="15">
        <v>25.2</v>
      </c>
      <c r="C55" s="11"/>
    </row>
    <row r="56" spans="2:3" x14ac:dyDescent="0.25">
      <c r="B56" s="15">
        <v>28.6</v>
      </c>
      <c r="C56" s="11"/>
    </row>
    <row r="57" spans="2:3" x14ac:dyDescent="0.25">
      <c r="B57" s="15">
        <v>27.9</v>
      </c>
      <c r="C57" s="11"/>
    </row>
    <row r="58" spans="2:3" x14ac:dyDescent="0.25">
      <c r="B58" s="15">
        <v>28.7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53FF-7884-864A-A366-8659C25C5891}">
  <dimension ref="B2:C12"/>
  <sheetViews>
    <sheetView workbookViewId="0">
      <selection activeCell="F14" sqref="F14"/>
    </sheetView>
  </sheetViews>
  <sheetFormatPr baseColWidth="10" defaultRowHeight="15.75" x14ac:dyDescent="0.25"/>
  <sheetData>
    <row r="2" spans="2:3" x14ac:dyDescent="0.25">
      <c r="B2" s="14" t="s">
        <v>25</v>
      </c>
      <c r="C2" s="14" t="s">
        <v>26</v>
      </c>
    </row>
    <row r="3" spans="2:3" x14ac:dyDescent="0.25">
      <c r="B3" s="13">
        <v>75</v>
      </c>
      <c r="C3" s="13">
        <v>74</v>
      </c>
    </row>
    <row r="4" spans="2:3" x14ac:dyDescent="0.25">
      <c r="B4" s="13">
        <v>77</v>
      </c>
      <c r="C4" s="13">
        <v>72</v>
      </c>
    </row>
    <row r="5" spans="2:3" x14ac:dyDescent="0.25">
      <c r="B5" s="13">
        <v>78</v>
      </c>
      <c r="C5" s="13">
        <v>77</v>
      </c>
    </row>
    <row r="6" spans="2:3" x14ac:dyDescent="0.25">
      <c r="B6" s="13">
        <v>79</v>
      </c>
      <c r="C6" s="13">
        <v>76</v>
      </c>
    </row>
    <row r="7" spans="2:3" x14ac:dyDescent="0.25">
      <c r="B7" s="13">
        <v>77</v>
      </c>
      <c r="C7" s="13">
        <v>76</v>
      </c>
    </row>
    <row r="8" spans="2:3" x14ac:dyDescent="0.25">
      <c r="B8" s="13">
        <v>73</v>
      </c>
      <c r="C8" s="13">
        <v>73</v>
      </c>
    </row>
    <row r="9" spans="2:3" x14ac:dyDescent="0.25">
      <c r="B9" s="13">
        <v>78</v>
      </c>
      <c r="C9" s="13">
        <v>75</v>
      </c>
    </row>
    <row r="10" spans="2:3" x14ac:dyDescent="0.25">
      <c r="B10" s="13">
        <v>79</v>
      </c>
      <c r="C10" s="13">
        <v>73</v>
      </c>
    </row>
    <row r="11" spans="2:3" x14ac:dyDescent="0.25">
      <c r="B11" s="13">
        <v>78</v>
      </c>
      <c r="C11" s="13">
        <v>74</v>
      </c>
    </row>
    <row r="12" spans="2:3" x14ac:dyDescent="0.25">
      <c r="B12" s="13">
        <v>80</v>
      </c>
      <c r="C12" s="1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2D39-FDAB-BB4E-94DA-B782E6D6EC10}">
  <dimension ref="B2:C20"/>
  <sheetViews>
    <sheetView topLeftCell="A15" workbookViewId="0">
      <selection activeCell="H26" sqref="H26"/>
    </sheetView>
  </sheetViews>
  <sheetFormatPr baseColWidth="10" defaultRowHeight="15.75" x14ac:dyDescent="0.25"/>
  <sheetData>
    <row r="2" spans="2:3" ht="31.5" x14ac:dyDescent="0.25">
      <c r="B2" s="14" t="s">
        <v>27</v>
      </c>
      <c r="C2" s="14" t="s">
        <v>28</v>
      </c>
    </row>
    <row r="3" spans="2:3" x14ac:dyDescent="0.25">
      <c r="B3" s="16">
        <v>1.88</v>
      </c>
      <c r="C3" s="16">
        <v>1.87</v>
      </c>
    </row>
    <row r="4" spans="2:3" x14ac:dyDescent="0.25">
      <c r="B4" s="16">
        <v>1.84</v>
      </c>
      <c r="C4" s="16">
        <v>1.9</v>
      </c>
    </row>
    <row r="5" spans="2:3" x14ac:dyDescent="0.25">
      <c r="B5" s="16">
        <v>1.83</v>
      </c>
      <c r="C5" s="16">
        <v>1.85</v>
      </c>
    </row>
    <row r="6" spans="2:3" x14ac:dyDescent="0.25">
      <c r="B6" s="16">
        <v>1.9</v>
      </c>
      <c r="C6" s="16">
        <v>1.88</v>
      </c>
    </row>
    <row r="7" spans="2:3" x14ac:dyDescent="0.25">
      <c r="B7" s="16">
        <v>2.19</v>
      </c>
      <c r="C7" s="16">
        <v>2.1800000000000002</v>
      </c>
    </row>
    <row r="8" spans="2:3" x14ac:dyDescent="0.25">
      <c r="B8" s="16">
        <v>1.89</v>
      </c>
      <c r="C8" s="16">
        <v>1.87</v>
      </c>
    </row>
    <row r="9" spans="2:3" x14ac:dyDescent="0.25">
      <c r="B9" s="16">
        <v>2.27</v>
      </c>
      <c r="C9" s="16">
        <v>2.23</v>
      </c>
    </row>
    <row r="10" spans="2:3" x14ac:dyDescent="0.25">
      <c r="B10" s="16">
        <v>2.0299999999999998</v>
      </c>
      <c r="C10" s="16">
        <v>1.97</v>
      </c>
    </row>
    <row r="11" spans="2:3" x14ac:dyDescent="0.25">
      <c r="B11" s="16">
        <v>1.96</v>
      </c>
      <c r="C11" s="16">
        <v>2</v>
      </c>
    </row>
    <row r="12" spans="2:3" x14ac:dyDescent="0.25">
      <c r="B12" s="16">
        <v>1.98</v>
      </c>
      <c r="C12" s="16">
        <v>1.98</v>
      </c>
    </row>
    <row r="13" spans="2:3" x14ac:dyDescent="0.25">
      <c r="B13" s="16">
        <v>2</v>
      </c>
      <c r="C13" s="16">
        <v>1.99</v>
      </c>
    </row>
    <row r="14" spans="2:3" x14ac:dyDescent="0.25">
      <c r="B14" s="16">
        <v>1.92</v>
      </c>
      <c r="C14" s="16">
        <v>1.89</v>
      </c>
    </row>
    <row r="15" spans="2:3" x14ac:dyDescent="0.25">
      <c r="B15" s="16">
        <v>1.83</v>
      </c>
      <c r="C15" s="16">
        <v>1.78</v>
      </c>
    </row>
    <row r="16" spans="2:3" x14ac:dyDescent="0.25">
      <c r="B16" s="16">
        <v>1.94</v>
      </c>
      <c r="C16" s="16">
        <v>1.92</v>
      </c>
    </row>
    <row r="17" spans="2:3" x14ac:dyDescent="0.25">
      <c r="B17" s="16">
        <v>1.94</v>
      </c>
      <c r="C17" s="16">
        <v>2.02</v>
      </c>
    </row>
    <row r="18" spans="2:3" x14ac:dyDescent="0.25">
      <c r="B18" s="16">
        <v>1.95</v>
      </c>
      <c r="C18" s="16">
        <v>2</v>
      </c>
    </row>
    <row r="19" spans="2:3" x14ac:dyDescent="0.25">
      <c r="B19" s="16">
        <v>1.93</v>
      </c>
      <c r="C19" s="16">
        <v>1.95</v>
      </c>
    </row>
    <row r="20" spans="2:3" x14ac:dyDescent="0.25">
      <c r="B20" s="16">
        <v>2.0099999999999998</v>
      </c>
      <c r="C20" s="16">
        <v>2.0499999999999998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Zermeño Díaz</dc:creator>
  <cp:lastModifiedBy>Ramon Padilla</cp:lastModifiedBy>
  <dcterms:created xsi:type="dcterms:W3CDTF">2024-08-19T16:50:47Z</dcterms:created>
  <dcterms:modified xsi:type="dcterms:W3CDTF">2024-08-24T02:51:06Z</dcterms:modified>
</cp:coreProperties>
</file>