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Q:\WI\PREIS\40_Immobilien\Diffusion\2022_Q2_GNP_2022-0561_Jira_DIAM_20329\2022_Q2_Tab\"/>
    </mc:Choice>
  </mc:AlternateContent>
  <bookViews>
    <workbookView xWindow="0" yWindow="0" windowWidth="28800" windowHeight="9756" tabRatio="722"/>
  </bookViews>
  <sheets>
    <sheet name="T1" sheetId="21" r:id="rId1"/>
    <sheet name="Uebersetzungen" sheetId="25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1" l="1"/>
  <c r="A42" i="21" l="1"/>
  <c r="A41" i="21"/>
  <c r="A40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E11" i="21"/>
  <c r="D11" i="21"/>
  <c r="F10" i="21"/>
  <c r="D10" i="21"/>
  <c r="C10" i="21"/>
  <c r="B10" i="21"/>
  <c r="A10" i="21"/>
  <c r="A9" i="21"/>
</calcChain>
</file>

<file path=xl/sharedStrings.xml><?xml version="1.0" encoding="utf-8"?>
<sst xmlns="http://schemas.openxmlformats.org/spreadsheetml/2006/main" count="154" uniqueCount="152">
  <si>
    <t>Gewicht in %</t>
  </si>
  <si>
    <t>Total</t>
  </si>
  <si>
    <t>EFH</t>
  </si>
  <si>
    <t>GemeindeTyp 1</t>
  </si>
  <si>
    <t>GemeindeTyp 2</t>
  </si>
  <si>
    <t>GemeindeTyp 3</t>
  </si>
  <si>
    <t>GemeindeTyp 4</t>
  </si>
  <si>
    <t>GemeindeTyp 5</t>
  </si>
  <si>
    <t>EGW</t>
  </si>
  <si>
    <t xml:space="preserve">Total </t>
  </si>
  <si>
    <t>DE</t>
  </si>
  <si>
    <t>FR</t>
  </si>
  <si>
    <t>MI</t>
  </si>
  <si>
    <t>APP</t>
  </si>
  <si>
    <t>poids en %</t>
  </si>
  <si>
    <t>Type de communes 1</t>
  </si>
  <si>
    <t>Type de communes 2</t>
  </si>
  <si>
    <t>Type de communes 3</t>
  </si>
  <si>
    <t>Type de communes 4</t>
  </si>
  <si>
    <t>Type de communes 5</t>
  </si>
  <si>
    <t>IT</t>
  </si>
  <si>
    <t xml:space="preserve">Totale </t>
  </si>
  <si>
    <t>Tipo di Comune 1</t>
  </si>
  <si>
    <t>Tipo di Comune 2</t>
  </si>
  <si>
    <t>Tipo di Comune 3</t>
  </si>
  <si>
    <t>Tipo di Comune 4</t>
  </si>
  <si>
    <t>Tipo di Comune 5</t>
  </si>
  <si>
    <t>CU</t>
  </si>
  <si>
    <t>EN</t>
  </si>
  <si>
    <t>SFH</t>
  </si>
  <si>
    <t>CONDO</t>
  </si>
  <si>
    <t>Type of municipality 1</t>
  </si>
  <si>
    <t>Type of municipality 2</t>
  </si>
  <si>
    <t>Type of municipality 3</t>
  </si>
  <si>
    <t>Type of municipality 4</t>
  </si>
  <si>
    <t>Type of municipality 5</t>
  </si>
  <si>
    <t>Weight in %</t>
  </si>
  <si>
    <t>PPE</t>
  </si>
  <si>
    <t>pesi in %</t>
  </si>
  <si>
    <t>T1</t>
  </si>
  <si>
    <t>Legende:</t>
  </si>
  <si>
    <t xml:space="preserve">Schweizerischer Wohnimmobilienpreisindex, IMPI </t>
  </si>
  <si>
    <t>Indice suisse des prix de l'immobilier résidentiel, IMPI</t>
  </si>
  <si>
    <t>Indice svizzero dei prezzi degli immobili residenziali, IMPI</t>
  </si>
  <si>
    <t>Swiss Residential Property Price Index, IMPI</t>
  </si>
  <si>
    <t>Auskunft: Bundesamt für Statistik (BFS), IMPI@bfs.admin.ch, Tel. +41 58 463 60 69</t>
  </si>
  <si>
    <t>Sources: FSO - Swiss Residential Property Price Index, IMPI</t>
  </si>
  <si>
    <t>Sources: OFS - Indice suisse des prix de l'immobilier résidentiel, IMPI</t>
  </si>
  <si>
    <t>Quelle: BFS - Schweizerischer Wohnimmobilienpreisindex, IMPI</t>
  </si>
  <si>
    <t xml:space="preserve">Information: Federal Statistical Office (FSO), IMPI@bfs.admin.ch, Tel. +41 58 463 60 69 </t>
  </si>
  <si>
    <t>Code</t>
  </si>
  <si>
    <t>Tabelle</t>
  </si>
  <si>
    <t>Total - Wohneigentum (EFH und EGW)</t>
  </si>
  <si>
    <t>EFH - Einfamilienhäuser</t>
  </si>
  <si>
    <t xml:space="preserve">EGW - Eigentumswohnungen </t>
  </si>
  <si>
    <t>GemeindeTyp 1 - Städtische Gemeinde einer grossen Agglomeration</t>
  </si>
  <si>
    <t>GemeindeTyp 2 - Städtische Gemeinde einer mittelgrossen Agglomeration</t>
  </si>
  <si>
    <t>GemeindeTyp 3 - Städtische Gemeinde einer kleinen oder ausserhalb einer Agglomeration</t>
  </si>
  <si>
    <t xml:space="preserve">GemeindeTyp 4 - Intermediäre Gemeinde </t>
  </si>
  <si>
    <t>GemeindeTyp 5 - Ländliche Gemeinde</t>
  </si>
  <si>
    <t>&lt;T1_UTi&gt;</t>
  </si>
  <si>
    <t>&lt;T1_SpaltenTitel_1&gt;</t>
  </si>
  <si>
    <t>&lt;T1_SpaltenTitel_2&gt;</t>
  </si>
  <si>
    <t>&lt;T1_SpaltenTitel_3&gt;</t>
  </si>
  <si>
    <t>&lt;T1_SpaltenTitel_4&gt;</t>
  </si>
  <si>
    <t>&lt;T1_SpaltenTitel_5&gt;</t>
  </si>
  <si>
    <t>&lt;T1_SpaltenTitel_6&gt;</t>
  </si>
  <si>
    <t>&lt;T1_SpaltenTitel_7&gt;</t>
  </si>
  <si>
    <t>Total - Logements en propriété (MI et PPE)</t>
  </si>
  <si>
    <t>MI - Maisons individuelles</t>
  </si>
  <si>
    <t>PPE - Appartements en propriété</t>
  </si>
  <si>
    <t xml:space="preserve">Type de communes 1 - Commune urbaine d'une grande agglomération </t>
  </si>
  <si>
    <t>Type de communes 2 - Commune urbaine d'une agglomération moyenne</t>
  </si>
  <si>
    <t>Type de communes 3 - Commune urbaine d'une petite ou hors agglomération</t>
  </si>
  <si>
    <t xml:space="preserve">Type de communes 4 - Commune intermédiaire </t>
  </si>
  <si>
    <t>Type de communes 5 - Commune rurale</t>
  </si>
  <si>
    <t>Totale - Proprietà residenziale (CU e APP)</t>
  </si>
  <si>
    <t>CU - Case unifamiliari</t>
  </si>
  <si>
    <t>APP - Appartementi di proprietà</t>
  </si>
  <si>
    <t>Tipo di Comune 1 - Comune urbano di un grande agglomerato</t>
  </si>
  <si>
    <t>Tipo di Comune 2 - Comune urbano di un agglomerato medio</t>
  </si>
  <si>
    <t>Tipo di Comune 3 - Comune urbano di un piccolo/fuori agglomerato</t>
  </si>
  <si>
    <t xml:space="preserve">Tipo di Comune 4 - Comune intermedio </t>
  </si>
  <si>
    <t>Tipo di Comune 5 - Comune rurale</t>
  </si>
  <si>
    <t>Total - Residential property (SFH and CONDO)</t>
  </si>
  <si>
    <t>SFH - Single-family houses</t>
  </si>
  <si>
    <t>CONDO - Condominiums</t>
  </si>
  <si>
    <t>Type of municipality 1 - Urban municipality of a large agglomeration</t>
  </si>
  <si>
    <t>Type of municipality 2 - Urban  municipality of a medium-sized agglomeration</t>
  </si>
  <si>
    <t>Type of municipality 3 - Urban municipality of a small or outside agglomeration</t>
  </si>
  <si>
    <t>Type of municipality 4 - Intermediate municipality</t>
  </si>
  <si>
    <t>Type of municipality 5 - Rural municipality</t>
  </si>
  <si>
    <t>&lt;T1_Ti&gt;</t>
  </si>
  <si>
    <t>&lt;Zeilentitel_1&gt;</t>
  </si>
  <si>
    <t>&lt;Zeilentitel_2&gt;</t>
  </si>
  <si>
    <t>&lt;Zeilentitel_3&gt;</t>
  </si>
  <si>
    <t>&lt;Zeilentitel_4&gt;</t>
  </si>
  <si>
    <t>&lt;Zeilentitel_5&gt;</t>
  </si>
  <si>
    <t>&lt;Zeilentitel_6&gt;</t>
  </si>
  <si>
    <t>&lt;Zeilentitel_7&gt;</t>
  </si>
  <si>
    <t>&lt;Zeilentitel_8&gt;</t>
  </si>
  <si>
    <t>&lt;Legende_1&gt;</t>
  </si>
  <si>
    <t>&lt;Legende_2&gt;</t>
  </si>
  <si>
    <t>&lt;Legende_3&gt;</t>
  </si>
  <si>
    <t>&lt;Legende_4&gt;</t>
  </si>
  <si>
    <t>&lt;Legende_5&gt;</t>
  </si>
  <si>
    <t>&lt;Legende_6&gt;</t>
  </si>
  <si>
    <t>&lt;Legende_7&gt;</t>
  </si>
  <si>
    <t>&lt;Legende_8&gt;</t>
  </si>
  <si>
    <t>&lt;Legende_9&gt;</t>
  </si>
  <si>
    <t>&lt;Quelle&gt;</t>
  </si>
  <si>
    <t>&lt;CopyRight&gt;</t>
  </si>
  <si>
    <t>&lt;Auskunft&gt;</t>
  </si>
  <si>
    <t>Sprache / Langue / Lingua / Language</t>
  </si>
  <si>
    <t>Totalindex 
und Subindizes</t>
  </si>
  <si>
    <t>Indice total 
et sous-indices</t>
  </si>
  <si>
    <t>Indice totale 
e sottoindici</t>
  </si>
  <si>
    <t xml:space="preserve">Total index 
and sub-indices </t>
  </si>
  <si>
    <t>Fonti: UST - Indice svizzero dei prezzi degli immobili residenziali, IMPI</t>
  </si>
  <si>
    <t>Informazioni: Ufficio federale di statistica (UST), IMPI@bfs.admin.ch, tel. +41 58 463 60 69</t>
  </si>
  <si>
    <t xml:space="preserve">Veränderung (in %) zum </t>
  </si>
  <si>
    <t>Variation (en %) par rapport au</t>
  </si>
  <si>
    <t>Vorquartal</t>
  </si>
  <si>
    <t>trim. précédent</t>
  </si>
  <si>
    <t xml:space="preserve">Variazione (in %) rispetto al </t>
  </si>
  <si>
    <t>trim. precedente</t>
  </si>
  <si>
    <t>Contributo alla variazione rispetto 
al trim. precedente</t>
  </si>
  <si>
    <t>Contribution to the change compared 
to previous quarter</t>
  </si>
  <si>
    <t>previous quarter</t>
  </si>
  <si>
    <r>
      <t>Change (in %) c</t>
    </r>
    <r>
      <rPr>
        <sz val="10"/>
        <rFont val="Arial"/>
        <family val="2"/>
      </rPr>
      <t>ompared to</t>
    </r>
  </si>
  <si>
    <t>Renseignements: Office fédéral de la statistique (OFS), IMPI@bfs.admin.ch, Tel. +41 58 463 60 69</t>
  </si>
  <si>
    <t>Beitrag zur Veränderung gegenüber Vorquartal</t>
  </si>
  <si>
    <t>Légende:</t>
  </si>
  <si>
    <t>Legenda:</t>
  </si>
  <si>
    <t>Legend:</t>
  </si>
  <si>
    <t>Sprache</t>
  </si>
  <si>
    <t>Contribution à la variation par rapport au trim. précédent</t>
  </si>
  <si>
    <t>Index (Basis: 
Q4 2019 = 100)</t>
  </si>
  <si>
    <t>Index (Base: 
Q4 2019 = 100)</t>
  </si>
  <si>
    <r>
      <t>Indice (Base: 
4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2019=100)</t>
    </r>
  </si>
  <si>
    <r>
      <t>Indice (base: 
4</t>
    </r>
    <r>
      <rPr>
        <vertAlign val="superscript"/>
        <sz val="10"/>
        <rFont val="Arial"/>
        <family val="2"/>
      </rPr>
      <t>°</t>
    </r>
    <r>
      <rPr>
        <sz val="10"/>
        <rFont val="Arial"/>
        <family val="2"/>
      </rPr>
      <t xml:space="preserve"> trim. 2019=100)</t>
    </r>
  </si>
  <si>
    <r>
      <t xml:space="preserve">© OFS </t>
    </r>
    <r>
      <rPr>
        <sz val="10"/>
        <color rgb="FFFF0000"/>
        <rFont val="Arial"/>
        <family val="2"/>
      </rPr>
      <t>2022</t>
    </r>
  </si>
  <si>
    <r>
      <t xml:space="preserve">© BFS </t>
    </r>
    <r>
      <rPr>
        <sz val="10"/>
        <color rgb="FFFF0000"/>
        <rFont val="Arial"/>
        <family val="2"/>
      </rPr>
      <t>2022</t>
    </r>
  </si>
  <si>
    <r>
      <t xml:space="preserve">© FSO </t>
    </r>
    <r>
      <rPr>
        <sz val="10"/>
        <color rgb="FFFF0000"/>
        <rFont val="Arial"/>
        <family val="2"/>
      </rPr>
      <t>2022</t>
    </r>
  </si>
  <si>
    <r>
      <t>© UST</t>
    </r>
    <r>
      <rPr>
        <sz val="10"/>
        <color rgb="FFFF0000"/>
        <rFont val="Arial"/>
        <family val="2"/>
      </rPr>
      <t xml:space="preserve"> 2022</t>
    </r>
  </si>
  <si>
    <r>
      <t xml:space="preserve">Dati statistici chiave, </t>
    </r>
    <r>
      <rPr>
        <sz val="10"/>
        <color rgb="FFFF0000"/>
        <rFont val="Arial"/>
        <family val="2"/>
      </rPr>
      <t>2° trimestre 2022</t>
    </r>
  </si>
  <si>
    <r>
      <t xml:space="preserve">Statistical key figures, </t>
    </r>
    <r>
      <rPr>
        <sz val="10"/>
        <color rgb="FFFF0000"/>
        <rFont val="Arial"/>
        <family val="2"/>
      </rPr>
      <t>2</t>
    </r>
    <r>
      <rPr>
        <vertAlign val="superscript"/>
        <sz val="10"/>
        <color rgb="FFFF0000"/>
        <rFont val="Arial"/>
        <family val="2"/>
      </rPr>
      <t>nd</t>
    </r>
    <r>
      <rPr>
        <sz val="10"/>
        <color rgb="FFFF0000"/>
        <rFont val="Arial"/>
        <family val="2"/>
      </rPr>
      <t xml:space="preserve"> quarter 2022</t>
    </r>
  </si>
  <si>
    <t>Q2 2021</t>
  </si>
  <si>
    <r>
      <t>2</t>
    </r>
    <r>
      <rPr>
        <vertAlign val="superscript"/>
        <sz val="10"/>
        <color rgb="FFFF0000"/>
        <rFont val="Arial"/>
        <family val="2"/>
      </rPr>
      <t>e</t>
    </r>
    <r>
      <rPr>
        <sz val="10"/>
        <color rgb="FFFF0000"/>
        <rFont val="Arial"/>
        <family val="2"/>
      </rPr>
      <t xml:space="preserve"> trim. 2021</t>
    </r>
  </si>
  <si>
    <r>
      <t>2</t>
    </r>
    <r>
      <rPr>
        <vertAlign val="superscript"/>
        <sz val="10"/>
        <color rgb="FFFF0000"/>
        <rFont val="Arial"/>
        <family val="2"/>
      </rPr>
      <t>°</t>
    </r>
    <r>
      <rPr>
        <sz val="10"/>
        <color rgb="FFFF0000"/>
        <rFont val="Arial"/>
        <family val="2"/>
      </rPr>
      <t xml:space="preserve"> trim. 2021 </t>
    </r>
  </si>
  <si>
    <r>
      <t xml:space="preserve">Les chiffres statistiques clés, </t>
    </r>
    <r>
      <rPr>
        <sz val="10"/>
        <color rgb="FFFF0000"/>
        <rFont val="Arial"/>
        <family val="2"/>
      </rPr>
      <t>2</t>
    </r>
    <r>
      <rPr>
        <vertAlign val="superscript"/>
        <sz val="10"/>
        <color rgb="FFFF0000"/>
        <rFont val="Arial"/>
        <family val="2"/>
      </rPr>
      <t>e</t>
    </r>
    <r>
      <rPr>
        <sz val="10"/>
        <color rgb="FFFF0000"/>
        <rFont val="Arial"/>
        <family val="2"/>
      </rPr>
      <t xml:space="preserve"> trimestre 2022</t>
    </r>
  </si>
  <si>
    <r>
      <rPr>
        <sz val="10"/>
        <rFont val="Arial"/>
        <family val="2"/>
      </rPr>
      <t>Statistische Kennzahlen,</t>
    </r>
    <r>
      <rPr>
        <sz val="10"/>
        <color rgb="FFFF0000"/>
        <rFont val="Arial"/>
        <family val="2"/>
      </rPr>
      <t xml:space="preserve"> 2. Quartal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</si>
</sst>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#,##0.000"/>
    <numFmt numFmtId="166" formatCode="0.000"/>
    <numFmt numFmtId="167" formatCode="#,##0.0000"/>
  </numFmts>
  <fonts count="16" x14ac:knownFonts="1"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vertAlign val="superscript"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 Narrow"/>
      <family val="2"/>
    </font>
    <font>
      <sz val="8"/>
      <color rgb="FF000000"/>
      <name val="Segoe UI"/>
      <family val="2"/>
    </font>
    <font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4" fillId="0" borderId="1" xfId="0" applyFont="1" applyFill="1" applyBorder="1" applyAlignment="1">
      <alignment horizontal="right" wrapText="1"/>
    </xf>
    <xf numFmtId="0" fontId="4" fillId="0" borderId="7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4" fillId="0" borderId="0" xfId="0" applyFont="1" applyFill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4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4" fontId="4" fillId="2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 wrapText="1"/>
    </xf>
    <xf numFmtId="0" fontId="3" fillId="6" borderId="0" xfId="0" applyFont="1" applyFill="1" applyAlignment="1">
      <alignment horizontal="left" vertical="top"/>
    </xf>
    <xf numFmtId="0" fontId="11" fillId="6" borderId="0" xfId="0" applyFont="1" applyFill="1" applyAlignment="1">
      <alignment horizontal="left" vertical="top"/>
    </xf>
    <xf numFmtId="0" fontId="3" fillId="6" borderId="8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 wrapText="1"/>
    </xf>
    <xf numFmtId="0" fontId="3" fillId="6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/>
    </xf>
    <xf numFmtId="0" fontId="3" fillId="6" borderId="9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12" fillId="2" borderId="0" xfId="0" applyFont="1" applyFill="1"/>
    <xf numFmtId="0" fontId="7" fillId="3" borderId="16" xfId="0" applyFont="1" applyFill="1" applyBorder="1" applyAlignment="1">
      <alignment horizontal="left" vertical="top"/>
    </xf>
    <xf numFmtId="0" fontId="7" fillId="3" borderId="17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164" fontId="4" fillId="5" borderId="0" xfId="0" applyNumberFormat="1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vertical="center" wrapText="1"/>
    </xf>
    <xf numFmtId="164" fontId="4" fillId="0" borderId="5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left" vertical="top" wrapText="1"/>
    </xf>
    <xf numFmtId="0" fontId="3" fillId="6" borderId="19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3" fillId="0" borderId="19" xfId="0" applyFont="1" applyFill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 wrapText="1"/>
    </xf>
    <xf numFmtId="0" fontId="3" fillId="6" borderId="20" xfId="0" applyFont="1" applyFill="1" applyBorder="1" applyAlignment="1">
      <alignment horizontal="left" vertical="top"/>
    </xf>
    <xf numFmtId="0" fontId="7" fillId="3" borderId="21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7" fillId="3" borderId="22" xfId="0" applyFont="1" applyFill="1" applyBorder="1" applyAlignment="1">
      <alignment horizontal="left" vertical="top"/>
    </xf>
    <xf numFmtId="0" fontId="3" fillId="6" borderId="21" xfId="0" applyFont="1" applyFill="1" applyBorder="1" applyAlignment="1">
      <alignment horizontal="left" vertical="top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/>
    </xf>
    <xf numFmtId="0" fontId="3" fillId="6" borderId="23" xfId="0" applyFont="1" applyFill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3" fillId="6" borderId="24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horizontal="left" vertical="top"/>
    </xf>
    <xf numFmtId="0" fontId="9" fillId="6" borderId="8" xfId="0" applyFont="1" applyFill="1" applyBorder="1" applyAlignment="1">
      <alignment horizontal="left" vertical="top"/>
    </xf>
    <xf numFmtId="165" fontId="6" fillId="5" borderId="0" xfId="0" applyNumberFormat="1" applyFont="1" applyFill="1" applyBorder="1" applyAlignment="1">
      <alignment horizontal="right" vertical="center" wrapText="1"/>
    </xf>
    <xf numFmtId="165" fontId="6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165" fontId="4" fillId="5" borderId="0" xfId="0" applyNumberFormat="1" applyFont="1" applyFill="1" applyBorder="1" applyAlignment="1">
      <alignment horizontal="right" vertical="center" wrapText="1"/>
    </xf>
    <xf numFmtId="165" fontId="4" fillId="0" borderId="5" xfId="0" applyNumberFormat="1" applyFont="1" applyFill="1" applyBorder="1" applyAlignment="1">
      <alignment horizontal="right" vertical="center" wrapText="1"/>
    </xf>
    <xf numFmtId="165" fontId="4" fillId="5" borderId="0" xfId="0" applyNumberFormat="1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vertical="center" wrapText="1"/>
    </xf>
    <xf numFmtId="165" fontId="4" fillId="0" borderId="5" xfId="0" applyNumberFormat="1" applyFont="1" applyFill="1" applyBorder="1" applyAlignment="1">
      <alignment vertical="center" wrapText="1"/>
    </xf>
    <xf numFmtId="166" fontId="0" fillId="0" borderId="0" xfId="0" applyNumberFormat="1"/>
    <xf numFmtId="165" fontId="0" fillId="2" borderId="0" xfId="0" applyNumberFormat="1" applyFill="1"/>
    <xf numFmtId="0" fontId="3" fillId="6" borderId="8" xfId="0" applyFont="1" applyFill="1" applyBorder="1" applyAlignment="1" applyProtection="1">
      <alignment horizontal="left" vertical="top"/>
      <protection locked="0"/>
    </xf>
    <xf numFmtId="0" fontId="9" fillId="0" borderId="8" xfId="0" applyFont="1" applyFill="1" applyBorder="1" applyAlignment="1">
      <alignment horizontal="left" vertical="top" wrapText="1"/>
    </xf>
    <xf numFmtId="0" fontId="9" fillId="0" borderId="19" xfId="0" applyFont="1" applyFill="1" applyBorder="1" applyAlignment="1">
      <alignment horizontal="left" vertical="top" wrapText="1"/>
    </xf>
    <xf numFmtId="0" fontId="9" fillId="0" borderId="23" xfId="0" applyFont="1" applyFill="1" applyBorder="1" applyAlignment="1">
      <alignment horizontal="left" vertical="top" wrapText="1"/>
    </xf>
    <xf numFmtId="167" fontId="4" fillId="5" borderId="0" xfId="0" applyNumberFormat="1" applyFont="1" applyFill="1" applyBorder="1" applyAlignment="1">
      <alignment vertical="center" wrapText="1"/>
    </xf>
    <xf numFmtId="167" fontId="4" fillId="0" borderId="0" xfId="0" applyNumberFormat="1" applyFont="1" applyFill="1" applyBorder="1" applyAlignment="1">
      <alignment vertical="center" wrapText="1"/>
    </xf>
    <xf numFmtId="167" fontId="4" fillId="0" borderId="5" xfId="0" applyNumberFormat="1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left" vertical="top" wrapText="1"/>
    </xf>
    <xf numFmtId="0" fontId="8" fillId="4" borderId="19" xfId="0" applyFont="1" applyFill="1" applyBorder="1" applyAlignment="1">
      <alignment horizontal="left" vertical="top" wrapText="1"/>
    </xf>
    <xf numFmtId="0" fontId="8" fillId="4" borderId="2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 wrapText="1" indent="1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horizontal="right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right" wrapText="1"/>
    </xf>
    <xf numFmtId="0" fontId="4" fillId="0" borderId="4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EAF7"/>
      <color rgb="FF374A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fmlaLink="Uebersetzunge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807720</xdr:colOff>
          <xdr:row>0</xdr:row>
          <xdr:rowOff>144780</xdr:rowOff>
        </xdr:from>
        <xdr:to>
          <xdr:col>1</xdr:col>
          <xdr:colOff>403860</xdr:colOff>
          <xdr:row>2</xdr:row>
          <xdr:rowOff>30480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Deutsch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807720</xdr:colOff>
          <xdr:row>1</xdr:row>
          <xdr:rowOff>137160</xdr:rowOff>
        </xdr:from>
        <xdr:to>
          <xdr:col>1</xdr:col>
          <xdr:colOff>403860</xdr:colOff>
          <xdr:row>3</xdr:row>
          <xdr:rowOff>22860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Français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807720</xdr:colOff>
          <xdr:row>2</xdr:row>
          <xdr:rowOff>121920</xdr:rowOff>
        </xdr:from>
        <xdr:to>
          <xdr:col>1</xdr:col>
          <xdr:colOff>403860</xdr:colOff>
          <xdr:row>4</xdr:row>
          <xdr:rowOff>7620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Italiano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807720</xdr:colOff>
          <xdr:row>3</xdr:row>
          <xdr:rowOff>114300</xdr:rowOff>
        </xdr:from>
        <xdr:to>
          <xdr:col>1</xdr:col>
          <xdr:colOff>403860</xdr:colOff>
          <xdr:row>5</xdr:row>
          <xdr:rowOff>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English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S56"/>
  <sheetViews>
    <sheetView showGridLines="0" tabSelected="1" zoomScaleNormal="100" workbookViewId="0">
      <selection activeCell="C3" sqref="C3"/>
    </sheetView>
  </sheetViews>
  <sheetFormatPr baseColWidth="10" defaultColWidth="10.69921875" defaultRowHeight="12.9" customHeight="1" x14ac:dyDescent="0.25"/>
  <cols>
    <col min="1" max="1" width="17.8984375" customWidth="1"/>
    <col min="2" max="2" width="10.59765625" customWidth="1"/>
    <col min="3" max="3" width="12.09765625" customWidth="1"/>
    <col min="4" max="5" width="8.59765625" customWidth="1"/>
    <col min="6" max="6" width="12.09765625" customWidth="1"/>
    <col min="7" max="7" width="11" customWidth="1"/>
    <col min="8" max="8" width="10.3984375" customWidth="1"/>
  </cols>
  <sheetData>
    <row r="1" spans="1:19" ht="12.9" customHeight="1" thickTop="1" x14ac:dyDescent="0.25">
      <c r="A1" s="90" t="s">
        <v>113</v>
      </c>
      <c r="B1" s="91"/>
      <c r="C1" s="1"/>
      <c r="D1" s="1"/>
      <c r="E1" s="1"/>
      <c r="F1" s="1"/>
      <c r="G1" s="1"/>
      <c r="H1" s="39"/>
      <c r="I1" s="1"/>
      <c r="J1" s="1"/>
      <c r="K1" s="1"/>
      <c r="L1" s="1"/>
      <c r="M1" s="1"/>
      <c r="N1" s="1"/>
    </row>
    <row r="2" spans="1:19" ht="12.9" customHeight="1" x14ac:dyDescent="0.3">
      <c r="A2" s="35"/>
      <c r="B2" s="3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32"/>
      <c r="Q2" s="32"/>
      <c r="R2" s="32"/>
      <c r="S2" s="32"/>
    </row>
    <row r="3" spans="1:19" ht="12.9" customHeight="1" x14ac:dyDescent="0.25">
      <c r="A3" s="35"/>
      <c r="B3" s="3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33"/>
      <c r="Q3" s="33"/>
      <c r="R3" s="33"/>
      <c r="S3" s="33"/>
    </row>
    <row r="4" spans="1:19" ht="12.9" customHeight="1" x14ac:dyDescent="0.25">
      <c r="A4" s="35"/>
      <c r="B4" s="3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31"/>
      <c r="Q4" s="31"/>
      <c r="R4" s="31"/>
      <c r="S4" s="31"/>
    </row>
    <row r="5" spans="1:19" ht="12.9" customHeight="1" thickBot="1" x14ac:dyDescent="0.3">
      <c r="A5" s="37"/>
      <c r="B5" s="38"/>
      <c r="C5" s="34"/>
      <c r="D5" s="34"/>
      <c r="E5" s="1"/>
      <c r="F5" s="1"/>
      <c r="G5" s="1"/>
      <c r="H5" s="1"/>
      <c r="I5" s="1"/>
      <c r="J5" s="1"/>
      <c r="K5" s="1"/>
      <c r="L5" s="1"/>
      <c r="M5" s="1"/>
      <c r="N5" s="1"/>
      <c r="P5" s="33"/>
      <c r="Q5" s="33"/>
      <c r="R5" s="33"/>
      <c r="S5" s="33"/>
    </row>
    <row r="6" spans="1:19" ht="12.9" customHeight="1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9" ht="12.9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9" ht="12.9" customHeight="1" x14ac:dyDescent="0.25">
      <c r="A8" s="92" t="str">
        <f>VLOOKUP("&lt;T1_Ti&gt;",Uebersetzungen!$B$3:$F$33,Uebersetzungen!$B$2+1,FALSE)</f>
        <v>Statistische Kennzahlen, 2. Quartal 2022</v>
      </c>
      <c r="B8" s="92"/>
      <c r="C8" s="92"/>
      <c r="D8" s="92"/>
      <c r="E8" s="92"/>
      <c r="F8" s="92"/>
      <c r="G8" s="1"/>
      <c r="H8" s="1"/>
      <c r="I8" s="1"/>
      <c r="J8" s="1"/>
      <c r="K8" s="1"/>
      <c r="L8" s="1"/>
      <c r="M8" s="1"/>
      <c r="N8" s="1"/>
    </row>
    <row r="9" spans="1:19" ht="12.9" customHeight="1" x14ac:dyDescent="0.25">
      <c r="A9" s="100" t="str">
        <f>VLOOKUP("&lt;T1_UTi&gt;",Uebersetzungen!$B$3:$F$33,Uebersetzungen!$B$2+1,FALSE)</f>
        <v xml:space="preserve">Schweizerischer Wohnimmobilienpreisindex, IMPI </v>
      </c>
      <c r="B9" s="100"/>
      <c r="C9" s="100"/>
      <c r="D9" s="100"/>
      <c r="E9" s="100"/>
      <c r="F9" s="4"/>
      <c r="G9" s="12"/>
      <c r="H9" s="15"/>
      <c r="I9" s="1"/>
      <c r="J9" s="1"/>
      <c r="K9" s="1"/>
      <c r="L9" s="1"/>
      <c r="M9" s="1"/>
      <c r="N9" s="1"/>
    </row>
    <row r="10" spans="1:19" ht="26.1" customHeight="1" x14ac:dyDescent="0.25">
      <c r="A10" s="87" t="str">
        <f>VLOOKUP("&lt;T1_SpaltenTitel_1&gt;",Uebersetzungen!$B$3:$F$33,Uebersetzungen!$B$2+1,FALSE)</f>
        <v>Totalindex 
und Subindizes</v>
      </c>
      <c r="B10" s="94" t="str">
        <f>VLOOKUP("&lt;T1_SpaltenTitel_2&gt;",Uebersetzungen!$B$3:$F$33,Uebersetzungen!$B$2+1,FALSE)</f>
        <v>Gewicht in %</v>
      </c>
      <c r="C10" s="95" t="str">
        <f>VLOOKUP("&lt;T1_SpaltenTitel_3&gt;",Uebersetzungen!$B$3:$F$33,Uebersetzungen!$B$2+1,FALSE)</f>
        <v>Index (Basis: 
Q4 2019 = 100)</v>
      </c>
      <c r="D10" s="96" t="str">
        <f>VLOOKUP("&lt;T1_SpaltenTitel_4&gt;",Uebersetzungen!$B$3:$F$33,Uebersetzungen!$B$2+1,FALSE)</f>
        <v xml:space="preserve">Veränderung (in %) zum </v>
      </c>
      <c r="E10" s="97"/>
      <c r="F10" s="98" t="str">
        <f>VLOOKUP("&lt;T1_SpaltenTitel_7&gt;",Uebersetzungen!$B$3:$F$33,Uebersetzungen!$B$2+1,FALSE)</f>
        <v>Beitrag zur Veränderung gegenüber Vorquartal</v>
      </c>
      <c r="G10" s="1"/>
      <c r="H10" s="11"/>
      <c r="I10" s="1"/>
      <c r="J10" s="1"/>
      <c r="K10" s="1"/>
      <c r="L10" s="1"/>
      <c r="M10" s="1"/>
      <c r="N10" s="1"/>
    </row>
    <row r="11" spans="1:19" ht="26.1" customHeight="1" x14ac:dyDescent="0.25">
      <c r="A11" s="93"/>
      <c r="B11" s="94"/>
      <c r="C11" s="94"/>
      <c r="D11" s="2" t="str">
        <f>VLOOKUP("&lt;T1_SpaltenTitel_5&gt;",Uebersetzungen!$B$3:$F$33,Uebersetzungen!$B$2+1,FALSE)</f>
        <v>Vorquartal</v>
      </c>
      <c r="E11" s="3" t="str">
        <f>VLOOKUP("&lt;T1_SpaltenTitel_6&gt;",Uebersetzungen!$B$3:$F$33,Uebersetzungen!$B$2+1,FALSE)</f>
        <v>Q2 2021</v>
      </c>
      <c r="F11" s="99"/>
      <c r="G11" s="1"/>
      <c r="H11" s="1"/>
      <c r="I11" s="1"/>
      <c r="J11" s="1"/>
      <c r="K11" s="1"/>
      <c r="L11" s="1"/>
      <c r="M11" s="1"/>
      <c r="N11" s="1"/>
    </row>
    <row r="12" spans="1:19" ht="12.9" customHeight="1" x14ac:dyDescent="0.25">
      <c r="A12" s="14" t="str">
        <f>VLOOKUP("&lt;Zeilentitel_1&gt;",Uebersetzungen!$B$3:$F$33,Uebersetzungen!$B$2+1,FALSE)</f>
        <v xml:space="preserve">Total </v>
      </c>
      <c r="B12" s="67">
        <v>100</v>
      </c>
      <c r="C12" s="81">
        <v>113.21899999999999</v>
      </c>
      <c r="D12" s="43">
        <v>2.7</v>
      </c>
      <c r="E12" s="43">
        <v>7.5</v>
      </c>
      <c r="F12" s="72">
        <v>2.68</v>
      </c>
      <c r="G12" s="76"/>
      <c r="H12" s="1"/>
      <c r="I12" s="1"/>
      <c r="J12" s="1"/>
      <c r="K12" s="1"/>
      <c r="L12" s="1"/>
      <c r="M12" s="1"/>
      <c r="N12" s="1"/>
      <c r="O12" s="75"/>
    </row>
    <row r="13" spans="1:19" ht="12.9" customHeight="1" x14ac:dyDescent="0.25">
      <c r="A13" s="8" t="str">
        <f>VLOOKUP("&lt;Zeilentitel_4&gt;",Uebersetzungen!$B$3:$F$33,Uebersetzungen!$B$2+1,FALSE)</f>
        <v>GemeindeTyp 1</v>
      </c>
      <c r="B13" s="68">
        <v>29.183</v>
      </c>
      <c r="C13" s="82">
        <v>115.81829999999999</v>
      </c>
      <c r="D13" s="44">
        <v>3.7</v>
      </c>
      <c r="E13" s="44">
        <v>9.6999999999999993</v>
      </c>
      <c r="F13" s="73">
        <v>1.1199999999999999</v>
      </c>
      <c r="G13" s="1"/>
      <c r="H13" s="1"/>
      <c r="I13" s="1"/>
      <c r="J13" s="1"/>
      <c r="K13" s="1"/>
      <c r="L13" s="1"/>
      <c r="M13" s="1"/>
      <c r="N13" s="1"/>
      <c r="O13" s="75"/>
    </row>
    <row r="14" spans="1:19" ht="12.9" customHeight="1" x14ac:dyDescent="0.25">
      <c r="A14" s="8" t="str">
        <f>VLOOKUP("&lt;Zeilentitel_5&gt;",Uebersetzungen!$B$3:$F$33,Uebersetzungen!$B$2+1,FALSE)</f>
        <v>GemeindeTyp 2</v>
      </c>
      <c r="B14" s="68">
        <v>18.545000000000002</v>
      </c>
      <c r="C14" s="82">
        <v>110.827</v>
      </c>
      <c r="D14" s="44">
        <v>1.1000000000000001</v>
      </c>
      <c r="E14" s="44">
        <v>6.5</v>
      </c>
      <c r="F14" s="73">
        <v>0.20799999999999999</v>
      </c>
      <c r="G14" s="1"/>
      <c r="H14" s="1"/>
      <c r="I14" s="1"/>
      <c r="J14" s="1"/>
      <c r="K14" s="1"/>
      <c r="L14" s="1"/>
      <c r="M14" s="1"/>
      <c r="N14" s="1"/>
      <c r="O14" s="75"/>
    </row>
    <row r="15" spans="1:19" ht="12.9" customHeight="1" x14ac:dyDescent="0.25">
      <c r="A15" s="8" t="str">
        <f>VLOOKUP("&lt;Zeilentitel_6&gt;",Uebersetzungen!$B$3:$F$33,Uebersetzungen!$B$2+1,FALSE)</f>
        <v>GemeindeTyp 3</v>
      </c>
      <c r="B15" s="69">
        <v>9.1280000000000001</v>
      </c>
      <c r="C15" s="82">
        <v>109.6982</v>
      </c>
      <c r="D15" s="44">
        <v>2.8</v>
      </c>
      <c r="E15" s="44">
        <v>3.4</v>
      </c>
      <c r="F15" s="73">
        <v>0.253</v>
      </c>
      <c r="G15" s="1"/>
      <c r="H15" s="1"/>
      <c r="I15" s="1"/>
      <c r="J15" s="1"/>
      <c r="K15" s="1"/>
      <c r="L15" s="1"/>
      <c r="M15" s="1"/>
      <c r="N15" s="1"/>
      <c r="O15" s="75"/>
    </row>
    <row r="16" spans="1:19" ht="12.9" customHeight="1" x14ac:dyDescent="0.25">
      <c r="A16" s="8" t="str">
        <f>VLOOKUP("&lt;Zeilentitel_7&gt;",Uebersetzungen!$B$3:$F$33,Uebersetzungen!$B$2+1,FALSE)</f>
        <v>GemeindeTyp 4</v>
      </c>
      <c r="B16" s="69">
        <v>26.413</v>
      </c>
      <c r="C16" s="82">
        <v>112.7697</v>
      </c>
      <c r="D16" s="44">
        <v>1.6</v>
      </c>
      <c r="E16" s="44">
        <v>6.5</v>
      </c>
      <c r="F16" s="73">
        <v>0.41499999999999998</v>
      </c>
      <c r="G16" s="1"/>
      <c r="H16" s="11"/>
      <c r="I16" s="16"/>
      <c r="J16" s="1"/>
      <c r="K16" s="1"/>
      <c r="L16" s="1"/>
      <c r="M16" s="1"/>
      <c r="N16" s="1"/>
      <c r="O16" s="75"/>
    </row>
    <row r="17" spans="1:16" ht="12.9" customHeight="1" x14ac:dyDescent="0.25">
      <c r="A17" s="8" t="str">
        <f>VLOOKUP("&lt;Zeilentitel_8&gt;",Uebersetzungen!$B$3:$F$33,Uebersetzungen!$B$2+1,FALSE)</f>
        <v>GemeindeTyp 5</v>
      </c>
      <c r="B17" s="69">
        <v>16.731000000000002</v>
      </c>
      <c r="C17" s="82">
        <v>114.05500000000001</v>
      </c>
      <c r="D17" s="44">
        <v>4.2</v>
      </c>
      <c r="E17" s="44">
        <v>8.6</v>
      </c>
      <c r="F17" s="73">
        <v>0.68399999999999994</v>
      </c>
      <c r="G17" s="1"/>
      <c r="H17" s="1"/>
      <c r="I17" s="16"/>
      <c r="J17" s="1"/>
      <c r="K17" s="1"/>
      <c r="L17" s="1"/>
      <c r="M17" s="1"/>
      <c r="N17" s="1"/>
      <c r="O17" s="75"/>
    </row>
    <row r="18" spans="1:16" ht="12.9" customHeight="1" x14ac:dyDescent="0.25">
      <c r="A18" s="13" t="str">
        <f>VLOOKUP("&lt;Zeilentitel_2&gt;",Uebersetzungen!$B$3:$F$33,Uebersetzungen!$B$2+1,FALSE)</f>
        <v>EFH</v>
      </c>
      <c r="B18" s="70">
        <v>47.103999999999999</v>
      </c>
      <c r="C18" s="81">
        <v>114.3068</v>
      </c>
      <c r="D18" s="43">
        <v>2</v>
      </c>
      <c r="E18" s="43">
        <v>7.9</v>
      </c>
      <c r="F18" s="72">
        <v>0.96899999999999997</v>
      </c>
      <c r="G18" s="76"/>
      <c r="H18" s="1"/>
      <c r="I18" s="1"/>
      <c r="J18" s="1"/>
      <c r="K18" s="1"/>
      <c r="L18" s="1"/>
      <c r="M18" s="1"/>
      <c r="N18" s="1"/>
      <c r="O18" s="75"/>
    </row>
    <row r="19" spans="1:16" ht="12.9" customHeight="1" x14ac:dyDescent="0.25">
      <c r="A19" s="8" t="str">
        <f>VLOOKUP("&lt;Zeilentitel_4&gt;",Uebersetzungen!$B$3:$F$33,Uebersetzungen!$B$2+1,FALSE)</f>
        <v>GemeindeTyp 1</v>
      </c>
      <c r="B19" s="69">
        <v>12.398999999999999</v>
      </c>
      <c r="C19" s="82">
        <v>116.6793</v>
      </c>
      <c r="D19" s="44">
        <v>0.9</v>
      </c>
      <c r="E19" s="44">
        <v>8.8000000000000007</v>
      </c>
      <c r="F19" s="73">
        <v>0.115</v>
      </c>
      <c r="G19" s="1"/>
      <c r="H19" s="1"/>
      <c r="I19" s="1"/>
      <c r="J19" s="1"/>
      <c r="K19" s="1"/>
      <c r="L19" s="1"/>
      <c r="M19" s="1"/>
      <c r="N19" s="1"/>
      <c r="O19" s="75"/>
    </row>
    <row r="20" spans="1:16" ht="12.9" customHeight="1" x14ac:dyDescent="0.25">
      <c r="A20" s="8" t="str">
        <f>VLOOKUP("&lt;Zeilentitel_5&gt;",Uebersetzungen!$B$3:$F$33,Uebersetzungen!$B$2+1,FALSE)</f>
        <v>GemeindeTyp 2</v>
      </c>
      <c r="B20" s="69">
        <v>7.8120000000000003</v>
      </c>
      <c r="C20" s="82">
        <v>111.2197</v>
      </c>
      <c r="D20" s="44">
        <v>-0.3</v>
      </c>
      <c r="E20" s="44">
        <v>7.6</v>
      </c>
      <c r="F20" s="73">
        <v>-2.7E-2</v>
      </c>
      <c r="G20" s="1"/>
      <c r="H20" s="1"/>
      <c r="I20" s="1"/>
      <c r="J20" s="1"/>
      <c r="K20" s="1"/>
      <c r="L20" s="1"/>
      <c r="M20" s="1"/>
      <c r="N20" s="1"/>
      <c r="O20" s="75"/>
    </row>
    <row r="21" spans="1:16" ht="12.9" customHeight="1" x14ac:dyDescent="0.25">
      <c r="A21" s="8" t="str">
        <f>VLOOKUP("&lt;Zeilentitel_6&gt;",Uebersetzungen!$B$3:$F$33,Uebersetzungen!$B$2+1,FALSE)</f>
        <v>GemeindeTyp 3</v>
      </c>
      <c r="B21" s="69">
        <v>3.593</v>
      </c>
      <c r="C21" s="82">
        <v>112.99590000000001</v>
      </c>
      <c r="D21" s="44">
        <v>4.4000000000000004</v>
      </c>
      <c r="E21" s="44">
        <v>6</v>
      </c>
      <c r="F21" s="73">
        <v>0.153</v>
      </c>
      <c r="G21" s="1"/>
      <c r="H21" s="1"/>
      <c r="I21" s="1"/>
      <c r="J21" s="1"/>
      <c r="K21" s="1"/>
      <c r="L21" s="1"/>
      <c r="M21" s="1"/>
      <c r="N21" s="1"/>
      <c r="O21" s="75"/>
    </row>
    <row r="22" spans="1:16" ht="12.9" customHeight="1" x14ac:dyDescent="0.25">
      <c r="A22" s="8" t="str">
        <f>VLOOKUP("&lt;Zeilentitel_7&gt;",Uebersetzungen!$B$3:$F$33,Uebersetzungen!$B$2+1,FALSE)</f>
        <v>GemeindeTyp 4</v>
      </c>
      <c r="B22" s="69">
        <v>13.712999999999999</v>
      </c>
      <c r="C22" s="82">
        <v>114.1758</v>
      </c>
      <c r="D22" s="44">
        <v>2.7</v>
      </c>
      <c r="E22" s="44">
        <v>7.3</v>
      </c>
      <c r="F22" s="73">
        <v>0.374</v>
      </c>
      <c r="G22" s="1"/>
      <c r="H22" s="1"/>
      <c r="I22" s="1"/>
      <c r="J22" s="1"/>
      <c r="K22" s="1"/>
      <c r="L22" s="1"/>
      <c r="M22" s="1"/>
      <c r="N22" s="1"/>
      <c r="O22" s="75"/>
    </row>
    <row r="23" spans="1:16" ht="12.9" customHeight="1" x14ac:dyDescent="0.25">
      <c r="A23" s="8" t="str">
        <f>VLOOKUP("&lt;Zeilentitel_8&gt;",Uebersetzungen!$B$3:$F$33,Uebersetzungen!$B$2+1,FALSE)</f>
        <v>GemeindeTyp 5</v>
      </c>
      <c r="B23" s="69">
        <v>9.5869999999999997</v>
      </c>
      <c r="C23" s="82">
        <v>114.2756</v>
      </c>
      <c r="D23" s="44">
        <v>3.7</v>
      </c>
      <c r="E23" s="44">
        <v>8.1999999999999993</v>
      </c>
      <c r="F23" s="73">
        <v>0.35399999999999998</v>
      </c>
      <c r="G23" s="1"/>
      <c r="H23" s="1"/>
      <c r="I23" s="1"/>
      <c r="J23" s="1"/>
      <c r="K23" s="1"/>
      <c r="L23" s="1"/>
      <c r="M23" s="1"/>
      <c r="N23" s="1"/>
      <c r="O23" s="75"/>
      <c r="P23" s="75"/>
    </row>
    <row r="24" spans="1:16" ht="12.9" customHeight="1" x14ac:dyDescent="0.25">
      <c r="A24" s="13" t="str">
        <f>VLOOKUP("&lt;Zeilentitel_3&gt;",Uebersetzungen!$B$3:$F$33,Uebersetzungen!$B$2+1,FALSE)</f>
        <v>EGW</v>
      </c>
      <c r="B24" s="70">
        <v>52.896000000000001</v>
      </c>
      <c r="C24" s="81">
        <v>112.24379999999999</v>
      </c>
      <c r="D24" s="43">
        <v>3.3</v>
      </c>
      <c r="E24" s="43">
        <v>7.1</v>
      </c>
      <c r="F24" s="72">
        <v>1.7109999999999999</v>
      </c>
      <c r="G24" s="76"/>
      <c r="H24" s="1"/>
      <c r="I24" s="1"/>
      <c r="J24" s="1"/>
      <c r="K24" s="1"/>
      <c r="L24" s="1"/>
      <c r="M24" s="1"/>
      <c r="N24" s="1"/>
      <c r="O24" s="75"/>
    </row>
    <row r="25" spans="1:16" ht="12.9" customHeight="1" x14ac:dyDescent="0.25">
      <c r="A25" s="8" t="str">
        <f>VLOOKUP("&lt;Zeilentitel_4&gt;",Uebersetzungen!$B$3:$F$33,Uebersetzungen!$B$2+1,FALSE)</f>
        <v>GemeindeTyp 1</v>
      </c>
      <c r="B25" s="69">
        <v>16.783999999999999</v>
      </c>
      <c r="C25" s="82">
        <v>115.10550000000001</v>
      </c>
      <c r="D25" s="44">
        <v>6</v>
      </c>
      <c r="E25" s="44">
        <v>10.4</v>
      </c>
      <c r="F25" s="73">
        <v>1.0049999999999999</v>
      </c>
      <c r="G25" s="1"/>
      <c r="H25" s="1"/>
      <c r="I25" s="1"/>
      <c r="J25" s="1"/>
      <c r="K25" s="1"/>
      <c r="L25" s="1"/>
      <c r="M25" s="1"/>
      <c r="N25" s="1"/>
      <c r="O25" s="75"/>
    </row>
    <row r="26" spans="1:16" ht="12.9" customHeight="1" x14ac:dyDescent="0.25">
      <c r="A26" s="8" t="str">
        <f>VLOOKUP("&lt;Zeilentitel_5&gt;",Uebersetzungen!$B$3:$F$33,Uebersetzungen!$B$2+1,FALSE)</f>
        <v>GemeindeTyp 2</v>
      </c>
      <c r="B26" s="69">
        <v>10.733000000000001</v>
      </c>
      <c r="C26" s="82">
        <v>110.4893</v>
      </c>
      <c r="D26" s="44">
        <v>2.2999999999999998</v>
      </c>
      <c r="E26" s="44">
        <v>5.6</v>
      </c>
      <c r="F26" s="73">
        <v>0.23499999999999999</v>
      </c>
      <c r="G26" s="1"/>
      <c r="H26" s="1"/>
      <c r="I26" s="16"/>
      <c r="J26" s="1"/>
      <c r="K26" s="1"/>
      <c r="L26" s="1"/>
      <c r="M26" s="1"/>
      <c r="N26" s="1"/>
      <c r="O26" s="75"/>
    </row>
    <row r="27" spans="1:16" ht="12.9" customHeight="1" x14ac:dyDescent="0.25">
      <c r="A27" s="8" t="str">
        <f>VLOOKUP("&lt;Zeilentitel_6&gt;",Uebersetzungen!$B$3:$F$33,Uebersetzungen!$B$2+1,FALSE)</f>
        <v>GemeindeTyp 3</v>
      </c>
      <c r="B27" s="69">
        <v>5.5350000000000001</v>
      </c>
      <c r="C27" s="82">
        <v>107.3943</v>
      </c>
      <c r="D27" s="44">
        <v>1.8</v>
      </c>
      <c r="E27" s="44">
        <v>1.5</v>
      </c>
      <c r="F27" s="73">
        <v>0.1</v>
      </c>
      <c r="G27" s="1"/>
      <c r="H27" s="1"/>
      <c r="I27" s="16"/>
      <c r="J27" s="1"/>
      <c r="K27" s="1"/>
      <c r="L27" s="1"/>
      <c r="M27" s="1"/>
      <c r="N27" s="1"/>
      <c r="O27" s="75"/>
    </row>
    <row r="28" spans="1:16" ht="12.9" customHeight="1" x14ac:dyDescent="0.25">
      <c r="A28" s="8" t="str">
        <f>VLOOKUP("&lt;Zeilentitel_7&gt;",Uebersetzungen!$B$3:$F$33,Uebersetzungen!$B$2+1,FALSE)</f>
        <v>GemeindeTyp 4</v>
      </c>
      <c r="B28" s="69">
        <v>12.7</v>
      </c>
      <c r="C28" s="82">
        <v>111.2927</v>
      </c>
      <c r="D28" s="44">
        <v>0.3</v>
      </c>
      <c r="E28" s="44">
        <v>5.5</v>
      </c>
      <c r="F28" s="73">
        <v>4.1000000000000002E-2</v>
      </c>
      <c r="G28" s="1"/>
      <c r="H28" s="1"/>
      <c r="I28" s="16"/>
      <c r="J28" s="1"/>
      <c r="K28" s="1"/>
      <c r="L28" s="1"/>
      <c r="M28" s="1"/>
      <c r="N28" s="1"/>
      <c r="O28" s="75"/>
    </row>
    <row r="29" spans="1:16" ht="12.9" customHeight="1" x14ac:dyDescent="0.25">
      <c r="A29" s="8" t="str">
        <f>VLOOKUP("&lt;Zeilentitel_8&gt;",Uebersetzungen!$B$3:$F$33,Uebersetzungen!$B$2+1,FALSE)</f>
        <v>GemeindeTyp 5</v>
      </c>
      <c r="B29" s="71">
        <v>7.1440000000000001</v>
      </c>
      <c r="C29" s="83">
        <v>113.74930000000001</v>
      </c>
      <c r="D29" s="45">
        <v>4.8</v>
      </c>
      <c r="E29" s="45">
        <v>9.1999999999999993</v>
      </c>
      <c r="F29" s="74">
        <v>0.33</v>
      </c>
      <c r="G29" s="1"/>
      <c r="H29" s="1"/>
      <c r="I29" s="16"/>
      <c r="J29" s="1"/>
      <c r="K29" s="1"/>
      <c r="L29" s="1"/>
      <c r="M29" s="1"/>
      <c r="N29" s="1"/>
      <c r="O29" s="75"/>
    </row>
    <row r="30" spans="1:16" ht="20.25" customHeight="1" x14ac:dyDescent="0.25">
      <c r="A30" s="88" t="str">
        <f>VLOOKUP("&lt;Legende_1&gt;",Uebersetzungen!$B$3:$F$33,Uebersetzungen!$B$2+1,FALSE)</f>
        <v>Legende:</v>
      </c>
      <c r="B30" s="88"/>
      <c r="C30" s="88"/>
      <c r="D30" s="88"/>
      <c r="E30" s="88"/>
      <c r="F30" s="88"/>
      <c r="G30" s="1"/>
      <c r="H30" s="1"/>
      <c r="I30" s="1"/>
      <c r="J30" s="1"/>
      <c r="K30" s="1"/>
      <c r="L30" s="1"/>
      <c r="M30" s="1"/>
      <c r="N30" s="1"/>
    </row>
    <row r="31" spans="1:16" ht="12.9" customHeight="1" x14ac:dyDescent="0.25">
      <c r="A31" s="89" t="str">
        <f>VLOOKUP("&lt;Legende_2&gt;",Uebersetzungen!$B$3:$F$33,Uebersetzungen!$B$2+1,FALSE)</f>
        <v>Total - Wohneigentum (EFH und EGW)</v>
      </c>
      <c r="B31" s="89"/>
      <c r="C31" s="89"/>
      <c r="D31" s="89"/>
      <c r="E31" s="89"/>
      <c r="F31" s="89"/>
      <c r="G31" s="1"/>
      <c r="H31" s="1"/>
      <c r="I31" s="1"/>
      <c r="J31" s="1"/>
      <c r="K31" s="1"/>
      <c r="L31" s="1"/>
      <c r="M31" s="1"/>
      <c r="N31" s="1"/>
    </row>
    <row r="32" spans="1:16" ht="12.9" customHeight="1" x14ac:dyDescent="0.25">
      <c r="A32" s="89" t="str">
        <f>VLOOKUP("&lt;Legende_3&gt;",Uebersetzungen!$B$3:$F$33,Uebersetzungen!$B$2+1,FALSE)</f>
        <v>EFH - Einfamilienhäuser</v>
      </c>
      <c r="B32" s="89"/>
      <c r="C32" s="89"/>
      <c r="D32" s="89"/>
      <c r="E32" s="89"/>
      <c r="F32" s="89"/>
      <c r="G32" s="1"/>
      <c r="H32" s="1"/>
      <c r="I32" s="1"/>
      <c r="J32" s="1"/>
      <c r="K32" s="1"/>
      <c r="L32" s="1"/>
      <c r="M32" s="1"/>
      <c r="N32" s="1"/>
    </row>
    <row r="33" spans="1:14" ht="12.9" customHeight="1" x14ac:dyDescent="0.25">
      <c r="A33" s="89" t="str">
        <f>VLOOKUP("&lt;Legende_4&gt;",Uebersetzungen!$B$3:$F$33,Uebersetzungen!$B$2+1,FALSE)</f>
        <v xml:space="preserve">EGW - Eigentumswohnungen </v>
      </c>
      <c r="B33" s="89"/>
      <c r="C33" s="89"/>
      <c r="D33" s="89"/>
      <c r="E33" s="89"/>
      <c r="F33" s="89"/>
      <c r="G33" s="1"/>
      <c r="H33" s="1"/>
      <c r="I33" s="1"/>
      <c r="J33" s="1"/>
      <c r="K33" s="1"/>
      <c r="L33" s="1"/>
      <c r="M33" s="1"/>
      <c r="N33" s="1"/>
    </row>
    <row r="34" spans="1:14" ht="12.9" customHeight="1" x14ac:dyDescent="0.25">
      <c r="A34" s="89" t="str">
        <f>VLOOKUP("&lt;Legende_5&gt;",Uebersetzungen!$B$3:$F$33,Uebersetzungen!$B$2+1,FALSE)</f>
        <v>GemeindeTyp 1 - Städtische Gemeinde einer grossen Agglomeration</v>
      </c>
      <c r="B34" s="89"/>
      <c r="C34" s="89"/>
      <c r="D34" s="89"/>
      <c r="E34" s="89"/>
      <c r="F34" s="89"/>
      <c r="G34" s="1"/>
      <c r="H34" s="1"/>
      <c r="I34" s="1"/>
      <c r="J34" s="1"/>
      <c r="K34" s="1"/>
      <c r="L34" s="1"/>
      <c r="M34" s="1"/>
      <c r="N34" s="1"/>
    </row>
    <row r="35" spans="1:14" ht="12.9" customHeight="1" x14ac:dyDescent="0.25">
      <c r="A35" s="89" t="str">
        <f>VLOOKUP("&lt;Legende_6&gt;",Uebersetzungen!$B$3:$F$33,Uebersetzungen!$B$2+1,FALSE)</f>
        <v>GemeindeTyp 2 - Städtische Gemeinde einer mittelgrossen Agglomeration</v>
      </c>
      <c r="B35" s="89"/>
      <c r="C35" s="89"/>
      <c r="D35" s="89"/>
      <c r="E35" s="89"/>
      <c r="F35" s="89"/>
      <c r="G35" s="1"/>
      <c r="H35" s="1"/>
      <c r="I35" s="1"/>
      <c r="J35" s="1"/>
      <c r="K35" s="1"/>
      <c r="L35" s="1"/>
      <c r="M35" s="1"/>
      <c r="N35" s="1"/>
    </row>
    <row r="36" spans="1:14" ht="12.9" customHeight="1" x14ac:dyDescent="0.25">
      <c r="A36" s="89" t="str">
        <f>VLOOKUP("&lt;Legende_7&gt;",Uebersetzungen!$B$3:$F$33,Uebersetzungen!$B$2+1,FALSE)</f>
        <v>GemeindeTyp 3 - Städtische Gemeinde einer kleinen oder ausserhalb einer Agglomeration</v>
      </c>
      <c r="B36" s="89"/>
      <c r="C36" s="89"/>
      <c r="D36" s="89"/>
      <c r="E36" s="89"/>
      <c r="F36" s="89"/>
      <c r="G36" s="1"/>
      <c r="H36" s="1"/>
      <c r="I36" s="1"/>
      <c r="J36" s="1"/>
      <c r="K36" s="1"/>
      <c r="L36" s="1"/>
      <c r="M36" s="1"/>
      <c r="N36" s="1"/>
    </row>
    <row r="37" spans="1:14" ht="12.9" customHeight="1" x14ac:dyDescent="0.25">
      <c r="A37" s="89" t="str">
        <f>VLOOKUP("&lt;Legende_8&gt;",Uebersetzungen!$B$3:$F$33,Uebersetzungen!$B$2+1,FALSE)</f>
        <v xml:space="preserve">GemeindeTyp 4 - Intermediäre Gemeinde </v>
      </c>
      <c r="B37" s="89"/>
      <c r="C37" s="89"/>
      <c r="D37" s="89"/>
      <c r="E37" s="89"/>
      <c r="F37" s="89"/>
      <c r="G37" s="1"/>
      <c r="H37" s="1"/>
      <c r="I37" s="1"/>
      <c r="J37" s="1"/>
      <c r="K37" s="1"/>
      <c r="L37" s="1"/>
      <c r="M37" s="1"/>
      <c r="N37" s="1"/>
    </row>
    <row r="38" spans="1:14" ht="12.9" customHeight="1" x14ac:dyDescent="0.25">
      <c r="A38" s="89" t="str">
        <f>VLOOKUP("&lt;Legende_9&gt;",Uebersetzungen!$B$3:$F$33,Uebersetzungen!$B$2+1,FALSE)</f>
        <v>GemeindeTyp 5 - Ländliche Gemeinde</v>
      </c>
      <c r="B38" s="89"/>
      <c r="C38" s="89"/>
      <c r="D38" s="89"/>
      <c r="E38" s="89"/>
      <c r="F38" s="89"/>
      <c r="G38" s="1"/>
      <c r="H38" s="12"/>
      <c r="I38" s="1"/>
      <c r="J38" s="1"/>
      <c r="K38" s="1"/>
      <c r="L38" s="1"/>
      <c r="M38" s="1"/>
      <c r="N38" s="1"/>
    </row>
    <row r="39" spans="1:14" ht="12.9" customHeight="1" x14ac:dyDescent="0.25">
      <c r="A39" s="87"/>
      <c r="B39" s="87"/>
      <c r="C39" s="87"/>
      <c r="D39" s="87"/>
      <c r="E39" s="87"/>
      <c r="F39" s="87"/>
      <c r="G39" s="1"/>
      <c r="H39" s="12"/>
      <c r="I39" s="1"/>
      <c r="J39" s="1"/>
      <c r="K39" s="1"/>
      <c r="L39" s="1"/>
      <c r="M39" s="1"/>
      <c r="N39" s="1"/>
    </row>
    <row r="40" spans="1:14" ht="12.9" customHeight="1" x14ac:dyDescent="0.25">
      <c r="A40" s="87" t="str">
        <f>VLOOKUP("&lt;Quelle&gt;",Uebersetzungen!$B$3:$F$33,Uebersetzungen!$B$2+1,FALSE)</f>
        <v>Quelle: BFS - Schweizerischer Wohnimmobilienpreisindex, IMPI</v>
      </c>
      <c r="B40" s="87"/>
      <c r="C40" s="87"/>
      <c r="D40" s="87"/>
      <c r="E40" s="87"/>
      <c r="F40" s="87"/>
      <c r="G40" s="1"/>
      <c r="H40" s="12"/>
      <c r="I40" s="1"/>
      <c r="J40" s="1"/>
      <c r="K40" s="1"/>
      <c r="L40" s="1"/>
      <c r="M40" s="1"/>
      <c r="N40" s="1"/>
    </row>
    <row r="41" spans="1:14" ht="12.9" customHeight="1" x14ac:dyDescent="0.25">
      <c r="A41" s="87" t="str">
        <f>VLOOKUP("&lt;CopyRight&gt;",Uebersetzungen!$B$3:$F$33,Uebersetzungen!$B$2+1,FALSE)</f>
        <v>© BFS 2022</v>
      </c>
      <c r="B41" s="87"/>
      <c r="C41" s="87"/>
      <c r="D41" s="87"/>
      <c r="E41" s="87"/>
      <c r="F41" s="87"/>
      <c r="G41" s="1"/>
      <c r="H41" s="1"/>
      <c r="I41" s="1"/>
      <c r="J41" s="1"/>
      <c r="K41" s="1"/>
      <c r="L41" s="1"/>
      <c r="M41" s="1"/>
      <c r="N41" s="1"/>
    </row>
    <row r="42" spans="1:14" ht="12.9" customHeight="1" x14ac:dyDescent="0.25">
      <c r="A42" s="87" t="str">
        <f>VLOOKUP("&lt;Auskunft&gt;",Uebersetzungen!$B$3:$F$33,Uebersetzungen!$B$2+1,FALSE)</f>
        <v>Auskunft: Bundesamt für Statistik (BFS), IMPI@bfs.admin.ch, Tel. +41 58 463 60 69</v>
      </c>
      <c r="B42" s="87"/>
      <c r="C42" s="87"/>
      <c r="D42" s="87"/>
      <c r="E42" s="87"/>
      <c r="F42" s="87"/>
      <c r="G42" s="1"/>
      <c r="H42" s="1"/>
      <c r="I42" s="1"/>
      <c r="J42" s="1"/>
      <c r="K42" s="1"/>
      <c r="L42" s="1"/>
      <c r="M42" s="1"/>
      <c r="N42" s="1"/>
    </row>
    <row r="43" spans="1:14" ht="12.9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2.9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2.9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2.9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2.9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2.9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2.9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2.9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2.9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2.9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2.9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2.9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2.9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2.9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sheetProtection algorithmName="SHA-512" hashValue="TpEnf6PruWlYKsXT23ePjzONh6kzS63rziW7v2mxyWfu+MzpoCz6CM8WhsFM5DuSiiM1td9tAJZp4oOYAXmhLQ==" saltValue="avJTbS9d6uZlRP3TgtAq7A==" spinCount="100000" sheet="1" objects="1" scenarios="1"/>
  <mergeCells count="21">
    <mergeCell ref="A1:B1"/>
    <mergeCell ref="A8:F8"/>
    <mergeCell ref="A10:A11"/>
    <mergeCell ref="B10:B11"/>
    <mergeCell ref="C10:C11"/>
    <mergeCell ref="D10:E10"/>
    <mergeCell ref="F10:F11"/>
    <mergeCell ref="A9:E9"/>
    <mergeCell ref="A41:F41"/>
    <mergeCell ref="A42:F42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</mergeCell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Option Button 27">
              <controlPr defaultSize="0" autoFill="0" autoLine="0" autoPict="0">
                <anchor moveWithCells="1">
                  <from>
                    <xdr:col>0</xdr:col>
                    <xdr:colOff>807720</xdr:colOff>
                    <xdr:row>0</xdr:row>
                    <xdr:rowOff>144780</xdr:rowOff>
                  </from>
                  <to>
                    <xdr:col>1</xdr:col>
                    <xdr:colOff>403860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" name="Option Button 28">
              <controlPr defaultSize="0" autoFill="0" autoLine="0" autoPict="0">
                <anchor moveWithCells="1">
                  <from>
                    <xdr:col>0</xdr:col>
                    <xdr:colOff>807720</xdr:colOff>
                    <xdr:row>1</xdr:row>
                    <xdr:rowOff>137160</xdr:rowOff>
                  </from>
                  <to>
                    <xdr:col>1</xdr:col>
                    <xdr:colOff>403860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6" name="Option Button 29">
              <controlPr defaultSize="0" autoFill="0" autoLine="0" autoPict="0">
                <anchor moveWithCells="1">
                  <from>
                    <xdr:col>0</xdr:col>
                    <xdr:colOff>807720</xdr:colOff>
                    <xdr:row>2</xdr:row>
                    <xdr:rowOff>121920</xdr:rowOff>
                  </from>
                  <to>
                    <xdr:col>1</xdr:col>
                    <xdr:colOff>403860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7" name="Option Button 30">
              <controlPr defaultSize="0" autoFill="0" autoLine="0" autoPict="0">
                <anchor moveWithCells="1">
                  <from>
                    <xdr:col>0</xdr:col>
                    <xdr:colOff>807720</xdr:colOff>
                    <xdr:row>3</xdr:row>
                    <xdr:rowOff>114300</xdr:rowOff>
                  </from>
                  <to>
                    <xdr:col>1</xdr:col>
                    <xdr:colOff>403860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I65"/>
  <sheetViews>
    <sheetView topLeftCell="C1" workbookViewId="0">
      <selection activeCell="D7" sqref="D7"/>
    </sheetView>
  </sheetViews>
  <sheetFormatPr baseColWidth="10" defaultColWidth="11" defaultRowHeight="13.2" x14ac:dyDescent="0.25"/>
  <cols>
    <col min="1" max="1" width="7.5" style="5" bestFit="1" customWidth="1"/>
    <col min="2" max="2" width="15.69921875" style="5" hidden="1" customWidth="1"/>
    <col min="3" max="3" width="28.8984375" style="5" customWidth="1"/>
    <col min="4" max="4" width="28.19921875" style="5" customWidth="1"/>
    <col min="5" max="5" width="28.3984375" style="5" customWidth="1"/>
    <col min="6" max="6" width="28" style="5" customWidth="1"/>
    <col min="7" max="16384" width="11" style="5"/>
  </cols>
  <sheetData>
    <row r="1" spans="1:7" ht="15" customHeight="1" thickBot="1" x14ac:dyDescent="0.3">
      <c r="A1" s="40" t="s">
        <v>51</v>
      </c>
      <c r="B1" s="42" t="s">
        <v>50</v>
      </c>
      <c r="C1" s="41" t="s">
        <v>10</v>
      </c>
      <c r="D1" s="56" t="s">
        <v>11</v>
      </c>
      <c r="E1" s="65" t="s">
        <v>20</v>
      </c>
      <c r="F1" s="54" t="s">
        <v>28</v>
      </c>
      <c r="G1" s="19"/>
    </row>
    <row r="2" spans="1:7" ht="14.25" customHeight="1" x14ac:dyDescent="0.25">
      <c r="A2" s="20" t="s">
        <v>135</v>
      </c>
      <c r="B2" s="77">
        <v>1</v>
      </c>
      <c r="C2" s="77"/>
      <c r="D2" s="47"/>
      <c r="E2" s="21"/>
      <c r="F2" s="57"/>
      <c r="G2" s="19"/>
    </row>
    <row r="3" spans="1:7" ht="15.6" x14ac:dyDescent="0.25">
      <c r="A3" s="20" t="s">
        <v>39</v>
      </c>
      <c r="B3" s="5" t="s">
        <v>92</v>
      </c>
      <c r="C3" s="25" t="s">
        <v>151</v>
      </c>
      <c r="D3" s="48" t="s">
        <v>150</v>
      </c>
      <c r="E3" s="25" t="s">
        <v>145</v>
      </c>
      <c r="F3" s="58" t="s">
        <v>146</v>
      </c>
      <c r="G3" s="19"/>
    </row>
    <row r="4" spans="1:7" ht="26.4" x14ac:dyDescent="0.25">
      <c r="A4" s="20"/>
      <c r="B4" s="5" t="s">
        <v>60</v>
      </c>
      <c r="C4" s="22" t="s">
        <v>41</v>
      </c>
      <c r="D4" s="49" t="s">
        <v>42</v>
      </c>
      <c r="E4" s="28" t="s">
        <v>43</v>
      </c>
      <c r="F4" s="59" t="s">
        <v>44</v>
      </c>
      <c r="G4" s="19"/>
    </row>
    <row r="5" spans="1:7" ht="26.4" x14ac:dyDescent="0.25">
      <c r="A5" s="20"/>
      <c r="B5" s="5" t="s">
        <v>61</v>
      </c>
      <c r="C5" s="24" t="s">
        <v>114</v>
      </c>
      <c r="D5" s="52" t="s">
        <v>115</v>
      </c>
      <c r="E5" s="26" t="s">
        <v>116</v>
      </c>
      <c r="F5" s="60" t="s">
        <v>117</v>
      </c>
      <c r="G5" s="19"/>
    </row>
    <row r="6" spans="1:7" x14ac:dyDescent="0.25">
      <c r="A6" s="20"/>
      <c r="B6" s="5" t="s">
        <v>62</v>
      </c>
      <c r="C6" s="24" t="s">
        <v>0</v>
      </c>
      <c r="D6" s="51" t="s">
        <v>14</v>
      </c>
      <c r="E6" s="30" t="s">
        <v>38</v>
      </c>
      <c r="F6" s="61" t="s">
        <v>36</v>
      </c>
      <c r="G6" s="19"/>
    </row>
    <row r="7" spans="1:7" ht="28.8" x14ac:dyDescent="0.25">
      <c r="A7" s="20"/>
      <c r="B7" s="5" t="s">
        <v>63</v>
      </c>
      <c r="C7" s="78" t="s">
        <v>137</v>
      </c>
      <c r="D7" s="79" t="s">
        <v>139</v>
      </c>
      <c r="E7" s="78" t="s">
        <v>140</v>
      </c>
      <c r="F7" s="80" t="s">
        <v>138</v>
      </c>
      <c r="G7" s="19"/>
    </row>
    <row r="8" spans="1:7" x14ac:dyDescent="0.25">
      <c r="A8" s="20"/>
      <c r="B8" s="5" t="s">
        <v>64</v>
      </c>
      <c r="C8" s="24" t="s">
        <v>120</v>
      </c>
      <c r="D8" s="51" t="s">
        <v>121</v>
      </c>
      <c r="E8" s="23" t="s">
        <v>124</v>
      </c>
      <c r="F8" s="61" t="s">
        <v>129</v>
      </c>
      <c r="G8" s="19"/>
    </row>
    <row r="9" spans="1:7" x14ac:dyDescent="0.25">
      <c r="A9" s="20"/>
      <c r="B9" s="5" t="s">
        <v>65</v>
      </c>
      <c r="C9" s="24" t="s">
        <v>122</v>
      </c>
      <c r="D9" s="52" t="s">
        <v>123</v>
      </c>
      <c r="E9" s="23" t="s">
        <v>125</v>
      </c>
      <c r="F9" s="61" t="s">
        <v>128</v>
      </c>
      <c r="G9" s="19"/>
    </row>
    <row r="10" spans="1:7" ht="15.6" x14ac:dyDescent="0.25">
      <c r="A10" s="20"/>
      <c r="B10" s="5" t="s">
        <v>66</v>
      </c>
      <c r="C10" s="84" t="s">
        <v>147</v>
      </c>
      <c r="D10" s="85" t="s">
        <v>148</v>
      </c>
      <c r="E10" s="84" t="s">
        <v>149</v>
      </c>
      <c r="F10" s="86" t="s">
        <v>147</v>
      </c>
      <c r="G10" s="19"/>
    </row>
    <row r="11" spans="1:7" ht="39.6" x14ac:dyDescent="0.25">
      <c r="A11" s="20"/>
      <c r="B11" s="5" t="s">
        <v>67</v>
      </c>
      <c r="C11" s="22" t="s">
        <v>131</v>
      </c>
      <c r="D11" s="46" t="s">
        <v>136</v>
      </c>
      <c r="E11" s="26" t="s">
        <v>126</v>
      </c>
      <c r="F11" s="55" t="s">
        <v>127</v>
      </c>
      <c r="G11" s="19"/>
    </row>
    <row r="12" spans="1:7" ht="12.75" customHeight="1" x14ac:dyDescent="0.25">
      <c r="A12" s="20"/>
      <c r="B12" s="19"/>
      <c r="C12" s="21"/>
      <c r="D12" s="47"/>
      <c r="E12" s="66"/>
      <c r="F12" s="62"/>
      <c r="G12" s="19"/>
    </row>
    <row r="13" spans="1:7" x14ac:dyDescent="0.25">
      <c r="A13" s="20"/>
      <c r="B13" s="5" t="s">
        <v>93</v>
      </c>
      <c r="C13" s="24" t="s">
        <v>9</v>
      </c>
      <c r="D13" s="51" t="s">
        <v>9</v>
      </c>
      <c r="E13" s="23" t="s">
        <v>21</v>
      </c>
      <c r="F13" s="61" t="s">
        <v>1</v>
      </c>
      <c r="G13" s="19"/>
    </row>
    <row r="14" spans="1:7" x14ac:dyDescent="0.25">
      <c r="A14" s="19"/>
      <c r="B14" s="5" t="s">
        <v>94</v>
      </c>
      <c r="C14" s="24" t="s">
        <v>2</v>
      </c>
      <c r="D14" s="51" t="s">
        <v>12</v>
      </c>
      <c r="E14" s="23" t="s">
        <v>27</v>
      </c>
      <c r="F14" s="61" t="s">
        <v>29</v>
      </c>
      <c r="G14" s="19"/>
    </row>
    <row r="15" spans="1:7" x14ac:dyDescent="0.25">
      <c r="A15" s="19"/>
      <c r="B15" s="5" t="s">
        <v>95</v>
      </c>
      <c r="C15" s="24" t="s">
        <v>8</v>
      </c>
      <c r="D15" s="50" t="s">
        <v>37</v>
      </c>
      <c r="E15" s="23" t="s">
        <v>13</v>
      </c>
      <c r="F15" s="61" t="s">
        <v>30</v>
      </c>
      <c r="G15" s="19"/>
    </row>
    <row r="16" spans="1:7" x14ac:dyDescent="0.25">
      <c r="A16" s="19"/>
      <c r="B16" s="5" t="s">
        <v>96</v>
      </c>
      <c r="C16" s="24" t="s">
        <v>3</v>
      </c>
      <c r="D16" s="51" t="s">
        <v>15</v>
      </c>
      <c r="E16" s="23" t="s">
        <v>22</v>
      </c>
      <c r="F16" s="61" t="s">
        <v>31</v>
      </c>
      <c r="G16" s="19"/>
    </row>
    <row r="17" spans="1:9" x14ac:dyDescent="0.25">
      <c r="A17" s="19"/>
      <c r="B17" s="5" t="s">
        <v>97</v>
      </c>
      <c r="C17" s="24" t="s">
        <v>4</v>
      </c>
      <c r="D17" s="51" t="s">
        <v>16</v>
      </c>
      <c r="E17" s="23" t="s">
        <v>23</v>
      </c>
      <c r="F17" s="61" t="s">
        <v>32</v>
      </c>
      <c r="G17" s="19"/>
    </row>
    <row r="18" spans="1:9" x14ac:dyDescent="0.25">
      <c r="A18" s="19"/>
      <c r="B18" s="5" t="s">
        <v>98</v>
      </c>
      <c r="C18" s="24" t="s">
        <v>5</v>
      </c>
      <c r="D18" s="51" t="s">
        <v>17</v>
      </c>
      <c r="E18" s="23" t="s">
        <v>24</v>
      </c>
      <c r="F18" s="61" t="s">
        <v>33</v>
      </c>
      <c r="G18" s="19"/>
    </row>
    <row r="19" spans="1:9" x14ac:dyDescent="0.25">
      <c r="A19" s="19"/>
      <c r="B19" s="5" t="s">
        <v>99</v>
      </c>
      <c r="C19" s="24" t="s">
        <v>6</v>
      </c>
      <c r="D19" s="51" t="s">
        <v>18</v>
      </c>
      <c r="E19" s="23" t="s">
        <v>25</v>
      </c>
      <c r="F19" s="61" t="s">
        <v>34</v>
      </c>
      <c r="G19" s="19"/>
    </row>
    <row r="20" spans="1:9" x14ac:dyDescent="0.25">
      <c r="A20" s="19"/>
      <c r="B20" s="5" t="s">
        <v>100</v>
      </c>
      <c r="C20" s="24" t="s">
        <v>7</v>
      </c>
      <c r="D20" s="51" t="s">
        <v>19</v>
      </c>
      <c r="E20" s="23" t="s">
        <v>26</v>
      </c>
      <c r="F20" s="61" t="s">
        <v>35</v>
      </c>
      <c r="G20" s="19"/>
    </row>
    <row r="21" spans="1:9" x14ac:dyDescent="0.25">
      <c r="A21" s="19"/>
      <c r="B21" s="19"/>
      <c r="C21" s="27"/>
      <c r="D21" s="47"/>
      <c r="E21" s="21"/>
      <c r="F21" s="62"/>
      <c r="G21" s="19"/>
    </row>
    <row r="22" spans="1:9" x14ac:dyDescent="0.25">
      <c r="A22" s="19"/>
      <c r="B22" s="5" t="s">
        <v>101</v>
      </c>
      <c r="C22" s="22" t="s">
        <v>40</v>
      </c>
      <c r="D22" s="51" t="s">
        <v>132</v>
      </c>
      <c r="E22" s="23" t="s">
        <v>133</v>
      </c>
      <c r="F22" s="63" t="s">
        <v>134</v>
      </c>
      <c r="G22" s="18"/>
    </row>
    <row r="23" spans="1:9" x14ac:dyDescent="0.25">
      <c r="A23" s="19"/>
      <c r="B23" s="5" t="s">
        <v>102</v>
      </c>
      <c r="C23" s="28" t="s">
        <v>52</v>
      </c>
      <c r="D23" s="51" t="s">
        <v>68</v>
      </c>
      <c r="E23" s="23" t="s">
        <v>76</v>
      </c>
      <c r="F23" s="61" t="s">
        <v>84</v>
      </c>
      <c r="G23" s="18"/>
      <c r="I23" s="6"/>
    </row>
    <row r="24" spans="1:9" x14ac:dyDescent="0.25">
      <c r="A24" s="19"/>
      <c r="B24" s="5" t="s">
        <v>103</v>
      </c>
      <c r="C24" s="22" t="s">
        <v>53</v>
      </c>
      <c r="D24" s="51" t="s">
        <v>69</v>
      </c>
      <c r="E24" s="23" t="s">
        <v>77</v>
      </c>
      <c r="F24" s="61" t="s">
        <v>85</v>
      </c>
      <c r="G24" s="18"/>
      <c r="I24" s="6"/>
    </row>
    <row r="25" spans="1:9" ht="14.25" customHeight="1" x14ac:dyDescent="0.25">
      <c r="A25" s="19"/>
      <c r="B25" s="5" t="s">
        <v>104</v>
      </c>
      <c r="C25" s="22" t="s">
        <v>54</v>
      </c>
      <c r="D25" s="50" t="s">
        <v>70</v>
      </c>
      <c r="E25" s="23" t="s">
        <v>78</v>
      </c>
      <c r="F25" s="61" t="s">
        <v>86</v>
      </c>
      <c r="G25" s="18"/>
      <c r="I25" s="6"/>
    </row>
    <row r="26" spans="1:9" x14ac:dyDescent="0.25">
      <c r="A26" s="19"/>
      <c r="B26" s="5" t="s">
        <v>105</v>
      </c>
      <c r="C26" s="28" t="s">
        <v>55</v>
      </c>
      <c r="D26" s="51" t="s">
        <v>71</v>
      </c>
      <c r="E26" s="23" t="s">
        <v>79</v>
      </c>
      <c r="F26" s="61" t="s">
        <v>87</v>
      </c>
      <c r="G26" s="18"/>
      <c r="I26" s="6"/>
    </row>
    <row r="27" spans="1:9" ht="14.25" customHeight="1" x14ac:dyDescent="0.25">
      <c r="A27" s="19"/>
      <c r="B27" s="5" t="s">
        <v>106</v>
      </c>
      <c r="C27" s="22" t="s">
        <v>56</v>
      </c>
      <c r="D27" s="51" t="s">
        <v>72</v>
      </c>
      <c r="E27" s="23" t="s">
        <v>80</v>
      </c>
      <c r="F27" s="61" t="s">
        <v>88</v>
      </c>
      <c r="G27" s="18"/>
      <c r="I27" s="6"/>
    </row>
    <row r="28" spans="1:9" ht="14.25" customHeight="1" x14ac:dyDescent="0.25">
      <c r="A28" s="19"/>
      <c r="B28" s="5" t="s">
        <v>107</v>
      </c>
      <c r="C28" s="22" t="s">
        <v>57</v>
      </c>
      <c r="D28" s="51" t="s">
        <v>73</v>
      </c>
      <c r="E28" s="23" t="s">
        <v>81</v>
      </c>
      <c r="F28" s="61" t="s">
        <v>89</v>
      </c>
      <c r="G28" s="18"/>
      <c r="I28" s="6"/>
    </row>
    <row r="29" spans="1:9" ht="26.4" x14ac:dyDescent="0.25">
      <c r="A29" s="19"/>
      <c r="B29" s="5" t="s">
        <v>108</v>
      </c>
      <c r="C29" s="22" t="s">
        <v>58</v>
      </c>
      <c r="D29" s="51" t="s">
        <v>74</v>
      </c>
      <c r="E29" s="23" t="s">
        <v>82</v>
      </c>
      <c r="F29" s="61" t="s">
        <v>90</v>
      </c>
      <c r="G29" s="18"/>
      <c r="I29" s="6"/>
    </row>
    <row r="30" spans="1:9" ht="26.4" x14ac:dyDescent="0.25">
      <c r="A30" s="19"/>
      <c r="B30" s="5" t="s">
        <v>109</v>
      </c>
      <c r="C30" s="22" t="s">
        <v>59</v>
      </c>
      <c r="D30" s="51" t="s">
        <v>75</v>
      </c>
      <c r="E30" s="23" t="s">
        <v>83</v>
      </c>
      <c r="F30" s="61" t="s">
        <v>91</v>
      </c>
      <c r="G30" s="18"/>
      <c r="I30" s="6"/>
    </row>
    <row r="31" spans="1:9" x14ac:dyDescent="0.25">
      <c r="A31" s="19"/>
      <c r="B31" s="5" t="s">
        <v>110</v>
      </c>
      <c r="C31" s="28" t="s">
        <v>48</v>
      </c>
      <c r="D31" s="51" t="s">
        <v>47</v>
      </c>
      <c r="E31" s="23" t="s">
        <v>118</v>
      </c>
      <c r="F31" s="61" t="s">
        <v>46</v>
      </c>
      <c r="G31" s="19"/>
    </row>
    <row r="32" spans="1:9" x14ac:dyDescent="0.25">
      <c r="A32" s="19"/>
      <c r="B32" s="5" t="s">
        <v>111</v>
      </c>
      <c r="C32" s="25" t="s">
        <v>142</v>
      </c>
      <c r="D32" s="48" t="s">
        <v>141</v>
      </c>
      <c r="E32" s="25" t="s">
        <v>144</v>
      </c>
      <c r="F32" s="58" t="s">
        <v>143</v>
      </c>
      <c r="G32" s="19"/>
    </row>
    <row r="33" spans="1:7" x14ac:dyDescent="0.25">
      <c r="A33" s="19"/>
      <c r="B33" s="5" t="s">
        <v>112</v>
      </c>
      <c r="C33" s="28" t="s">
        <v>45</v>
      </c>
      <c r="D33" s="51" t="s">
        <v>130</v>
      </c>
      <c r="E33" s="23" t="s">
        <v>119</v>
      </c>
      <c r="F33" s="61" t="s">
        <v>49</v>
      </c>
      <c r="G33" s="19"/>
    </row>
    <row r="34" spans="1:7" ht="13.8" thickBot="1" x14ac:dyDescent="0.3">
      <c r="A34" s="19"/>
      <c r="B34" s="19"/>
      <c r="C34" s="29"/>
      <c r="D34" s="53"/>
      <c r="E34" s="29"/>
      <c r="F34" s="64"/>
      <c r="G34" s="19"/>
    </row>
    <row r="46" spans="1:7" x14ac:dyDescent="0.25">
      <c r="C46" s="9"/>
    </row>
    <row r="47" spans="1:7" x14ac:dyDescent="0.25">
      <c r="C47" s="9"/>
    </row>
    <row r="48" spans="1:7" x14ac:dyDescent="0.25">
      <c r="C48" s="9"/>
      <c r="D48" s="7"/>
    </row>
    <row r="49" spans="3:6" x14ac:dyDescent="0.25">
      <c r="C49" s="9"/>
    </row>
    <row r="50" spans="3:6" x14ac:dyDescent="0.25">
      <c r="C50" s="9"/>
    </row>
    <row r="51" spans="3:6" x14ac:dyDescent="0.25">
      <c r="C51" s="9"/>
    </row>
    <row r="52" spans="3:6" x14ac:dyDescent="0.25">
      <c r="C52" s="9"/>
    </row>
    <row r="53" spans="3:6" x14ac:dyDescent="0.25">
      <c r="C53" s="9"/>
    </row>
    <row r="54" spans="3:6" x14ac:dyDescent="0.25">
      <c r="C54" s="10"/>
      <c r="F54" s="7"/>
    </row>
    <row r="55" spans="3:6" x14ac:dyDescent="0.25">
      <c r="C55" s="10"/>
    </row>
    <row r="56" spans="3:6" x14ac:dyDescent="0.25">
      <c r="C56" s="10"/>
    </row>
    <row r="57" spans="3:6" x14ac:dyDescent="0.25">
      <c r="C57" s="10"/>
      <c r="D57" s="7"/>
    </row>
    <row r="58" spans="3:6" x14ac:dyDescent="0.25">
      <c r="C58" s="10"/>
    </row>
    <row r="59" spans="3:6" x14ac:dyDescent="0.25">
      <c r="C59" s="10"/>
    </row>
    <row r="60" spans="3:6" x14ac:dyDescent="0.25">
      <c r="C60" s="10"/>
    </row>
    <row r="61" spans="3:6" x14ac:dyDescent="0.25">
      <c r="C61" s="10"/>
    </row>
    <row r="62" spans="3:6" x14ac:dyDescent="0.25">
      <c r="C62" s="10"/>
    </row>
    <row r="63" spans="3:6" x14ac:dyDescent="0.25">
      <c r="C63" s="17"/>
    </row>
    <row r="64" spans="3:6" x14ac:dyDescent="0.25">
      <c r="C64" s="17"/>
    </row>
    <row r="65" spans="3:3" x14ac:dyDescent="0.25">
      <c r="C65" s="17"/>
    </row>
  </sheetData>
  <sheetProtection algorithmName="SHA-512" hashValue="5y7hFdEH8qBW1dERUWAg9io8myV19NLZcna/GGeNsXE2pwBzT4M+z/GJubl0f/JoZbgBG4841OeneV918s0PoQ==" saltValue="dPJW4pNc4BbQ4Gx+3lMzDg==" spinCount="100000" sheet="1" objects="1" scenarios="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T1</vt:lpstr>
      <vt:lpstr>Uebersetzungen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Carpy Yves BFS</dc:creator>
  <cp:lastModifiedBy>Brand Manuel BFS</cp:lastModifiedBy>
  <cp:lastPrinted>2020-10-01T11:22:38Z</cp:lastPrinted>
  <dcterms:created xsi:type="dcterms:W3CDTF">2020-09-09T15:41:01Z</dcterms:created>
  <dcterms:modified xsi:type="dcterms:W3CDTF">2022-07-28T07:48:15Z</dcterms:modified>
</cp:coreProperties>
</file>