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ropbox (BIWS)\BIWS-All-Courses\100-Bonus-Case-Studies\107-Valuation-Discounted-Cash-Flow\107-27-Precedent-Transaction-Analysis\"/>
    </mc:Choice>
  </mc:AlternateContent>
  <xr:revisionPtr revIDLastSave="0" documentId="13_ncr:1_{0A9A2AE2-6A72-4DED-8925-AA0420F41E4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_Comps" sheetId="7" r:id="rId1"/>
  </sheets>
  <definedNames>
    <definedName name="Basic_Shares">#REF!</definedName>
    <definedName name="Company_Name">#REF!</definedName>
    <definedName name="Cost_of_Debt">#REF!</definedName>
    <definedName name="Cost_of_Preferred">#REF!</definedName>
    <definedName name="Equity_Risk_Premium">#REF!</definedName>
    <definedName name="Final_Discount_Rate">#REF!</definedName>
    <definedName name="Hist_Year">#REF!</definedName>
    <definedName name="Initial_Discount_Rate">#REF!</definedName>
    <definedName name="Next_Year">#REF!</definedName>
    <definedName name="Num_Years">#REF!</definedName>
    <definedName name="Phase_2_Risk_Adjustment">#REF!</definedName>
    <definedName name="_xlnm.Print_Area" localSheetId="0">MA_Comps!$A$1:$Q$33</definedName>
    <definedName name="Pub_Comps_Params">#REF!</definedName>
    <definedName name="Pub_Comps_Range">#REF!</definedName>
    <definedName name="Pub_Comps_Tickers">#REF!</definedName>
    <definedName name="Risk_Free_Rate">#REF!</definedName>
    <definedName name="Scenario">#REF!</definedName>
    <definedName name="Share_Price">#REF!</definedName>
    <definedName name="Stub_Period">#REF!</definedName>
    <definedName name="Tax_Rate">#REF!</definedName>
    <definedName name="Ticker">#REF!</definedName>
    <definedName name="Units">#REF!</definedName>
    <definedName name="US_Pop_Growth_Rate">#REF!</definedName>
    <definedName name="Valuation_Date">#REF!</definedName>
    <definedName name="WACC">#REF!</definedName>
  </definedNames>
  <calcPr calcId="191029" calcMode="autoNoTable" iterate="1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7" l="1"/>
  <c r="F32" i="7"/>
  <c r="E32" i="7"/>
  <c r="G31" i="7"/>
  <c r="F31" i="7"/>
  <c r="E31" i="7"/>
  <c r="G30" i="7"/>
  <c r="F30" i="7"/>
  <c r="E30" i="7"/>
  <c r="G29" i="7"/>
  <c r="F29" i="7"/>
  <c r="E29" i="7"/>
  <c r="G28" i="7"/>
  <c r="F28" i="7"/>
  <c r="E28" i="7"/>
  <c r="P26" i="7"/>
  <c r="O26" i="7"/>
  <c r="N26" i="7"/>
  <c r="I26" i="7"/>
  <c r="H26" i="7"/>
  <c r="P25" i="7"/>
  <c r="O25" i="7"/>
  <c r="N25" i="7"/>
  <c r="I25" i="7"/>
  <c r="H25" i="7"/>
  <c r="P24" i="7"/>
  <c r="O24" i="7"/>
  <c r="N24" i="7"/>
  <c r="I24" i="7"/>
  <c r="H24" i="7"/>
  <c r="P23" i="7"/>
  <c r="O23" i="7"/>
  <c r="N23" i="7"/>
  <c r="I23" i="7"/>
  <c r="H23" i="7"/>
  <c r="P22" i="7"/>
  <c r="O22" i="7"/>
  <c r="N22" i="7"/>
  <c r="I22" i="7"/>
  <c r="H22" i="7"/>
  <c r="P21" i="7"/>
  <c r="O21" i="7"/>
  <c r="N21" i="7"/>
  <c r="I21" i="7"/>
  <c r="H21" i="7"/>
  <c r="P20" i="7"/>
  <c r="O20" i="7"/>
  <c r="N20" i="7"/>
  <c r="I20" i="7"/>
  <c r="H20" i="7"/>
  <c r="P19" i="7"/>
  <c r="O19" i="7"/>
  <c r="N19" i="7"/>
  <c r="I19" i="7"/>
  <c r="H19" i="7"/>
  <c r="P18" i="7"/>
  <c r="O18" i="7"/>
  <c r="N18" i="7"/>
  <c r="I18" i="7"/>
  <c r="H18" i="7"/>
  <c r="P17" i="7"/>
  <c r="O17" i="7"/>
  <c r="N17" i="7"/>
  <c r="I17" i="7"/>
  <c r="H17" i="7"/>
  <c r="P16" i="7"/>
  <c r="O16" i="7"/>
  <c r="N16" i="7"/>
  <c r="I16" i="7"/>
  <c r="H16" i="7"/>
  <c r="P15" i="7"/>
  <c r="O15" i="7"/>
  <c r="N15" i="7"/>
  <c r="I15" i="7"/>
  <c r="H15" i="7"/>
  <c r="P14" i="7"/>
  <c r="O14" i="7"/>
  <c r="N14" i="7"/>
  <c r="I14" i="7"/>
  <c r="H14" i="7"/>
  <c r="P13" i="7"/>
  <c r="O13" i="7"/>
  <c r="N13" i="7"/>
  <c r="I13" i="7"/>
  <c r="H13" i="7"/>
  <c r="P12" i="7"/>
  <c r="O12" i="7"/>
  <c r="N12" i="7"/>
  <c r="I12" i="7"/>
  <c r="H12" i="7"/>
  <c r="P11" i="7"/>
  <c r="O11" i="7"/>
  <c r="N11" i="7"/>
  <c r="I11" i="7"/>
  <c r="H11" i="7"/>
  <c r="P10" i="7"/>
  <c r="O10" i="7"/>
  <c r="N10" i="7"/>
  <c r="I10" i="7"/>
  <c r="H10" i="7"/>
  <c r="P32" i="7" l="1"/>
  <c r="H32" i="7"/>
  <c r="I32" i="7"/>
  <c r="N32" i="7"/>
  <c r="O32" i="7"/>
  <c r="H28" i="7"/>
  <c r="H29" i="7"/>
  <c r="H30" i="7"/>
  <c r="H31" i="7"/>
  <c r="I28" i="7"/>
  <c r="I29" i="7"/>
  <c r="I30" i="7"/>
  <c r="I31" i="7"/>
  <c r="N28" i="7"/>
  <c r="N29" i="7"/>
  <c r="N30" i="7"/>
  <c r="N31" i="7"/>
  <c r="O28" i="7"/>
  <c r="O29" i="7"/>
  <c r="O30" i="7"/>
  <c r="O31" i="7"/>
  <c r="P28" i="7"/>
  <c r="P29" i="7"/>
  <c r="P30" i="7"/>
  <c r="P31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BIWS</author>
  </authors>
  <commentList>
    <comment ref="E10" authorId="0" shapeId="0" xr:uid="{5BCF269A-C68A-47C0-8161-7A1A4B97648F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From the separate calculation sheet.</t>
        </r>
      </text>
    </comment>
    <comment ref="F10" authorId="0" shapeId="0" xr:uid="{3D26FCED-1A0B-48A5-8054-1FA68BAFA94C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From the separate calculation sheet.</t>
        </r>
      </text>
    </comment>
    <comment ref="G10" authorId="0" shapeId="0" xr:uid="{42B22AB6-4E61-48F5-AD70-C51D7943B1D8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From the separate calculation sheet.</t>
        </r>
      </text>
    </comment>
    <comment ref="J10" authorId="0" shapeId="0" xr:uid="{66BFDCCA-1FAC-4D88-81F4-C7A03CF0A597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According to the Fairness Opinion.</t>
        </r>
      </text>
    </comment>
    <comment ref="J12" authorId="0" shapeId="0" xr:uid="{EF23D7D9-E728-4728-9549-11A35535D3CE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From press releases and FO:
https://www.sec.gov/Archives/edgar/data/1620546/000104746916012302/a2228310zdefm14a.htm</t>
        </r>
      </text>
    </comment>
    <comment ref="K12" authorId="0" shapeId="0" xr:uid="{677934BA-7982-452E-839D-4C1A05CD24A6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Using Aug. 3 share price to get undisturbed numbers.</t>
        </r>
      </text>
    </comment>
    <comment ref="J13" authorId="0" shapeId="0" xr:uid="{323D3639-493A-40C9-8822-4D3B69C1C216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press releases. FO here:
https://www.sec.gov/Archives/edgar/data/1578845/000119312514452709/d838083ds4.htm</t>
        </r>
      </text>
    </comment>
    <comment ref="K13" authorId="0" shapeId="0" xr:uid="{C4A903A3-E411-4868-A145-7F3427443730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Based on April 21 price before first unsolicited proposal.</t>
        </r>
      </text>
    </comment>
    <comment ref="J14" authorId="0" shapeId="0" xr:uid="{08910451-7836-4E73-B9DE-AC102DDBEBF5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press releases.</t>
        </r>
      </text>
    </comment>
    <comment ref="J16" authorId="0" shapeId="0" xr:uid="{AF0C2DA2-B232-4962-9B41-ED8AF42926BA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Private company.</t>
        </r>
      </text>
    </comment>
    <comment ref="J18" authorId="0" shapeId="0" xr:uid="{BB93BDD1-3E30-430D-9535-9BAB2BCC3639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press releases:
https://www.fiercepharma.com/pharma/pfizer-ready-to-shell-out-14b-for-most-wanted-m-a-target-medivation-ft</t>
        </r>
      </text>
    </comment>
    <comment ref="K18" authorId="0" shapeId="0" xr:uid="{E6BADC34-0561-4D14-8480-8B8C54CD609D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Matches the "undisturbed share price" from Mar 30 before M&amp;A rumors leaked:
https://www.reuters.com/article/us-medivation-m-a-pfizer/pfizer-boosts-cancer-drug-roster-with-14-billion-medivation-deal-idUSKCN10W0YG</t>
        </r>
      </text>
    </comment>
    <comment ref="J19" authorId="0" shapeId="0" xr:uid="{C8693656-3411-4A42-981B-1C575152E2CC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press releases.</t>
        </r>
      </text>
    </comment>
    <comment ref="K19" authorId="0" shapeId="0" xr:uid="{E1AF2284-04B6-4199-94C4-C27280C732AB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From Feb 24 before deal rumors broke. Matches premium quoted in AbbVie's docs:
https://investors.abbvie.com/static-files/831e9425-2ead-4621-8c21-c2f8ca1931a1</t>
        </r>
      </text>
    </comment>
    <comment ref="E20" authorId="0" shapeId="0" xr:uid="{DBD06C6A-8C49-45A9-92C4-D747B623A449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the revised offer price of $173. Adding $1 billion to TEV.
https://www.prnewswire.com/news-releases/valeant-and-salix-agree-on-amended-terms-to-merger-agreement-300050725.html</t>
        </r>
      </text>
    </comment>
    <comment ref="J20" authorId="0" shapeId="0" xr:uid="{02A45BE8-60C0-460B-A336-F3B5E7EC516E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Original price was $158, but Valeant increased it to $173:
https://www.prnewswire.com/news-releases/valeant-and-salix-agree-on-amended-terms-to-merger-agreement-300050725.html</t>
        </r>
      </text>
    </comment>
    <comment ref="K20" authorId="0" shapeId="0" xr:uid="{822C7337-F2F4-4720-B014-AB33AF0F9201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Using "unaffected share price" from Jan. 16 per press release:
https://www.healio.com/news/gastroenterology/20150316/valeant-increased-offer-price-in-salix-acquisition</t>
        </r>
      </text>
    </comment>
    <comment ref="J21" authorId="0" shapeId="0" xr:uid="{3E56E9BD-5271-482D-BAD2-E3669AEE1060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press releases.</t>
        </r>
      </text>
    </comment>
    <comment ref="K21" authorId="0" shapeId="0" xr:uid="{E3107320-E5D8-46A0-B47C-53FC4F9178F6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Matches the share price on Dec 5 quoted here:
https://www.sec.gov/Archives/edgar/data/912183/000119312514447759/d839956dsc14d9.htm</t>
        </r>
      </text>
    </comment>
    <comment ref="J22" authorId="0" shapeId="0" xr:uid="{29FD6387-E74F-4F36-8C4E-E009675F501D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press release here (mixed cash/stock deal):
https://www.prnewswire.com/news-releases/mallinckrodt-pharmaceuticals-and-questcor-pharmaceuticals-enter-into-definitive-merger-agreement-under-which-mallinckrodt-will-acquire-questcor-for-approximately-56-billion-creating-a-diversified-high-growth-specialty-pharmac-254163121.html</t>
        </r>
      </text>
    </comment>
    <comment ref="K22" authorId="0" shapeId="0" xr:uid="{9B658858-CB7F-4805-BE11-6B1E769BF0E0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Using simple price from 1 day before on Apr 4 quoted here:
https://www.sec.gov/Archives/edgar/data/891288/000119312514132784/d708240dex991.htm</t>
        </r>
      </text>
    </comment>
    <comment ref="J23" authorId="0" shapeId="0" xr:uid="{06B1855F-9B43-4CA2-9379-32B87C35EE89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Per press release (mixed cash/stock deal):
https://www.wsj.com/articles/SB10001424052702303945704579390611708410816</t>
        </r>
      </text>
    </comment>
    <comment ref="K23" authorId="0" shapeId="0" xr:uid="{BAC58647-8DFB-4204-8311-B01DB8F8248F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Matches the Feb 14 share price quoted here:
https://www.sec.gov/Archives/edgar/data/38074/000119312514056305/d679333dex991.htm</t>
        </r>
      </text>
    </comment>
    <comment ref="J24" authorId="0" shapeId="0" xr:uid="{98AEE9B0-CB60-4B05-A0AD-3F99C8B528D3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Private company.</t>
        </r>
      </text>
    </comment>
    <comment ref="K25" authorId="0" shapeId="0" xr:uid="{567C2D23-6036-4657-B6B3-D03553FFA221}">
      <text>
        <r>
          <rPr>
            <b/>
            <sz val="9"/>
            <color indexed="81"/>
            <rFont val="Tahoma"/>
            <family val="2"/>
          </rPr>
          <t>BIWS:</t>
        </r>
        <r>
          <rPr>
            <sz val="9"/>
            <color indexed="81"/>
            <rFont val="Tahoma"/>
            <family val="2"/>
          </rPr>
          <t xml:space="preserve">
From June 28 before deal rumors leaked, per the article here:
https://www.sec.gov/litigation/litreleases/2013/lr22747.htm</t>
        </r>
      </text>
    </comment>
  </commentList>
</comments>
</file>

<file path=xl/sharedStrings.xml><?xml version="1.0" encoding="utf-8"?>
<sst xmlns="http://schemas.openxmlformats.org/spreadsheetml/2006/main" count="86" uniqueCount="62">
  <si>
    <t>($ in Millions Except Per Share and Per Unit Data)</t>
  </si>
  <si>
    <t>Median</t>
  </si>
  <si>
    <t>Maximum</t>
  </si>
  <si>
    <t>Minimum</t>
  </si>
  <si>
    <t>LTM</t>
  </si>
  <si>
    <t>N/A</t>
  </si>
  <si>
    <t>Enterprise</t>
  </si>
  <si>
    <t>Revenue</t>
  </si>
  <si>
    <t>EBITDA</t>
  </si>
  <si>
    <t>Price</t>
  </si>
  <si>
    <t>Value</t>
  </si>
  <si>
    <t>75th Percentile</t>
  </si>
  <si>
    <t>25th Percentile</t>
  </si>
  <si>
    <t>Precedent Transactions - U.S.-Based Pharmaceutical and Biotechnology Sellers with LTM Revenue Above $500 Million</t>
  </si>
  <si>
    <t>Announced Between August 31st, 2011 and August 31st, 2021</t>
  </si>
  <si>
    <t>Operating Metrics</t>
  </si>
  <si>
    <t>Valuation Multiples</t>
  </si>
  <si>
    <t>Undisturbed Share Prices</t>
  </si>
  <si>
    <t>Premiums Paid to Undisturbed</t>
  </si>
  <si>
    <t>Transaction</t>
  </si>
  <si>
    <t xml:space="preserve">TEV / </t>
  </si>
  <si>
    <t>Share Price</t>
  </si>
  <si>
    <t>Offer</t>
  </si>
  <si>
    <t>1-Day</t>
  </si>
  <si>
    <t>1-Week</t>
  </si>
  <si>
    <t>1-Month</t>
  </si>
  <si>
    <t>Acquirer Name</t>
  </si>
  <si>
    <t>Target Name</t>
  </si>
  <si>
    <t>Date</t>
  </si>
  <si>
    <t>Prior</t>
  </si>
  <si>
    <t>AstraZeneca PLC</t>
  </si>
  <si>
    <t>Alexion Pharmaceuticals, Inc.</t>
  </si>
  <si>
    <t>Sanofi S.A.</t>
  </si>
  <si>
    <t>Bioverativ Inc.</t>
  </si>
  <si>
    <t>Shire plc</t>
  </si>
  <si>
    <t>Baxalta Incorporated</t>
  </si>
  <si>
    <t>Allergan plc (fka: Actavis plc)</t>
  </si>
  <si>
    <t>Allergan, Inc.</t>
  </si>
  <si>
    <t>Bristol-Myers Squibb Company</t>
  </si>
  <si>
    <t>Amylin Pharmaceuticals, LLC</t>
  </si>
  <si>
    <t>Fresenius Kabi USA, LLC</t>
  </si>
  <si>
    <t>Akorn, Inc.</t>
  </si>
  <si>
    <t>Lonza Group Ltd</t>
  </si>
  <si>
    <t>Capsugel Inc.</t>
  </si>
  <si>
    <t>Danaher Corporation</t>
  </si>
  <si>
    <t>Cepheid</t>
  </si>
  <si>
    <t>Pfizer Inc.</t>
  </si>
  <si>
    <t>Medivation, Inc.</t>
  </si>
  <si>
    <t>AbbVie Inc.</t>
  </si>
  <si>
    <t>Pharmacyclics LLC</t>
  </si>
  <si>
    <t>Valeant Pharmaceuticals International Inc. (nka:Bausch Health Americas, Inc.)</t>
  </si>
  <si>
    <t>Salix Pharmaceuticals Ltd.</t>
  </si>
  <si>
    <t>Merck &amp; Co., Inc.</t>
  </si>
  <si>
    <t>Cubist Pharmaceuticals LLC</t>
  </si>
  <si>
    <t>Mallinckrodt Public Limited Company</t>
  </si>
  <si>
    <t>Questcor Pharmaceuticals, Inc. (nka:Mallinckrodt ARD Inc.)</t>
  </si>
  <si>
    <t>Forest Laboratories, LLC</t>
  </si>
  <si>
    <t>Aptalis Holdings Inc.</t>
  </si>
  <si>
    <t>Amgen Inc.</t>
  </si>
  <si>
    <t>Onyx Pharmaceuticals, Inc.</t>
  </si>
  <si>
    <t>Medicis Pharmaceutical Corporation</t>
  </si>
  <si>
    <t>Jazz Pharmaceuticals - Comparable M&amp;A 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</si>
</sst>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&quot;$&quot;* #,##0.0_);_(&quot;$&quot;* \(#,##0.0\);_(&quot;$&quot;* &quot;-&quot;?_);_(@_)"/>
    <numFmt numFmtId="170" formatCode="_(* #,##0.0_);_(* \(#,##0.0\);_(* &quot;-&quot;?_);_(@_)"/>
    <numFmt numFmtId="177" formatCode="yyyy\-mm\-dd"/>
    <numFmt numFmtId="181" formatCode="0.0\ \x;[Red]\ 0.0\ \x"/>
    <numFmt numFmtId="182" formatCode="0.0%;\(0.0%\);\-_)_%;@_)_%"/>
    <numFmt numFmtId="184" formatCode="_(&quot;$&quot;* #,##0.0_);_(&quot;$&quot;* \(#,##0.0\);_(&quot;$&quot;* &quot;-&quot;_);_(@_)"/>
    <numFmt numFmtId="187" formatCode="_(* #,##0.0_);_(* \(#,##0.0\);_(* &quot;-&quot;_);_(@_)"/>
    <numFmt numFmtId="193" formatCode="m/d/yyyy;@"/>
    <numFmt numFmtId="194" formatCode="_(* #,##0_);[Red]_(* \(#,##0\);_(* &quot;-&quot;_);_(@_)"/>
  </numFmts>
  <fonts count="25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FF"/>
      <name val="Calibri"/>
      <family val="2"/>
    </font>
    <font>
      <sz val="10"/>
      <name val="Arial"/>
      <family val="2"/>
    </font>
    <font>
      <sz val="8"/>
      <color indexed="8"/>
      <name val="Arial"/>
      <family val="2"/>
    </font>
    <font>
      <b/>
      <sz val="12"/>
      <color indexed="9"/>
      <name val="Calibri"/>
      <family val="2"/>
      <scheme val="minor"/>
    </font>
    <font>
      <b/>
      <u/>
      <sz val="12"/>
      <color indexed="9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9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633777886288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0" fillId="2" borderId="3" applyNumberFormat="0" applyAlignment="0" applyProtection="0"/>
    <xf numFmtId="0" fontId="11" fillId="0" borderId="0"/>
    <xf numFmtId="0" fontId="8" fillId="0" borderId="0"/>
    <xf numFmtId="0" fontId="7" fillId="0" borderId="0"/>
    <xf numFmtId="0" fontId="12" fillId="0" borderId="0" applyAlignment="0"/>
    <xf numFmtId="0" fontId="6" fillId="0" borderId="0"/>
    <xf numFmtId="0" fontId="5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</cellStyleXfs>
  <cellXfs count="49">
    <xf numFmtId="0" fontId="0" fillId="0" borderId="0" xfId="0"/>
    <xf numFmtId="0" fontId="16" fillId="0" borderId="0" xfId="2" applyFont="1"/>
    <xf numFmtId="0" fontId="13" fillId="3" borderId="0" xfId="2" applyFont="1" applyFill="1"/>
    <xf numFmtId="0" fontId="14" fillId="3" borderId="0" xfId="2" applyFont="1" applyFill="1" applyAlignment="1">
      <alignment horizontal="centerContinuous"/>
    </xf>
    <xf numFmtId="0" fontId="22" fillId="3" borderId="0" xfId="2" applyFont="1" applyFill="1"/>
    <xf numFmtId="0" fontId="13" fillId="3" borderId="0" xfId="2" applyFont="1" applyFill="1" applyAlignment="1">
      <alignment horizontal="center"/>
    </xf>
    <xf numFmtId="0" fontId="13" fillId="3" borderId="2" xfId="2" applyFont="1" applyFill="1" applyBorder="1" applyAlignment="1">
      <alignment horizontal="center"/>
    </xf>
    <xf numFmtId="0" fontId="18" fillId="0" borderId="0" xfId="2" applyFont="1"/>
    <xf numFmtId="170" fontId="16" fillId="0" borderId="0" xfId="2" applyNumberFormat="1" applyFont="1"/>
    <xf numFmtId="170" fontId="18" fillId="4" borderId="11" xfId="2" applyNumberFormat="1" applyFont="1" applyFill="1" applyBorder="1"/>
    <xf numFmtId="0" fontId="9" fillId="0" borderId="0" xfId="2" applyFont="1"/>
    <xf numFmtId="0" fontId="2" fillId="0" borderId="0" xfId="14" applyFont="1"/>
    <xf numFmtId="0" fontId="13" fillId="3" borderId="0" xfId="2" applyFont="1" applyFill="1" applyAlignment="1">
      <alignment horizontal="centerContinuous"/>
    </xf>
    <xf numFmtId="0" fontId="14" fillId="3" borderId="0" xfId="2" applyFont="1" applyFill="1"/>
    <xf numFmtId="0" fontId="17" fillId="0" borderId="0" xfId="5" applyFont="1" applyAlignment="1">
      <alignment horizontal="left" vertical="top" wrapText="1"/>
    </xf>
    <xf numFmtId="177" fontId="19" fillId="0" borderId="0" xfId="5" applyNumberFormat="1" applyFont="1" applyAlignment="1">
      <alignment horizontal="left" vertical="top"/>
    </xf>
    <xf numFmtId="169" fontId="15" fillId="0" borderId="0" xfId="0" applyNumberFormat="1" applyFont="1" applyAlignment="1">
      <alignment vertical="top" wrapText="1"/>
    </xf>
    <xf numFmtId="181" fontId="16" fillId="0" borderId="0" xfId="15" applyNumberFormat="1" applyFont="1" applyAlignment="1">
      <alignment vertical="top" wrapText="1"/>
    </xf>
    <xf numFmtId="44" fontId="15" fillId="0" borderId="0" xfId="15" applyNumberFormat="1" applyFont="1" applyAlignment="1">
      <alignment vertical="top" wrapText="1"/>
    </xf>
    <xf numFmtId="182" fontId="16" fillId="0" borderId="0" xfId="15" applyNumberFormat="1" applyFont="1" applyAlignment="1">
      <alignment vertical="top" wrapText="1"/>
    </xf>
    <xf numFmtId="170" fontId="15" fillId="0" borderId="0" xfId="0" applyNumberFormat="1" applyFont="1" applyAlignment="1">
      <alignment vertical="top" wrapText="1"/>
    </xf>
    <xf numFmtId="43" fontId="15" fillId="0" borderId="0" xfId="15" applyNumberFormat="1" applyFont="1" applyAlignment="1">
      <alignment vertical="top" wrapText="1"/>
    </xf>
    <xf numFmtId="193" fontId="16" fillId="0" borderId="0" xfId="2" applyNumberFormat="1" applyFont="1" applyAlignment="1">
      <alignment horizontal="right"/>
    </xf>
    <xf numFmtId="194" fontId="23" fillId="0" borderId="0" xfId="2" applyNumberFormat="1" applyFont="1"/>
    <xf numFmtId="181" fontId="16" fillId="0" borderId="0" xfId="2" applyNumberFormat="1" applyFont="1" applyAlignment="1">
      <alignment horizontal="right"/>
    </xf>
    <xf numFmtId="0" fontId="16" fillId="0" borderId="5" xfId="2" applyFont="1" applyBorder="1" applyAlignment="1">
      <alignment horizontal="right"/>
    </xf>
    <xf numFmtId="0" fontId="16" fillId="0" borderId="1" xfId="2" applyFont="1" applyBorder="1" applyAlignment="1">
      <alignment horizontal="right"/>
    </xf>
    <xf numFmtId="184" fontId="16" fillId="0" borderId="1" xfId="2" applyNumberFormat="1" applyFont="1" applyBorder="1"/>
    <xf numFmtId="181" fontId="16" fillId="0" borderId="1" xfId="2" applyNumberFormat="1" applyFont="1" applyBorder="1"/>
    <xf numFmtId="182" fontId="16" fillId="0" borderId="1" xfId="2" applyNumberFormat="1" applyFont="1" applyBorder="1"/>
    <xf numFmtId="182" fontId="16" fillId="0" borderId="6" xfId="2" applyNumberFormat="1" applyFont="1" applyBorder="1"/>
    <xf numFmtId="0" fontId="16" fillId="0" borderId="8" xfId="2" applyFont="1" applyBorder="1" applyAlignment="1">
      <alignment horizontal="right"/>
    </xf>
    <xf numFmtId="0" fontId="16" fillId="0" borderId="0" xfId="2" applyFont="1" applyAlignment="1">
      <alignment horizontal="right"/>
    </xf>
    <xf numFmtId="181" fontId="16" fillId="0" borderId="0" xfId="2" applyNumberFormat="1" applyFont="1"/>
    <xf numFmtId="182" fontId="16" fillId="0" borderId="0" xfId="2" applyNumberFormat="1" applyFont="1"/>
    <xf numFmtId="182" fontId="16" fillId="0" borderId="9" xfId="2" applyNumberFormat="1" applyFont="1" applyBorder="1"/>
    <xf numFmtId="0" fontId="18" fillId="4" borderId="10" xfId="2" applyFont="1" applyFill="1" applyBorder="1" applyAlignment="1">
      <alignment horizontal="right"/>
    </xf>
    <xf numFmtId="0" fontId="18" fillId="4" borderId="11" xfId="2" applyFont="1" applyFill="1" applyBorder="1" applyAlignment="1">
      <alignment horizontal="right"/>
    </xf>
    <xf numFmtId="181" fontId="18" fillId="4" borderId="11" xfId="2" applyNumberFormat="1" applyFont="1" applyFill="1" applyBorder="1"/>
    <xf numFmtId="182" fontId="18" fillId="4" borderId="11" xfId="2" applyNumberFormat="1" applyFont="1" applyFill="1" applyBorder="1"/>
    <xf numFmtId="182" fontId="18" fillId="4" borderId="12" xfId="2" applyNumberFormat="1" applyFont="1" applyFill="1" applyBorder="1"/>
    <xf numFmtId="187" fontId="16" fillId="0" borderId="0" xfId="2" applyNumberFormat="1" applyFont="1"/>
    <xf numFmtId="0" fontId="16" fillId="0" borderId="7" xfId="2" applyFont="1" applyBorder="1" applyAlignment="1">
      <alignment horizontal="right"/>
    </xf>
    <xf numFmtId="0" fontId="16" fillId="0" borderId="2" xfId="2" applyFont="1" applyBorder="1" applyAlignment="1">
      <alignment horizontal="right"/>
    </xf>
    <xf numFmtId="187" fontId="16" fillId="0" borderId="2" xfId="2" applyNumberFormat="1" applyFont="1" applyBorder="1"/>
    <xf numFmtId="181" fontId="16" fillId="0" borderId="2" xfId="2" applyNumberFormat="1" applyFont="1" applyBorder="1"/>
    <xf numFmtId="182" fontId="16" fillId="0" borderId="2" xfId="2" applyNumberFormat="1" applyFont="1" applyBorder="1"/>
    <xf numFmtId="182" fontId="16" fillId="0" borderId="4" xfId="2" applyNumberFormat="1" applyFont="1" applyBorder="1"/>
    <xf numFmtId="0" fontId="24" fillId="0" borderId="0" xfId="2" applyFont="1"/>
  </cellXfs>
  <cellStyles count="17">
    <cellStyle name="Normal" xfId="0" builtinId="0" customBuiltin="1"/>
    <cellStyle name="Normal 2" xfId="2" xr:uid="{00000000-0005-0000-0000-000002000000}"/>
    <cellStyle name="Normal 3" xfId="3" xr:uid="{00000000-0005-0000-0000-000003000000}"/>
    <cellStyle name="Normal 3 2" xfId="7" xr:uid="{00000000-0005-0000-0000-000004000000}"/>
    <cellStyle name="Normal 3 2 2" xfId="13" xr:uid="{00000000-0005-0000-0000-000005000000}"/>
    <cellStyle name="Normal 3 2 2 2" xfId="16" xr:uid="{C0946565-A8BF-4A49-97C4-80993BB87327}"/>
    <cellStyle name="Normal 3 3" xfId="9" xr:uid="{00000000-0005-0000-0000-000006000000}"/>
    <cellStyle name="Normal 3 3 2" xfId="15" xr:uid="{00000000-0005-0000-0000-000007000000}"/>
    <cellStyle name="Normal 3 4" xfId="10" xr:uid="{00000000-0005-0000-0000-000008000000}"/>
    <cellStyle name="Normal 4" xfId="4" xr:uid="{00000000-0005-0000-0000-000009000000}"/>
    <cellStyle name="Normal 4 2" xfId="8" xr:uid="{00000000-0005-0000-0000-00000A000000}"/>
    <cellStyle name="Normal 4 2 2" xfId="14" xr:uid="{00000000-0005-0000-0000-00000B000000}"/>
    <cellStyle name="Normal 4 3" xfId="12" xr:uid="{00000000-0005-0000-0000-00000C000000}"/>
    <cellStyle name="Normal 5" xfId="6" xr:uid="{00000000-0005-0000-0000-00000D000000}"/>
    <cellStyle name="Normal 5 2" xfId="11" xr:uid="{00000000-0005-0000-0000-00000E000000}"/>
    <cellStyle name="Note" xfId="1" builtinId="10" customBuiltin="1"/>
    <cellStyle name="TextNormal" xfId="5" xr:uid="{00000000-0005-0000-0000-000010000000}"/>
  </cellStyles>
  <dxfs count="0"/>
  <tableStyles count="0" defaultTableStyle="TableStyleMedium2" defaultPivotStyle="PivotStyleLight16"/>
  <colors>
    <mruColors>
      <color rgb="FFFFFF99"/>
      <color rgb="FF0000FF"/>
      <color rgb="FFB2B2B2"/>
      <color rgb="FFD9D9D9"/>
      <color rgb="FF1F4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4B849-51C3-47C0-AD9B-7CC8397CF0B3}">
  <sheetPr>
    <pageSetUpPr autoPageBreaks="0"/>
  </sheetPr>
  <dimension ref="B2:AE48"/>
  <sheetViews>
    <sheetView showGridLines="0" tabSelected="1" zoomScaleNormal="100" workbookViewId="0">
      <selection activeCell="B2" sqref="B2"/>
    </sheetView>
  </sheetViews>
  <sheetFormatPr defaultColWidth="9.140625" defaultRowHeight="15.75" outlineLevelCol="1" x14ac:dyDescent="0.25"/>
  <cols>
    <col min="1" max="1" width="2.7109375" style="1" customWidth="1"/>
    <col min="2" max="2" width="41.85546875" style="1" bestFit="1" customWidth="1"/>
    <col min="3" max="3" width="35.42578125" style="1" bestFit="1" customWidth="1"/>
    <col min="4" max="4" width="11.5703125" style="1" bestFit="1" customWidth="1"/>
    <col min="5" max="5" width="12.42578125" style="1" bestFit="1" customWidth="1"/>
    <col min="6" max="9" width="10.140625" style="1" customWidth="1"/>
    <col min="10" max="13" width="10.140625" style="1" hidden="1" customWidth="1" outlineLevel="1"/>
    <col min="14" max="14" width="10.140625" style="1" customWidth="1" collapsed="1"/>
    <col min="15" max="16" width="10.140625" style="1" customWidth="1"/>
    <col min="17" max="17" width="2.7109375" style="11" customWidth="1"/>
    <col min="18" max="18" width="2.7109375" style="1" customWidth="1"/>
    <col min="19" max="27" width="10.7109375" style="1" customWidth="1"/>
    <col min="28" max="16384" width="9.140625" style="1"/>
  </cols>
  <sheetData>
    <row r="2" spans="2:16" ht="18.75" x14ac:dyDescent="0.3">
      <c r="B2" s="10" t="s">
        <v>13</v>
      </c>
      <c r="C2" s="7"/>
      <c r="D2" s="7"/>
    </row>
    <row r="3" spans="2:16" ht="18.75" x14ac:dyDescent="0.3">
      <c r="B3" s="10" t="s">
        <v>14</v>
      </c>
      <c r="C3" s="7"/>
      <c r="D3" s="7"/>
    </row>
    <row r="4" spans="2:16" x14ac:dyDescent="0.25">
      <c r="B4" s="1" t="s">
        <v>0</v>
      </c>
    </row>
    <row r="6" spans="2:16" x14ac:dyDescent="0.25">
      <c r="B6" s="2" t="s">
        <v>61</v>
      </c>
      <c r="C6" s="2"/>
      <c r="D6" s="2"/>
      <c r="E6" s="5"/>
      <c r="F6" s="3" t="s">
        <v>15</v>
      </c>
      <c r="G6" s="12"/>
      <c r="H6" s="3" t="s">
        <v>16</v>
      </c>
      <c r="I6" s="3"/>
      <c r="J6" s="13"/>
      <c r="K6" s="3" t="s">
        <v>17</v>
      </c>
      <c r="L6" s="3"/>
      <c r="M6" s="3"/>
      <c r="N6" s="3" t="s">
        <v>18</v>
      </c>
      <c r="O6" s="3"/>
      <c r="P6" s="3"/>
    </row>
    <row r="7" spans="2:16" x14ac:dyDescent="0.25">
      <c r="B7" s="2"/>
      <c r="C7" s="2"/>
      <c r="D7" s="2"/>
      <c r="E7" s="5" t="s">
        <v>19</v>
      </c>
      <c r="F7" s="3"/>
      <c r="G7" s="12"/>
      <c r="H7" s="5" t="s">
        <v>20</v>
      </c>
      <c r="I7" s="5" t="s">
        <v>20</v>
      </c>
      <c r="J7" s="5"/>
      <c r="K7" s="3"/>
      <c r="L7" s="3"/>
      <c r="M7" s="3"/>
      <c r="N7" s="3" t="s">
        <v>21</v>
      </c>
      <c r="O7" s="12"/>
      <c r="P7" s="12"/>
    </row>
    <row r="8" spans="2:16" x14ac:dyDescent="0.25">
      <c r="B8" s="4"/>
      <c r="C8" s="4"/>
      <c r="D8" s="5"/>
      <c r="E8" s="5" t="s">
        <v>6</v>
      </c>
      <c r="F8" s="5" t="s">
        <v>4</v>
      </c>
      <c r="G8" s="5" t="s">
        <v>4</v>
      </c>
      <c r="H8" s="5" t="s">
        <v>4</v>
      </c>
      <c r="I8" s="5" t="s">
        <v>4</v>
      </c>
      <c r="J8" s="5" t="s">
        <v>22</v>
      </c>
      <c r="K8" s="5" t="s">
        <v>23</v>
      </c>
      <c r="L8" s="5" t="s">
        <v>24</v>
      </c>
      <c r="M8" s="5" t="s">
        <v>25</v>
      </c>
      <c r="N8" s="5" t="s">
        <v>23</v>
      </c>
      <c r="O8" s="5" t="s">
        <v>24</v>
      </c>
      <c r="P8" s="5" t="s">
        <v>25</v>
      </c>
    </row>
    <row r="9" spans="2:16" x14ac:dyDescent="0.25">
      <c r="B9" s="6" t="s">
        <v>26</v>
      </c>
      <c r="C9" s="6" t="s">
        <v>27</v>
      </c>
      <c r="D9" s="6" t="s">
        <v>28</v>
      </c>
      <c r="E9" s="6" t="s">
        <v>10</v>
      </c>
      <c r="F9" s="6" t="s">
        <v>7</v>
      </c>
      <c r="G9" s="6" t="s">
        <v>8</v>
      </c>
      <c r="H9" s="6" t="s">
        <v>7</v>
      </c>
      <c r="I9" s="6" t="s">
        <v>8</v>
      </c>
      <c r="J9" s="6" t="s">
        <v>9</v>
      </c>
      <c r="K9" s="6" t="s">
        <v>29</v>
      </c>
      <c r="L9" s="6" t="s">
        <v>29</v>
      </c>
      <c r="M9" s="6" t="s">
        <v>29</v>
      </c>
      <c r="N9" s="6" t="s">
        <v>29</v>
      </c>
      <c r="O9" s="6" t="s">
        <v>29</v>
      </c>
      <c r="P9" s="6" t="s">
        <v>29</v>
      </c>
    </row>
    <row r="10" spans="2:16" x14ac:dyDescent="0.25">
      <c r="B10" s="14" t="s">
        <v>30</v>
      </c>
      <c r="C10" s="14" t="s">
        <v>31</v>
      </c>
      <c r="D10" s="15">
        <v>44177</v>
      </c>
      <c r="E10" s="16">
        <v>40021.091118578632</v>
      </c>
      <c r="F10" s="16">
        <v>5862.4000000000005</v>
      </c>
      <c r="G10" s="16">
        <v>3061.7999999999997</v>
      </c>
      <c r="H10" s="17">
        <f>IFERROR(IF(OR($E10/F10&lt;0,$E10/F10&gt;=100),"NM",$E10/F10),"N/A")</f>
        <v>6.8267417983383307</v>
      </c>
      <c r="I10" s="17">
        <f>IFERROR(IF(OR($E10/G10&lt;0,$E10/G10&gt;=100),"NM",$E10/G10),"N/A")</f>
        <v>13.071099065444717</v>
      </c>
      <c r="J10" s="18">
        <v>175.29</v>
      </c>
      <c r="K10" s="18">
        <v>120.98</v>
      </c>
      <c r="L10" s="18">
        <v>120.51</v>
      </c>
      <c r="M10" s="18">
        <v>127.62</v>
      </c>
      <c r="N10" s="19">
        <f t="shared" ref="N10:P14" si="0">IFERROR($J10/K10-1,"N/A")</f>
        <v>0.44891717639279216</v>
      </c>
      <c r="O10" s="19">
        <f t="shared" si="0"/>
        <v>0.45456808563604678</v>
      </c>
      <c r="P10" s="19">
        <f t="shared" si="0"/>
        <v>0.37353079454630933</v>
      </c>
    </row>
    <row r="11" spans="2:16" x14ac:dyDescent="0.25">
      <c r="B11" s="14" t="s">
        <v>32</v>
      </c>
      <c r="C11" s="14" t="s">
        <v>33</v>
      </c>
      <c r="D11" s="15">
        <v>43122</v>
      </c>
      <c r="E11" s="20">
        <v>11037.76</v>
      </c>
      <c r="F11" s="20">
        <v>1168.5</v>
      </c>
      <c r="G11" s="20">
        <v>474.8</v>
      </c>
      <c r="H11" s="17">
        <f t="shared" ref="H11:I26" si="1">IFERROR(IF(OR($E11/F11&lt;0,$E11/F11&gt;=100),"NM",$E11/F11),"N/A")</f>
        <v>9.4460932819854513</v>
      </c>
      <c r="I11" s="17">
        <f t="shared" si="1"/>
        <v>23.247177759056445</v>
      </c>
      <c r="J11" s="21">
        <v>105</v>
      </c>
      <c r="K11" s="21">
        <v>64.11</v>
      </c>
      <c r="L11" s="21">
        <v>63.75</v>
      </c>
      <c r="M11" s="21">
        <v>53.64</v>
      </c>
      <c r="N11" s="19">
        <f t="shared" si="0"/>
        <v>0.63781001403837156</v>
      </c>
      <c r="O11" s="19">
        <f t="shared" si="0"/>
        <v>0.64705882352941169</v>
      </c>
      <c r="P11" s="19">
        <f t="shared" si="0"/>
        <v>0.95749440715883671</v>
      </c>
    </row>
    <row r="12" spans="2:16" x14ac:dyDescent="0.25">
      <c r="B12" s="14" t="s">
        <v>34</v>
      </c>
      <c r="C12" s="14" t="s">
        <v>35</v>
      </c>
      <c r="D12" s="15">
        <v>42380</v>
      </c>
      <c r="E12" s="20">
        <v>35218.870000000003</v>
      </c>
      <c r="F12" s="20">
        <v>6148</v>
      </c>
      <c r="G12" s="20">
        <v>2105</v>
      </c>
      <c r="H12" s="17">
        <f t="shared" si="1"/>
        <v>5.728508458035134</v>
      </c>
      <c r="I12" s="17">
        <f t="shared" si="1"/>
        <v>16.731054631828979</v>
      </c>
      <c r="J12" s="21">
        <v>45.57</v>
      </c>
      <c r="K12" s="21">
        <v>33.15</v>
      </c>
      <c r="L12" s="21">
        <v>30.6</v>
      </c>
      <c r="M12" s="21">
        <v>31.71</v>
      </c>
      <c r="N12" s="19">
        <f t="shared" si="0"/>
        <v>0.3746606334841629</v>
      </c>
      <c r="O12" s="19">
        <f t="shared" si="0"/>
        <v>0.48921568627450984</v>
      </c>
      <c r="P12" s="19">
        <f t="shared" si="0"/>
        <v>0.4370860927152318</v>
      </c>
    </row>
    <row r="13" spans="2:16" x14ac:dyDescent="0.25">
      <c r="B13" s="14" t="s">
        <v>36</v>
      </c>
      <c r="C13" s="14" t="s">
        <v>37</v>
      </c>
      <c r="D13" s="15">
        <v>41960</v>
      </c>
      <c r="E13" s="20">
        <v>68725.929999999993</v>
      </c>
      <c r="F13" s="20">
        <v>7003.2</v>
      </c>
      <c r="G13" s="20">
        <v>2330</v>
      </c>
      <c r="H13" s="17">
        <f t="shared" si="1"/>
        <v>9.8135038268220232</v>
      </c>
      <c r="I13" s="17">
        <f t="shared" si="1"/>
        <v>29.496107296137335</v>
      </c>
      <c r="J13" s="21">
        <v>219</v>
      </c>
      <c r="K13" s="21">
        <v>142</v>
      </c>
      <c r="L13" s="21">
        <v>123.97</v>
      </c>
      <c r="M13" s="21">
        <v>125.05</v>
      </c>
      <c r="N13" s="19">
        <f t="shared" si="0"/>
        <v>0.54225352112676051</v>
      </c>
      <c r="O13" s="19">
        <f t="shared" si="0"/>
        <v>0.76655642494151821</v>
      </c>
      <c r="P13" s="19">
        <f t="shared" si="0"/>
        <v>0.75129948020791693</v>
      </c>
    </row>
    <row r="14" spans="2:16" x14ac:dyDescent="0.25">
      <c r="B14" s="14" t="s">
        <v>38</v>
      </c>
      <c r="C14" s="14" t="s">
        <v>39</v>
      </c>
      <c r="D14" s="15">
        <v>41089</v>
      </c>
      <c r="E14" s="20">
        <v>6637.73</v>
      </c>
      <c r="F14" s="20">
        <v>651.65</v>
      </c>
      <c r="G14" s="20">
        <v>-449.56</v>
      </c>
      <c r="H14" s="17">
        <f t="shared" si="1"/>
        <v>10.186035448476943</v>
      </c>
      <c r="I14" s="17" t="str">
        <f t="shared" si="1"/>
        <v>NM</v>
      </c>
      <c r="J14" s="21">
        <v>31</v>
      </c>
      <c r="K14" s="21">
        <v>15.39</v>
      </c>
      <c r="L14" s="21">
        <v>15.27</v>
      </c>
      <c r="M14" s="21">
        <v>17.87</v>
      </c>
      <c r="N14" s="19">
        <f t="shared" si="0"/>
        <v>1.0142949967511372</v>
      </c>
      <c r="O14" s="19">
        <f t="shared" si="0"/>
        <v>1.0301244269810086</v>
      </c>
      <c r="P14" s="19">
        <f t="shared" si="0"/>
        <v>0.73475097929490762</v>
      </c>
    </row>
    <row r="15" spans="2:16" x14ac:dyDescent="0.25">
      <c r="B15" s="14" t="s">
        <v>40</v>
      </c>
      <c r="C15" s="14" t="s">
        <v>41</v>
      </c>
      <c r="D15" s="15">
        <v>42849</v>
      </c>
      <c r="E15" s="20">
        <v>4789.0200000000004</v>
      </c>
      <c r="F15" s="20">
        <v>1101.92</v>
      </c>
      <c r="G15" s="20">
        <v>445.85</v>
      </c>
      <c r="H15" s="17">
        <f t="shared" si="1"/>
        <v>4.3460686801219692</v>
      </c>
      <c r="I15" s="17">
        <f t="shared" si="1"/>
        <v>10.741325557923069</v>
      </c>
      <c r="J15" s="18">
        <v>34</v>
      </c>
      <c r="K15" s="18">
        <v>25.22</v>
      </c>
      <c r="L15" s="18">
        <v>24.08</v>
      </c>
      <c r="M15" s="18">
        <v>22.39</v>
      </c>
      <c r="N15" s="19">
        <f>IFERROR($J15/K15-1,"N/A")</f>
        <v>0.34813639968279153</v>
      </c>
      <c r="O15" s="19">
        <f>IFERROR($J15/L15-1,"N/A")</f>
        <v>0.41196013289036548</v>
      </c>
      <c r="P15" s="19">
        <f>IFERROR($J15/M15-1,"N/A")</f>
        <v>0.51853506029477447</v>
      </c>
    </row>
    <row r="16" spans="2:16" x14ac:dyDescent="0.25">
      <c r="B16" s="14" t="s">
        <v>42</v>
      </c>
      <c r="C16" s="14" t="s">
        <v>43</v>
      </c>
      <c r="D16" s="15">
        <v>42719</v>
      </c>
      <c r="E16" s="20">
        <v>5500</v>
      </c>
      <c r="F16" s="20">
        <v>1000</v>
      </c>
      <c r="G16" s="20">
        <v>344</v>
      </c>
      <c r="H16" s="17">
        <f t="shared" si="1"/>
        <v>5.5</v>
      </c>
      <c r="I16" s="17">
        <f t="shared" si="1"/>
        <v>15.988372093023257</v>
      </c>
      <c r="J16" s="21" t="s">
        <v>5</v>
      </c>
      <c r="K16" s="21" t="s">
        <v>5</v>
      </c>
      <c r="L16" s="21" t="s">
        <v>5</v>
      </c>
      <c r="M16" s="21" t="s">
        <v>5</v>
      </c>
      <c r="N16" s="19" t="str">
        <f t="shared" ref="N16:P26" si="2">IFERROR($J16/K16-1,"N/A")</f>
        <v>N/A</v>
      </c>
      <c r="O16" s="19" t="str">
        <f t="shared" si="2"/>
        <v>N/A</v>
      </c>
      <c r="P16" s="19" t="str">
        <f t="shared" si="2"/>
        <v>N/A</v>
      </c>
    </row>
    <row r="17" spans="2:17" x14ac:dyDescent="0.25">
      <c r="B17" s="14" t="s">
        <v>44</v>
      </c>
      <c r="C17" s="14" t="s">
        <v>45</v>
      </c>
      <c r="D17" s="15">
        <v>42619</v>
      </c>
      <c r="E17" s="20">
        <v>4078.76</v>
      </c>
      <c r="F17" s="20">
        <v>564.25</v>
      </c>
      <c r="G17" s="20">
        <v>0.58799999999999997</v>
      </c>
      <c r="H17" s="17">
        <f t="shared" si="1"/>
        <v>7.2286397873283121</v>
      </c>
      <c r="I17" s="17" t="str">
        <f t="shared" si="1"/>
        <v>NM</v>
      </c>
      <c r="J17" s="21">
        <v>53</v>
      </c>
      <c r="K17" s="21">
        <v>34.42</v>
      </c>
      <c r="L17" s="21">
        <v>34.549999999999997</v>
      </c>
      <c r="M17" s="21">
        <v>35.840000000000003</v>
      </c>
      <c r="N17" s="19">
        <f t="shared" si="2"/>
        <v>0.53980244044160375</v>
      </c>
      <c r="O17" s="19">
        <f t="shared" si="2"/>
        <v>0.53400868306801752</v>
      </c>
      <c r="P17" s="19">
        <f t="shared" si="2"/>
        <v>0.47879464285714279</v>
      </c>
    </row>
    <row r="18" spans="2:17" x14ac:dyDescent="0.25">
      <c r="B18" s="14" t="s">
        <v>46</v>
      </c>
      <c r="C18" s="14" t="s">
        <v>47</v>
      </c>
      <c r="D18" s="15">
        <v>42604</v>
      </c>
      <c r="E18" s="20">
        <v>14003.71</v>
      </c>
      <c r="F18" s="20">
        <v>1027.08</v>
      </c>
      <c r="G18" s="20">
        <v>456.48</v>
      </c>
      <c r="H18" s="17">
        <f t="shared" si="1"/>
        <v>13.634488063247264</v>
      </c>
      <c r="I18" s="17">
        <f t="shared" si="1"/>
        <v>30.677598142306341</v>
      </c>
      <c r="J18" s="21">
        <v>81.5</v>
      </c>
      <c r="K18" s="21">
        <v>37.39</v>
      </c>
      <c r="L18" s="21">
        <v>39.39</v>
      </c>
      <c r="M18" s="21">
        <v>35.770000000000003</v>
      </c>
      <c r="N18" s="19">
        <f t="shared" si="2"/>
        <v>1.179727199786039</v>
      </c>
      <c r="O18" s="19">
        <f t="shared" si="2"/>
        <v>1.0690530591520688</v>
      </c>
      <c r="P18" s="19">
        <f t="shared" si="2"/>
        <v>1.2784456248252725</v>
      </c>
    </row>
    <row r="19" spans="2:17" x14ac:dyDescent="0.25">
      <c r="B19" s="14" t="s">
        <v>48</v>
      </c>
      <c r="C19" s="14" t="s">
        <v>49</v>
      </c>
      <c r="D19" s="15">
        <v>42067</v>
      </c>
      <c r="E19" s="20">
        <v>20166.71</v>
      </c>
      <c r="F19" s="20">
        <v>816.12</v>
      </c>
      <c r="G19" s="20">
        <v>112.85</v>
      </c>
      <c r="H19" s="17">
        <f t="shared" si="1"/>
        <v>24.710471499289319</v>
      </c>
      <c r="I19" s="17" t="str">
        <f t="shared" si="1"/>
        <v>NM</v>
      </c>
      <c r="J19" s="21">
        <v>261.25</v>
      </c>
      <c r="K19" s="21">
        <v>188.45</v>
      </c>
      <c r="L19" s="21">
        <v>167.18</v>
      </c>
      <c r="M19" s="21">
        <v>158.55000000000001</v>
      </c>
      <c r="N19" s="19">
        <f t="shared" si="2"/>
        <v>0.38630936587954379</v>
      </c>
      <c r="O19" s="19">
        <f t="shared" si="2"/>
        <v>0.56268692427323841</v>
      </c>
      <c r="P19" s="19">
        <f t="shared" si="2"/>
        <v>0.64774519079154835</v>
      </c>
    </row>
    <row r="20" spans="2:17" ht="31.5" x14ac:dyDescent="0.25">
      <c r="B20" s="14" t="s">
        <v>50</v>
      </c>
      <c r="C20" s="14" t="s">
        <v>51</v>
      </c>
      <c r="D20" s="15">
        <v>42057</v>
      </c>
      <c r="E20" s="20">
        <v>16137.23</v>
      </c>
      <c r="F20" s="20">
        <v>1133.54</v>
      </c>
      <c r="G20" s="20">
        <v>154.77000000000001</v>
      </c>
      <c r="H20" s="17">
        <f t="shared" si="1"/>
        <v>14.236136351606472</v>
      </c>
      <c r="I20" s="17" t="str">
        <f t="shared" si="1"/>
        <v>NM</v>
      </c>
      <c r="J20" s="21">
        <v>173</v>
      </c>
      <c r="K20" s="21">
        <v>120.19</v>
      </c>
      <c r="L20" s="21">
        <v>118.09</v>
      </c>
      <c r="M20" s="21">
        <v>110.11</v>
      </c>
      <c r="N20" s="19">
        <f t="shared" si="2"/>
        <v>0.4393876362426159</v>
      </c>
      <c r="O20" s="19">
        <f t="shared" si="2"/>
        <v>0.46498433398255568</v>
      </c>
      <c r="P20" s="19">
        <f t="shared" si="2"/>
        <v>0.57115611661066201</v>
      </c>
    </row>
    <row r="21" spans="2:17" x14ac:dyDescent="0.25">
      <c r="B21" s="14" t="s">
        <v>52</v>
      </c>
      <c r="C21" s="14" t="s">
        <v>53</v>
      </c>
      <c r="D21" s="15">
        <v>41981</v>
      </c>
      <c r="E21" s="20">
        <v>9488.2800000000007</v>
      </c>
      <c r="F21" s="20">
        <v>1164.53</v>
      </c>
      <c r="G21" s="20">
        <v>203.55</v>
      </c>
      <c r="H21" s="17">
        <f t="shared" si="1"/>
        <v>8.1477334203498408</v>
      </c>
      <c r="I21" s="17">
        <f t="shared" si="1"/>
        <v>46.614001473839352</v>
      </c>
      <c r="J21" s="21">
        <v>102</v>
      </c>
      <c r="K21" s="21">
        <v>74.36</v>
      </c>
      <c r="L21" s="21">
        <v>75.81</v>
      </c>
      <c r="M21" s="21">
        <v>70.75</v>
      </c>
      <c r="N21" s="19">
        <f t="shared" si="2"/>
        <v>0.37170521785906407</v>
      </c>
      <c r="O21" s="19">
        <f t="shared" si="2"/>
        <v>0.34546893549663626</v>
      </c>
      <c r="P21" s="19">
        <f t="shared" si="2"/>
        <v>0.44169611307420498</v>
      </c>
    </row>
    <row r="22" spans="2:17" ht="31.5" x14ac:dyDescent="0.25">
      <c r="B22" s="14" t="s">
        <v>54</v>
      </c>
      <c r="C22" s="14" t="s">
        <v>55</v>
      </c>
      <c r="D22" s="15">
        <v>41736</v>
      </c>
      <c r="E22" s="20">
        <v>5300.27</v>
      </c>
      <c r="F22" s="20">
        <v>890.9</v>
      </c>
      <c r="G22" s="20">
        <v>516.94000000000005</v>
      </c>
      <c r="H22" s="17">
        <f t="shared" si="1"/>
        <v>5.9493433606465382</v>
      </c>
      <c r="I22" s="17">
        <f t="shared" si="1"/>
        <v>10.253162842883119</v>
      </c>
      <c r="J22" s="21">
        <v>86.1</v>
      </c>
      <c r="K22" s="21">
        <v>67.87</v>
      </c>
      <c r="L22" s="21">
        <v>62.12</v>
      </c>
      <c r="M22" s="21">
        <v>64.900000000000006</v>
      </c>
      <c r="N22" s="19">
        <f t="shared" si="2"/>
        <v>0.26860173861794601</v>
      </c>
      <c r="O22" s="19">
        <f t="shared" si="2"/>
        <v>0.38602704443013525</v>
      </c>
      <c r="P22" s="19">
        <f t="shared" si="2"/>
        <v>0.32665639445300432</v>
      </c>
    </row>
    <row r="23" spans="2:17" x14ac:dyDescent="0.25">
      <c r="B23" s="14" t="s">
        <v>36</v>
      </c>
      <c r="C23" s="14" t="s">
        <v>56</v>
      </c>
      <c r="D23" s="15">
        <v>41688</v>
      </c>
      <c r="E23" s="20">
        <v>22128.81</v>
      </c>
      <c r="F23" s="20">
        <v>3371.42</v>
      </c>
      <c r="G23" s="20">
        <v>418.34</v>
      </c>
      <c r="H23" s="17">
        <f t="shared" si="1"/>
        <v>6.5636467719833185</v>
      </c>
      <c r="I23" s="17">
        <f t="shared" si="1"/>
        <v>52.896710809389496</v>
      </c>
      <c r="J23" s="21">
        <v>89.48</v>
      </c>
      <c r="K23" s="21">
        <v>71.39</v>
      </c>
      <c r="L23" s="21">
        <v>68.89</v>
      </c>
      <c r="M23" s="21">
        <v>69.97</v>
      </c>
      <c r="N23" s="19">
        <f t="shared" si="2"/>
        <v>0.25339683429051685</v>
      </c>
      <c r="O23" s="19">
        <f t="shared" si="2"/>
        <v>0.2988822760923211</v>
      </c>
      <c r="P23" s="19">
        <f t="shared" si="2"/>
        <v>0.27883378590824637</v>
      </c>
    </row>
    <row r="24" spans="2:17" x14ac:dyDescent="0.25">
      <c r="B24" s="14" t="s">
        <v>56</v>
      </c>
      <c r="C24" s="14" t="s">
        <v>57</v>
      </c>
      <c r="D24" s="15">
        <v>41647</v>
      </c>
      <c r="E24" s="20">
        <v>2900</v>
      </c>
      <c r="F24" s="20">
        <v>700.18</v>
      </c>
      <c r="G24" s="20">
        <v>275.60000000000002</v>
      </c>
      <c r="H24" s="17">
        <f t="shared" si="1"/>
        <v>4.1417921106001314</v>
      </c>
      <c r="I24" s="17">
        <f t="shared" si="1"/>
        <v>10.522496371552974</v>
      </c>
      <c r="J24" s="21" t="s">
        <v>5</v>
      </c>
      <c r="K24" s="21" t="s">
        <v>5</v>
      </c>
      <c r="L24" s="21" t="s">
        <v>5</v>
      </c>
      <c r="M24" s="21" t="s">
        <v>5</v>
      </c>
      <c r="N24" s="19" t="str">
        <f t="shared" si="2"/>
        <v>N/A</v>
      </c>
      <c r="O24" s="19" t="str">
        <f t="shared" si="2"/>
        <v>N/A</v>
      </c>
      <c r="P24" s="19" t="str">
        <f t="shared" si="2"/>
        <v>N/A</v>
      </c>
    </row>
    <row r="25" spans="2:17" x14ac:dyDescent="0.25">
      <c r="B25" s="14" t="s">
        <v>58</v>
      </c>
      <c r="C25" s="14" t="s">
        <v>59</v>
      </c>
      <c r="D25" s="15">
        <v>41511</v>
      </c>
      <c r="E25" s="20">
        <v>9253.84</v>
      </c>
      <c r="F25" s="20">
        <v>515.95000000000005</v>
      </c>
      <c r="G25" s="20">
        <v>-151.47999999999999</v>
      </c>
      <c r="H25" s="17">
        <f t="shared" si="1"/>
        <v>17.935536389184996</v>
      </c>
      <c r="I25" s="17" t="str">
        <f t="shared" si="1"/>
        <v>NM</v>
      </c>
      <c r="J25" s="21">
        <v>125</v>
      </c>
      <c r="K25" s="21">
        <v>86.82</v>
      </c>
      <c r="L25" s="21">
        <v>81.83</v>
      </c>
      <c r="M25" s="21">
        <v>96.31</v>
      </c>
      <c r="N25" s="19">
        <f t="shared" si="2"/>
        <v>0.43976042386546887</v>
      </c>
      <c r="O25" s="19">
        <f t="shared" si="2"/>
        <v>0.52755713063668574</v>
      </c>
      <c r="P25" s="19">
        <f t="shared" si="2"/>
        <v>0.29789222302979956</v>
      </c>
      <c r="Q25" s="1"/>
    </row>
    <row r="26" spans="2:17" ht="31.5" x14ac:dyDescent="0.25">
      <c r="B26" s="14" t="s">
        <v>50</v>
      </c>
      <c r="C26" s="14" t="s">
        <v>60</v>
      </c>
      <c r="D26" s="15">
        <v>41155</v>
      </c>
      <c r="E26" s="20">
        <v>2328.7800000000002</v>
      </c>
      <c r="F26" s="20">
        <v>763.68</v>
      </c>
      <c r="G26" s="20">
        <v>191.39</v>
      </c>
      <c r="H26" s="17">
        <f t="shared" si="1"/>
        <v>3.0494186046511631</v>
      </c>
      <c r="I26" s="17">
        <f t="shared" si="1"/>
        <v>12.167720361565392</v>
      </c>
      <c r="J26" s="21">
        <v>44</v>
      </c>
      <c r="K26" s="21">
        <v>31.56</v>
      </c>
      <c r="L26" s="21">
        <v>32.5</v>
      </c>
      <c r="M26" s="21">
        <v>32.92</v>
      </c>
      <c r="N26" s="19">
        <f t="shared" si="2"/>
        <v>0.39416983523447402</v>
      </c>
      <c r="O26" s="19">
        <f t="shared" si="2"/>
        <v>0.35384615384615392</v>
      </c>
      <c r="P26" s="19">
        <f t="shared" si="2"/>
        <v>0.33657351154313475</v>
      </c>
      <c r="Q26" s="1"/>
    </row>
    <row r="27" spans="2:17" x14ac:dyDescent="0.25">
      <c r="D27" s="22"/>
      <c r="E27" s="23"/>
      <c r="F27" s="23"/>
      <c r="G27" s="23"/>
      <c r="H27" s="24"/>
      <c r="I27" s="24"/>
      <c r="J27" s="24"/>
      <c r="K27" s="24"/>
      <c r="L27" s="24"/>
      <c r="M27" s="24"/>
      <c r="N27" s="24"/>
      <c r="O27" s="24"/>
      <c r="P27" s="24"/>
      <c r="Q27" s="1"/>
    </row>
    <row r="28" spans="2:17" x14ac:dyDescent="0.25">
      <c r="C28" s="25" t="s">
        <v>2</v>
      </c>
      <c r="D28" s="26"/>
      <c r="E28" s="27">
        <f>MAX(E10:E26)</f>
        <v>68725.929999999993</v>
      </c>
      <c r="F28" s="27">
        <f>MAX(F10:F26)</f>
        <v>7003.2</v>
      </c>
      <c r="G28" s="27">
        <f>MAX(G10:G26)</f>
        <v>3061.7999999999997</v>
      </c>
      <c r="H28" s="28">
        <f>MAX(H10:H26)</f>
        <v>24.710471499289319</v>
      </c>
      <c r="I28" s="28">
        <f>MAX(I10:I26)</f>
        <v>52.896710809389496</v>
      </c>
      <c r="J28" s="28"/>
      <c r="K28" s="28"/>
      <c r="L28" s="28"/>
      <c r="M28" s="28"/>
      <c r="N28" s="29">
        <f>MAX(N10:N26)</f>
        <v>1.179727199786039</v>
      </c>
      <c r="O28" s="29">
        <f>MAX(O10:O26)</f>
        <v>1.0690530591520688</v>
      </c>
      <c r="P28" s="30">
        <f>MAX(P10:P26)</f>
        <v>1.2784456248252725</v>
      </c>
      <c r="Q28" s="1"/>
    </row>
    <row r="29" spans="2:17" x14ac:dyDescent="0.25">
      <c r="C29" s="31" t="s">
        <v>11</v>
      </c>
      <c r="D29" s="32"/>
      <c r="E29" s="8">
        <f>QUARTILE(E10:E26,3)</f>
        <v>20166.71</v>
      </c>
      <c r="F29" s="8">
        <f>QUARTILE(F10:F26,3)</f>
        <v>1168.5</v>
      </c>
      <c r="G29" s="8">
        <f>QUARTILE(G10:G26,3)</f>
        <v>474.8</v>
      </c>
      <c r="H29" s="33">
        <f>QUARTILE(H10:H26,3)</f>
        <v>10.186035448476943</v>
      </c>
      <c r="I29" s="33">
        <f>QUARTILE(I10:I26,3)</f>
        <v>29.791480007679588</v>
      </c>
      <c r="J29" s="33"/>
      <c r="K29" s="33"/>
      <c r="L29" s="33"/>
      <c r="M29" s="33"/>
      <c r="N29" s="34">
        <f>QUARTILE(N10:N26,3)</f>
        <v>0.54102798078418213</v>
      </c>
      <c r="O29" s="34">
        <f>QUARTILE(O10:O26,3)</f>
        <v>0.60487287390132505</v>
      </c>
      <c r="P29" s="35">
        <f>QUARTILE(P10:P26,3)</f>
        <v>0.69124808504322799</v>
      </c>
      <c r="Q29" s="1"/>
    </row>
    <row r="30" spans="2:17" x14ac:dyDescent="0.25">
      <c r="B30" s="7"/>
      <c r="C30" s="36" t="s">
        <v>1</v>
      </c>
      <c r="D30" s="37"/>
      <c r="E30" s="9">
        <f>MEDIAN(E10:E26)</f>
        <v>9488.2800000000007</v>
      </c>
      <c r="F30" s="9">
        <f>MEDIAN(F10:F26)</f>
        <v>1027.08</v>
      </c>
      <c r="G30" s="9">
        <f>MEDIAN(G10:G26)</f>
        <v>344</v>
      </c>
      <c r="H30" s="38">
        <f>MEDIAN(H10:H26)</f>
        <v>7.2286397873283121</v>
      </c>
      <c r="I30" s="38">
        <f>MEDIAN(I10:I26)</f>
        <v>16.359713362426117</v>
      </c>
      <c r="J30" s="38"/>
      <c r="K30" s="38"/>
      <c r="L30" s="38"/>
      <c r="M30" s="38"/>
      <c r="N30" s="39">
        <f>MEDIAN(N10:N26)</f>
        <v>0.4393876362426159</v>
      </c>
      <c r="O30" s="39">
        <f>MEDIAN(O10:O26)</f>
        <v>0.48921568627450984</v>
      </c>
      <c r="P30" s="40">
        <f>MEDIAN(P10:P26)</f>
        <v>0.47879464285714279</v>
      </c>
      <c r="Q30" s="1"/>
    </row>
    <row r="31" spans="2:17" x14ac:dyDescent="0.25">
      <c r="C31" s="31" t="s">
        <v>12</v>
      </c>
      <c r="D31" s="32"/>
      <c r="E31" s="41">
        <f>QUARTILE(E10:E26,1)</f>
        <v>5300.27</v>
      </c>
      <c r="F31" s="41">
        <f>QUARTILE(F10:F26,1)</f>
        <v>763.68</v>
      </c>
      <c r="G31" s="41">
        <f>QUARTILE(G10:G26,1)</f>
        <v>154.77000000000001</v>
      </c>
      <c r="H31" s="33">
        <f>QUARTILE(H10:H26,1)</f>
        <v>5.728508458035134</v>
      </c>
      <c r="I31" s="33">
        <f>QUARTILE(I10:I26,1)</f>
        <v>11.811121660654811</v>
      </c>
      <c r="J31" s="33"/>
      <c r="K31" s="33"/>
      <c r="L31" s="33"/>
      <c r="M31" s="33"/>
      <c r="N31" s="34">
        <f>QUARTILE(N10:N26,1)</f>
        <v>0.37318292567161349</v>
      </c>
      <c r="O31" s="34">
        <f>QUARTILE(O10:O26,1)</f>
        <v>0.39899358866025036</v>
      </c>
      <c r="P31" s="35">
        <f>QUARTILE(P10:P26,1)</f>
        <v>0.35505215304472204</v>
      </c>
      <c r="Q31" s="1"/>
    </row>
    <row r="32" spans="2:17" x14ac:dyDescent="0.25">
      <c r="C32" s="42" t="s">
        <v>3</v>
      </c>
      <c r="D32" s="43"/>
      <c r="E32" s="44">
        <f>MIN(E10:E26)</f>
        <v>2328.7800000000002</v>
      </c>
      <c r="F32" s="44">
        <f>MIN(F10:F26)</f>
        <v>515.95000000000005</v>
      </c>
      <c r="G32" s="44">
        <f>MIN(G10:G26)</f>
        <v>-449.56</v>
      </c>
      <c r="H32" s="45">
        <f>MIN(H10:H26)</f>
        <v>3.0494186046511631</v>
      </c>
      <c r="I32" s="45">
        <f>MIN(I10:I26)</f>
        <v>10.253162842883119</v>
      </c>
      <c r="J32" s="45"/>
      <c r="K32" s="45"/>
      <c r="L32" s="45"/>
      <c r="M32" s="45"/>
      <c r="N32" s="46">
        <f>MIN(N10:N26)</f>
        <v>0.25339683429051685</v>
      </c>
      <c r="O32" s="46">
        <f>MIN(O10:O26)</f>
        <v>0.2988822760923211</v>
      </c>
      <c r="P32" s="47">
        <f>MIN(P10:P26)</f>
        <v>0.27883378590824637</v>
      </c>
      <c r="Q32" s="1"/>
    </row>
    <row r="33" spans="8:31" x14ac:dyDescent="0.25">
      <c r="Q33" s="1"/>
    </row>
    <row r="34" spans="8:31" x14ac:dyDescent="0.25">
      <c r="H34" s="33"/>
      <c r="I34" s="33"/>
      <c r="J34" s="33"/>
      <c r="K34" s="33"/>
      <c r="L34" s="33"/>
      <c r="M34" s="33"/>
      <c r="N34" s="33"/>
      <c r="O34" s="33"/>
      <c r="P34" s="33"/>
      <c r="Q34" s="1"/>
    </row>
    <row r="35" spans="8:31" x14ac:dyDescent="0.25">
      <c r="Q35" s="1"/>
    </row>
    <row r="36" spans="8:31" x14ac:dyDescent="0.25">
      <c r="Q36" s="1"/>
    </row>
    <row r="37" spans="8:31" x14ac:dyDescent="0.25">
      <c r="Q37" s="1"/>
    </row>
    <row r="38" spans="8:31" x14ac:dyDescent="0.25">
      <c r="Q38" s="1"/>
    </row>
    <row r="39" spans="8:31" x14ac:dyDescent="0.25">
      <c r="Q39" s="1"/>
    </row>
    <row r="40" spans="8:31" x14ac:dyDescent="0.25">
      <c r="Q40" s="1"/>
    </row>
    <row r="41" spans="8:31" x14ac:dyDescent="0.25">
      <c r="Q41" s="1"/>
    </row>
    <row r="42" spans="8:31" x14ac:dyDescent="0.25">
      <c r="Q42" s="1"/>
    </row>
    <row r="43" spans="8:31" x14ac:dyDescent="0.25">
      <c r="Q43" s="1"/>
    </row>
    <row r="44" spans="8:31" x14ac:dyDescent="0.25">
      <c r="Q44" s="1"/>
    </row>
    <row r="45" spans="8:31" x14ac:dyDescent="0.25">
      <c r="Q45" s="1"/>
    </row>
    <row r="46" spans="8:31" x14ac:dyDescent="0.25">
      <c r="AE46" s="48"/>
    </row>
    <row r="47" spans="8:31" x14ac:dyDescent="0.25">
      <c r="AE47" s="48"/>
    </row>
    <row r="48" spans="8:31" x14ac:dyDescent="0.25">
      <c r="AE48" s="48"/>
    </row>
  </sheetData>
  <pageMargins left="0.75" right="0.75" top="1" bottom="1" header="0.5" footer="0.5"/>
  <pageSetup scale="45" orientation="portrait" horizontalDpi="200" verticalDpi="2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MA_Comps</vt:lpstr>
      <vt:lpstr>MA_Comps!Print_Area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BIWS</dc:creator>
  <cp:lastModifiedBy>BIWS</cp:lastModifiedBy>
  <cp:lastPrinted>2014-08-21T11:35:06Z</cp:lastPrinted>
  <dcterms:created xsi:type="dcterms:W3CDTF">2014-03-07T00:48:59Z</dcterms:created>
  <dcterms:modified xsi:type="dcterms:W3CDTF">2021-11-22T14:46:53Z</dcterms:modified>
</cp:coreProperties>
</file>