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Université\Cours\Semestre 1\Info doc\"/>
    </mc:Choice>
  </mc:AlternateContent>
  <xr:revisionPtr revIDLastSave="0" documentId="13_ncr:1_{9043A4C6-CE82-4B21-B1FE-064B6E1CD0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agers" sheetId="4" r:id="rId1"/>
    <sheet name="Emplacements" sheetId="5" r:id="rId2"/>
    <sheet name="Abonnement" sheetId="6" r:id="rId3"/>
    <sheet name="Vélos" sheetId="7" r:id="rId4"/>
    <sheet name="Majoration" sheetId="8" r:id="rId5"/>
    <sheet name="Facturation (vierge)" sheetId="2" r:id="rId6"/>
    <sheet name="Facturation (Exemple 1)" sheetId="11" r:id="rId7"/>
    <sheet name="Facturation (Exemple 2)" sheetId="12" r:id="rId8"/>
    <sheet name="Analyse des locations" sheetId="3" r:id="rId9"/>
    <sheet name="Dictionnaire de cellules" sheetId="13" r:id="rId10"/>
  </sheets>
  <definedNames>
    <definedName name="MatAbo">Abonnement!$A$2:$C$12</definedName>
    <definedName name="MatEmpla">Emplacements!$A$2:$C$51</definedName>
    <definedName name="MatMajC">Majoration!$B$9:$D$10</definedName>
    <definedName name="MatMajD">Majoration!$A$3:$B$6</definedName>
    <definedName name="MatUsager">Usagers!$A$2:$I$51</definedName>
    <definedName name="MatVelo">Vélos!$A$2:$C$164</definedName>
    <definedName name="_xlnm.Print_Area" localSheetId="5">'Facturation (vierge)'!$B$15:$B$16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3" l="1"/>
  <c r="B20" i="12" l="1"/>
  <c r="I20" i="12" s="1"/>
  <c r="F13" i="12"/>
  <c r="H13" i="12" s="1"/>
  <c r="F12" i="12"/>
  <c r="H12" i="12" s="1"/>
  <c r="I11" i="12"/>
  <c r="F11" i="12"/>
  <c r="H11" i="12" s="1"/>
  <c r="F10" i="12"/>
  <c r="H10" i="12" s="1"/>
  <c r="F9" i="12"/>
  <c r="H9" i="12" s="1"/>
  <c r="F8" i="12"/>
  <c r="F7" i="12"/>
  <c r="F6" i="12"/>
  <c r="F5" i="12"/>
  <c r="F4" i="12"/>
  <c r="F3" i="12"/>
  <c r="F2" i="12"/>
  <c r="B20" i="11"/>
  <c r="G20" i="11" s="1"/>
  <c r="F13" i="11"/>
  <c r="G13" i="11" s="1"/>
  <c r="F12" i="11"/>
  <c r="G12" i="11" s="1"/>
  <c r="F11" i="11"/>
  <c r="G11" i="11" s="1"/>
  <c r="F10" i="11"/>
  <c r="G10" i="11" s="1"/>
  <c r="F9" i="11"/>
  <c r="G9" i="11" s="1"/>
  <c r="F8" i="11"/>
  <c r="G8" i="11" s="1"/>
  <c r="F7" i="11"/>
  <c r="G7" i="11" s="1"/>
  <c r="F6" i="11"/>
  <c r="G6" i="11" s="1"/>
  <c r="F5" i="11"/>
  <c r="G5" i="11" s="1"/>
  <c r="F4" i="11"/>
  <c r="G4" i="11" s="1"/>
  <c r="F3" i="11"/>
  <c r="G3" i="11" s="1"/>
  <c r="F2" i="11"/>
  <c r="G2" i="11" s="1"/>
  <c r="I10" i="11" l="1"/>
  <c r="I12" i="12"/>
  <c r="I13" i="12"/>
  <c r="I6" i="11"/>
  <c r="H7" i="11"/>
  <c r="H11" i="11"/>
  <c r="I7" i="11"/>
  <c r="I11" i="11"/>
  <c r="H7" i="12"/>
  <c r="H8" i="12"/>
  <c r="H8" i="11"/>
  <c r="H12" i="11"/>
  <c r="I8" i="11"/>
  <c r="I12" i="11"/>
  <c r="H5" i="11"/>
  <c r="H9" i="11"/>
  <c r="H13" i="11"/>
  <c r="I10" i="12"/>
  <c r="I5" i="11"/>
  <c r="I9" i="11"/>
  <c r="I13" i="11"/>
  <c r="H6" i="11"/>
  <c r="H10" i="11"/>
  <c r="H2" i="12"/>
  <c r="H3" i="12"/>
  <c r="H4" i="12"/>
  <c r="H5" i="12"/>
  <c r="H6" i="12"/>
  <c r="I9" i="12"/>
  <c r="I20" i="11"/>
  <c r="H3" i="11" s="1"/>
  <c r="I3" i="11" s="1"/>
  <c r="C20" i="12"/>
  <c r="G20" i="12"/>
  <c r="E20" i="11"/>
  <c r="G2" i="12"/>
  <c r="G3" i="12"/>
  <c r="G4" i="12"/>
  <c r="G5" i="12"/>
  <c r="G6" i="12"/>
  <c r="G7" i="12"/>
  <c r="I7" i="12" s="1"/>
  <c r="G8" i="12"/>
  <c r="G9" i="12"/>
  <c r="G10" i="12"/>
  <c r="G11" i="12"/>
  <c r="G12" i="12"/>
  <c r="G13" i="12"/>
  <c r="D20" i="12"/>
  <c r="H20" i="12"/>
  <c r="F20" i="12"/>
  <c r="D20" i="11"/>
  <c r="H20" i="11"/>
  <c r="E20" i="12"/>
  <c r="F20" i="11"/>
  <c r="C20" i="11"/>
  <c r="F8" i="2"/>
  <c r="G8" i="2" s="1"/>
  <c r="F9" i="2"/>
  <c r="I9" i="2" s="1"/>
  <c r="F10" i="2"/>
  <c r="G10" i="2" s="1"/>
  <c r="F11" i="2"/>
  <c r="G11" i="2" s="1"/>
  <c r="F12" i="2"/>
  <c r="H12" i="2" s="1"/>
  <c r="F13" i="2"/>
  <c r="G13" i="2" s="1"/>
  <c r="F3" i="2"/>
  <c r="G3" i="2" s="1"/>
  <c r="F4" i="2"/>
  <c r="G4" i="2" s="1"/>
  <c r="F5" i="2"/>
  <c r="G5" i="2" s="1"/>
  <c r="F6" i="2"/>
  <c r="G6" i="2" s="1"/>
  <c r="F7" i="2"/>
  <c r="F2" i="2"/>
  <c r="B20" i="2"/>
  <c r="I20" i="2" s="1"/>
  <c r="H2" i="11" l="1"/>
  <c r="I2" i="11" s="1"/>
  <c r="I6" i="12"/>
  <c r="I2" i="12"/>
  <c r="I3" i="12"/>
  <c r="I5" i="12"/>
  <c r="I8" i="12"/>
  <c r="I4" i="12"/>
  <c r="H4" i="11"/>
  <c r="I4" i="11" s="1"/>
  <c r="D16" i="11" s="1"/>
  <c r="B16" i="11"/>
  <c r="I11" i="2"/>
  <c r="H8" i="2"/>
  <c r="I8" i="2" s="1"/>
  <c r="H11" i="2"/>
  <c r="H4" i="2"/>
  <c r="I4" i="2" s="1"/>
  <c r="I12" i="2"/>
  <c r="G12" i="2"/>
  <c r="H9" i="2"/>
  <c r="G9" i="2"/>
  <c r="I13" i="2"/>
  <c r="I10" i="2"/>
  <c r="H13" i="2"/>
  <c r="H10" i="2"/>
  <c r="G7" i="2"/>
  <c r="H7" i="2"/>
  <c r="H6" i="2"/>
  <c r="I6" i="2" s="1"/>
  <c r="H3" i="2"/>
  <c r="I3" i="2" s="1"/>
  <c r="H5" i="2"/>
  <c r="I5" i="2" s="1"/>
  <c r="G2" i="2"/>
  <c r="H2" i="2"/>
  <c r="C20" i="2"/>
  <c r="E20" i="2"/>
  <c r="G20" i="2"/>
  <c r="H20" i="2"/>
  <c r="D20" i="2"/>
  <c r="F20" i="2"/>
  <c r="D16" i="12" l="1"/>
  <c r="B25" i="3" s="1"/>
  <c r="B16" i="12"/>
  <c r="C16" i="12" s="1"/>
  <c r="C16" i="11"/>
  <c r="B24" i="3"/>
  <c r="I7" i="2"/>
  <c r="I2" i="2"/>
  <c r="D16" i="2" l="1"/>
  <c r="B16" i="2"/>
  <c r="C16" i="2" l="1"/>
  <c r="C3" i="3" s="1"/>
  <c r="B3" i="3"/>
  <c r="D3" i="3" l="1"/>
</calcChain>
</file>

<file path=xl/sharedStrings.xml><?xml version="1.0" encoding="utf-8"?>
<sst xmlns="http://schemas.openxmlformats.org/spreadsheetml/2006/main" count="689" uniqueCount="393">
  <si>
    <t xml:space="preserve">Nom </t>
  </si>
  <si>
    <t>Prénom</t>
  </si>
  <si>
    <t>Civilité</t>
  </si>
  <si>
    <t>Adresse</t>
  </si>
  <si>
    <t>Type d'abonnement</t>
  </si>
  <si>
    <t>nombre de vélo disponible</t>
  </si>
  <si>
    <t>prix de base</t>
  </si>
  <si>
    <t>Désignation</t>
  </si>
  <si>
    <t>Prix</t>
  </si>
  <si>
    <t>Réduction</t>
  </si>
  <si>
    <t>Prix de base</t>
  </si>
  <si>
    <t>Catégorie</t>
  </si>
  <si>
    <t>Numéro de l'emplacement</t>
  </si>
  <si>
    <t>Identifiants</t>
  </si>
  <si>
    <t>Majoration</t>
  </si>
  <si>
    <t>Majoration liée à la durée:</t>
  </si>
  <si>
    <t>Montant global</t>
  </si>
  <si>
    <t>Numéro de la location</t>
  </si>
  <si>
    <t>Identifiants du vélo loué</t>
  </si>
  <si>
    <t>Montant total:</t>
  </si>
  <si>
    <t>Remises</t>
  </si>
  <si>
    <t>Montant final</t>
  </si>
  <si>
    <t>Code postal</t>
  </si>
  <si>
    <t>Ville</t>
  </si>
  <si>
    <t>MARCO</t>
  </si>
  <si>
    <t>H</t>
  </si>
  <si>
    <t>TOULOUSE</t>
  </si>
  <si>
    <t>A</t>
  </si>
  <si>
    <t>U1</t>
  </si>
  <si>
    <t>U2</t>
  </si>
  <si>
    <t>NOGUERA</t>
  </si>
  <si>
    <t>ISA</t>
  </si>
  <si>
    <t>F</t>
  </si>
  <si>
    <t>RANGUEIL</t>
  </si>
  <si>
    <t>M</t>
  </si>
  <si>
    <t>U3</t>
  </si>
  <si>
    <t>GARDIES</t>
  </si>
  <si>
    <t>PHILIPO</t>
  </si>
  <si>
    <t>RAMONB</t>
  </si>
  <si>
    <t>U4</t>
  </si>
  <si>
    <t>SEL</t>
  </si>
  <si>
    <t>SARD</t>
  </si>
  <si>
    <t>U5</t>
  </si>
  <si>
    <t>MIJJ</t>
  </si>
  <si>
    <t>POIU</t>
  </si>
  <si>
    <t>U6</t>
  </si>
  <si>
    <t>YU</t>
  </si>
  <si>
    <t>YAN</t>
  </si>
  <si>
    <t>Batiment</t>
  </si>
  <si>
    <t>15 RUE D'AMAKNA</t>
  </si>
  <si>
    <t>APPARTEMENT 3B</t>
  </si>
  <si>
    <t>3630 RUE DU PÈRE NOEL</t>
  </si>
  <si>
    <t>RESIDENCE 5</t>
  </si>
  <si>
    <t>42 RUE DE LA VIE</t>
  </si>
  <si>
    <t>MAISON N°42</t>
  </si>
  <si>
    <t>21 AVENUE DES AVENUES</t>
  </si>
  <si>
    <t>05 BOULEVARD DU CANARD</t>
  </si>
  <si>
    <t>LE MANOIR</t>
  </si>
  <si>
    <t>18 PLACE DE OUI</t>
  </si>
  <si>
    <t>PALAIS DES LACS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</si>
  <si>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</si>
  <si>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</si>
  <si>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</si>
  <si>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</si>
  <si>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</si>
  <si>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</si>
  <si>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</si>
  <si>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</si>
  <si>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</si>
  <si>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</si>
  <si>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</si>
  <si>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</si>
  <si>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</si>
  <si>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</si>
  <si>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</si>
  <si>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</si>
  <si>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</si>
  <si>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</si>
  <si>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</si>
  <si>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</si>
  <si>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</si>
  <si>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</si>
  <si>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</si>
  <si>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</si>
  <si>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</si>
  <si>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</si>
  <si>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</si>
  <si>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</si>
  <si>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</si>
  <si>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</si>
  <si>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</si>
  <si>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</si>
  <si>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</si>
  <si>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</si>
  <si>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</si>
  <si>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</si>
  <si>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</si>
  <si>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</si>
  <si>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</si>
  <si>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</si>
  <si>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</si>
  <si>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</si>
  <si>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</si>
  <si>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</si>
  <si>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</si>
  <si>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</si>
  <si>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</si>
  <si>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</si>
  <si>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</si>
  <si>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</si>
  <si>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</si>
  <si>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</si>
  <si>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</si>
  <si>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</si>
  <si>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</si>
  <si>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</si>
  <si>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</si>
  <si>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</si>
  <si>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</si>
  <si>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</si>
  <si>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</si>
  <si>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</si>
  <si>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</si>
  <si>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</si>
  <si>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</si>
  <si>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</si>
  <si>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</si>
  <si>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</si>
  <si>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</si>
  <si>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</si>
  <si>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</si>
  <si>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</si>
  <si>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</si>
  <si>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</si>
  <si>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</si>
  <si>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</si>
  <si>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</si>
  <si>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</si>
  <si>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</si>
  <si>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</si>
  <si>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</si>
  <si>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</si>
  <si>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</si>
  <si>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</si>
  <si>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</si>
  <si>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</si>
  <si>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</si>
  <si>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</si>
  <si>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</si>
  <si>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</si>
  <si>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</si>
  <si>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</si>
  <si>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</si>
  <si>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</si>
  <si>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</si>
  <si>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</si>
  <si>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</si>
  <si>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</si>
  <si>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</si>
  <si>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</si>
  <si>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</si>
  <si>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</si>
  <si>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</si>
  <si>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</si>
  <si>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</si>
  <si>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</si>
  <si>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</si>
  <si>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</si>
  <si>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</si>
  <si>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</si>
  <si>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</si>
  <si>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</si>
  <si>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</si>
  <si>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</si>
  <si>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</si>
  <si>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</si>
  <si>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</si>
  <si>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</si>
  <si>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</si>
  <si>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</si>
  <si>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</si>
  <si>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</si>
  <si>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</si>
  <si>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</si>
  <si>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</si>
  <si>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</si>
  <si>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</si>
  <si>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</si>
  <si>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</si>
  <si>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</si>
  <si>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</si>
  <si>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</si>
  <si>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</si>
  <si>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</si>
  <si>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</si>
  <si>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</si>
  <si>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</si>
  <si>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</si>
  <si>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</si>
  <si>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</si>
  <si>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</si>
  <si>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</si>
  <si>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</si>
  <si>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</si>
  <si>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</si>
  <si>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</si>
  <si>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</si>
  <si>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</si>
  <si>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</si>
  <si>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</si>
  <si>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LA MAISON AU BORD DU LAC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</si>
  <si>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</si>
  <si>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</si>
  <si>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</si>
  <si>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</si>
  <si>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</si>
  <si>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</si>
  <si>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</si>
  <si>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</si>
  <si>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</si>
  <si>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</si>
  <si>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</si>
  <si>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</si>
  <si>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</si>
  <si>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</si>
  <si>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</si>
  <si>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</si>
  <si>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</si>
  <si>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</si>
  <si>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</si>
  <si>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</si>
  <si>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</si>
  <si>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</si>
  <si>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</si>
  <si>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</si>
  <si>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</si>
  <si>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</si>
  <si>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</si>
  <si>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</si>
  <si>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</si>
  <si>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</si>
  <si>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</si>
  <si>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</si>
  <si>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</si>
  <si>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</si>
  <si>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</si>
  <si>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</si>
  <si>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</si>
  <si>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</si>
  <si>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</si>
  <si>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</si>
  <si>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</si>
  <si>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</si>
  <si>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</si>
  <si>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</si>
  <si>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Coordonnées de l'usager</t>
  </si>
  <si>
    <t xml:space="preserve">Jours de la location </t>
  </si>
  <si>
    <t>Durée (en heures)</t>
  </si>
  <si>
    <t>Majoration liée à la catégorie</t>
  </si>
  <si>
    <t>Vendredi</t>
  </si>
  <si>
    <t>Lundi</t>
  </si>
  <si>
    <t>Mardi</t>
  </si>
  <si>
    <t>Mercredi</t>
  </si>
  <si>
    <t>Samedi</t>
  </si>
  <si>
    <t>Aucun</t>
  </si>
  <si>
    <t>Période de la location</t>
  </si>
  <si>
    <t>Total</t>
  </si>
  <si>
    <t>Weekend</t>
  </si>
  <si>
    <t>Hors-weekend</t>
  </si>
  <si>
    <t>Dimanche</t>
  </si>
  <si>
    <t>Identifiants de l'utilisateur</t>
  </si>
  <si>
    <t>Montant des locations faites durant le weekend</t>
  </si>
  <si>
    <t>Montant total des locations</t>
  </si>
  <si>
    <t>Numéro de la facture</t>
  </si>
  <si>
    <t>Montant de la facture</t>
  </si>
  <si>
    <t>Cellule</t>
  </si>
  <si>
    <t>Nom</t>
  </si>
  <si>
    <t>Format</t>
  </si>
  <si>
    <t>Description</t>
  </si>
  <si>
    <t>Valeur</t>
  </si>
  <si>
    <t>Feuille usager</t>
  </si>
  <si>
    <t>Donnés</t>
  </si>
  <si>
    <t>Texte</t>
  </si>
  <si>
    <t>Identifiant de l'usager</t>
  </si>
  <si>
    <t>de U1 à U50</t>
  </si>
  <si>
    <t>Demandé pour l'impression</t>
  </si>
  <si>
    <t>Demander format code postal</t>
  </si>
  <si>
    <t>Nom de l'usager</t>
  </si>
  <si>
    <t>Prénom de l'usager</t>
  </si>
  <si>
    <t>Civilité de l'usager</t>
  </si>
  <si>
    <t>Adresse de l'usager</t>
  </si>
  <si>
    <t>Code postal de l'usager</t>
  </si>
  <si>
    <t>Batiment de l'usager</t>
  </si>
  <si>
    <t>Ville de l'usager</t>
  </si>
  <si>
    <t>Type d'abonnement de l'usager</t>
  </si>
  <si>
    <t>Homme (H)  ou Femme (F)</t>
  </si>
  <si>
    <t>Type d'abonement</t>
  </si>
  <si>
    <t>Feuille emplacement</t>
  </si>
  <si>
    <t>A2:A51</t>
  </si>
  <si>
    <t>B2:B51</t>
  </si>
  <si>
    <t>C2:C51</t>
  </si>
  <si>
    <t>D2:D51</t>
  </si>
  <si>
    <t>E2:E51</t>
  </si>
  <si>
    <t>F2:F51</t>
  </si>
  <si>
    <t>H2:H51</t>
  </si>
  <si>
    <t>G2:G51</t>
  </si>
  <si>
    <t>I2:I51</t>
  </si>
  <si>
    <t>Numéros de l'emplacement</t>
  </si>
  <si>
    <t>Numéros de l'emplacement loué</t>
  </si>
  <si>
    <t>Donnés numériques (nombres entiers)</t>
  </si>
  <si>
    <t>Nombre de vélo disponible</t>
  </si>
  <si>
    <t>Nombre de vélo disponible sur l'emplacement</t>
  </si>
  <si>
    <t>[2;7]</t>
  </si>
  <si>
    <t>Monétaire</t>
  </si>
  <si>
    <t>[3;12]</t>
  </si>
  <si>
    <t>Feuille abonnement</t>
  </si>
  <si>
    <t>A2:A12</t>
  </si>
  <si>
    <t>B2:B12</t>
  </si>
  <si>
    <t>C2:C12</t>
  </si>
  <si>
    <t>Annuel (A), Mensuel (M), Hebdomadaire (H) ou Aucun</t>
  </si>
  <si>
    <t>A,M,H ou Aucun</t>
  </si>
  <si>
    <t>Prix de l'abonnement</t>
  </si>
  <si>
    <t>Pourcentage</t>
  </si>
  <si>
    <t xml:space="preserve">Réduction sur le prix des location </t>
  </si>
  <si>
    <t>0%, 10% et 30%</t>
  </si>
  <si>
    <t>0, 5, 15 et 112</t>
  </si>
  <si>
    <t>Feuille vélo</t>
  </si>
  <si>
    <t>A2:A151</t>
  </si>
  <si>
    <t>B2:B151</t>
  </si>
  <si>
    <t>C2:C151</t>
  </si>
  <si>
    <t>Identifiant</t>
  </si>
  <si>
    <t>Idnetifiant</t>
  </si>
  <si>
    <t>Identifiant du vélo</t>
  </si>
  <si>
    <t>de V1 à V150</t>
  </si>
  <si>
    <t>de 1 à 50</t>
  </si>
  <si>
    <t>Prix de base de la location du vélo</t>
  </si>
  <si>
    <t>Prix de base de l'emplacement</t>
  </si>
  <si>
    <t>De 1 à 10 euros</t>
  </si>
  <si>
    <t>Catégorie du vélo</t>
  </si>
  <si>
    <t>De 1 à 3</t>
  </si>
  <si>
    <t>Feuille majoration</t>
  </si>
  <si>
    <t>A3:A6</t>
  </si>
  <si>
    <t>B3:B6</t>
  </si>
  <si>
    <t>B9:D9</t>
  </si>
  <si>
    <t>B10:D10</t>
  </si>
  <si>
    <t>Durée de la location</t>
  </si>
  <si>
    <t>Moins de 1h, de 1 à 4h, de 4 à 6h et plus de 6h</t>
  </si>
  <si>
    <t>Majoration liée à la Durée de la location</t>
  </si>
  <si>
    <t>0, 3, 5 et 8 euros</t>
  </si>
  <si>
    <t>10, 15 et 20%</t>
  </si>
  <si>
    <t>A2:A13</t>
  </si>
  <si>
    <t>B2:B13</t>
  </si>
  <si>
    <t>C2:C13</t>
  </si>
  <si>
    <t>D2:D13</t>
  </si>
  <si>
    <t>E2:E13</t>
  </si>
  <si>
    <t>IF2:F13</t>
  </si>
  <si>
    <t>G2:G13</t>
  </si>
  <si>
    <t>H2:H13</t>
  </si>
  <si>
    <t>I2:I13</t>
  </si>
  <si>
    <t>B16</t>
  </si>
  <si>
    <t>C16</t>
  </si>
  <si>
    <t>D16</t>
  </si>
  <si>
    <t>B20</t>
  </si>
  <si>
    <t>C20</t>
  </si>
  <si>
    <t>A20</t>
  </si>
  <si>
    <t>D02</t>
  </si>
  <si>
    <t>E20</t>
  </si>
  <si>
    <t>F20</t>
  </si>
  <si>
    <t>G20</t>
  </si>
  <si>
    <t>H20</t>
  </si>
  <si>
    <t>I20</t>
  </si>
  <si>
    <t>Résultats</t>
  </si>
  <si>
    <t>De 1 à 12</t>
  </si>
  <si>
    <t>Identifiant du vélo loué</t>
  </si>
  <si>
    <t>Jour de la location</t>
  </si>
  <si>
    <t>Lundi, mardi, mercredi, jeudi, vendredi, samedi ou dimanche</t>
  </si>
  <si>
    <t>Montant avant remises et majorations</t>
  </si>
  <si>
    <t>Remise sur le montant global</t>
  </si>
  <si>
    <t>Montant final (après remises et majorations)</t>
  </si>
  <si>
    <t>Montant des location faites durant le weekend</t>
  </si>
  <si>
    <t>Montant des location faites en dehors du weekend</t>
  </si>
  <si>
    <t>Montant des location total</t>
  </si>
  <si>
    <t>Feuilles de facturation</t>
  </si>
  <si>
    <t>Montant total des location total</t>
  </si>
  <si>
    <t>B3</t>
  </si>
  <si>
    <t>C3</t>
  </si>
  <si>
    <t>D3</t>
  </si>
  <si>
    <t>Feuille d'analyse des location</t>
  </si>
  <si>
    <t>A24:A25</t>
  </si>
  <si>
    <t>B24:B25</t>
  </si>
  <si>
    <t>1 ou 2</t>
  </si>
  <si>
    <t>Cellules à remplir</t>
  </si>
  <si>
    <t>LEOPTERE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</si>
</sst>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3" x14ac:knownFonts="1">
    <font>
      <sz val="11"/>
      <color theme="1"/>
      <name val="Arial"/>
      <family val="2"/>
    </font>
    <font>
      <sz val="8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9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0" fillId="2" borderId="1" xfId="0" applyFill="1" applyBorder="1"/>
    <xf numFmtId="10" fontId="0" fillId="0" borderId="1" xfId="0" applyNumberFormat="1" applyBorder="1"/>
    <xf numFmtId="0" fontId="0" fillId="0" borderId="0" xfId="0" applyBorder="1"/>
    <xf numFmtId="164" fontId="0" fillId="0" borderId="0" xfId="0" applyNumberFormat="1" applyBorder="1"/>
    <xf numFmtId="0" fontId="0" fillId="3" borderId="1" xfId="0" applyFill="1" applyBorder="1"/>
    <xf numFmtId="0" fontId="0" fillId="0" borderId="3" xfId="0" applyFill="1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2" fillId="2" borderId="1" xfId="0" applyFont="1" applyFill="1" applyBorder="1"/>
  </cellXfs>
  <cellStyles count="1">
    <cellStyle name="Normal" xfId="0" builtinId="0"/>
  </cellStyles>
  <dxfs count="3">
    <dxf>
      <font>
        <b/>
        <i val="0"/>
        <strike val="0"/>
        <color theme="0"/>
      </font>
      <fill>
        <patternFill>
          <bgColor rgb="FF92D050"/>
        </patternFill>
      </fill>
    </dxf>
    <dxf>
      <font>
        <b/>
        <i val="0"/>
        <strike val="0"/>
        <color theme="0"/>
      </font>
      <fill>
        <patternFill>
          <bgColor rgb="FF92D050"/>
        </patternFill>
      </fill>
    </dxf>
    <dxf>
      <font>
        <b/>
        <i val="0"/>
        <strike val="0"/>
        <color theme="0"/>
      </font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Diagramme en secteur de la répartition des locations de l'utilisateur sur la feuille de facturation vierge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414B-47EE-A59F-3D3CB2EE6C80}"/>
              </c:ext>
            </c:extLst>
          </c:dPt>
          <c:dPt>
            <c:idx val="1"/>
            <c:bubble3D val="0"/>
            <c:spPr>
              <a:solidFill>
                <a:srgbClr val="C000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414B-47EE-A59F-3D3CB2EE6C80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7713D500-DD56-4447-AD1F-A6263D34D3FB}" type="VALUE">
                      <a:rPr lang="en-US" sz="1600" b="1">
                        <a:solidFill>
                          <a:schemeClr val="bg1"/>
                        </a:solidFill>
                      </a:rPr>
                      <a:pPr/>
                      <a:t>[VALEUR]</a:t>
                    </a:fld>
                    <a:endParaRPr lang="fr-FR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414B-47EE-A59F-3D3CB2EE6C8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0753A1E-EE68-4999-9396-ADB6C7B39BE4}" type="VALUE">
                      <a:rPr lang="en-US" sz="1600" b="1">
                        <a:solidFill>
                          <a:schemeClr val="bg1"/>
                        </a:solidFill>
                      </a:rPr>
                      <a:pPr/>
                      <a:t>[VALEUR]</a:t>
                    </a:fld>
                    <a:endParaRPr lang="fr-FR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414B-47EE-A59F-3D3CB2EE6C8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'Analyse des locations'!$B$2:$C$2</c:f>
              <c:strCache>
                <c:ptCount val="2"/>
                <c:pt idx="0">
                  <c:v>Montant des locations faites durant le weekend</c:v>
                </c:pt>
                <c:pt idx="1">
                  <c:v>Montant des location faites en dehors du weekend</c:v>
                </c:pt>
              </c:strCache>
            </c:strRef>
          </c:cat>
          <c:val>
            <c:numRef>
              <c:f>'Analyse des locations'!$B$3:$C$3</c:f>
              <c:numCache>
                <c:formatCode>#\ ##0.00\ "€"</c:formatCode>
                <c:ptCount val="2"/>
                <c:pt idx="0">
                  <c:v>15.840000000000002</c:v>
                </c:pt>
                <c:pt idx="1">
                  <c:v>45.405000000000001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4B-47EE-A59F-3D3CB2EE6C8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0000016417023931E-2"/>
          <c:y val="0.8317896374064353"/>
          <c:w val="0.92084958755510782"/>
          <c:h val="0.143519004568873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Diagrame</a:t>
            </a:r>
            <a:r>
              <a:rPr lang="en-US" baseline="0"/>
              <a:t> en secteur de </a:t>
            </a:r>
            <a:r>
              <a:rPr lang="fr-FR" sz="1400" b="0" i="0" u="none" strike="noStrike" baseline="0"/>
              <a:t>la part en pourcentage de chacune des factures dans le CA total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'Analyse des locations'!$B$23</c:f>
              <c:strCache>
                <c:ptCount val="1"/>
                <c:pt idx="0">
                  <c:v>Montant de la facture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BB96-4F59-BC4E-0121297F8A28}"/>
              </c:ext>
            </c:extLst>
          </c:dPt>
          <c:dPt>
            <c:idx val="1"/>
            <c:bubble3D val="0"/>
            <c:spPr>
              <a:solidFill>
                <a:schemeClr val="accent6">
                  <a:lumMod val="75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B96-4F59-BC4E-0121297F8A28}"/>
              </c:ext>
            </c:extLst>
          </c:dPt>
          <c:dLbls>
            <c:dLbl>
              <c:idx val="0"/>
              <c:layout>
                <c:manualLayout>
                  <c:x val="-4.8791097374510433E-3"/>
                  <c:y val="-0.10320099072123026"/>
                </c:manualLayout>
              </c:layout>
              <c:tx>
                <c:rich>
                  <a:bodyPr/>
                  <a:lstStyle/>
                  <a:p>
                    <a:r>
                      <a:rPr lang="en-US" sz="1200" b="1" baseline="0">
                        <a:solidFill>
                          <a:sysClr val="windowText" lastClr="000000"/>
                        </a:solidFill>
                      </a:rPr>
                      <a:t>Facture N°1
</a:t>
                    </a:r>
                    <a:fld id="{8D322285-8656-4180-94AE-36162A7139DD}" type="PERCENTAGE">
                      <a:rPr lang="en-US" sz="1200" b="1" baseline="0">
                        <a:solidFill>
                          <a:sysClr val="windowText" lastClr="000000"/>
                        </a:solidFill>
                      </a:rPr>
                      <a:pPr/>
                      <a:t>[POURCENTAGE]</a:t>
                    </a:fld>
                    <a:endParaRPr lang="en-US" sz="1200" b="1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BB96-4F59-BC4E-0121297F8A28}"/>
                </c:ext>
              </c:extLst>
            </c:dLbl>
            <c:dLbl>
              <c:idx val="1"/>
              <c:layout>
                <c:manualLayout>
                  <c:x val="-9.3457943925233669E-2"/>
                  <c:y val="9.4488188976377951E-3"/>
                </c:manualLayout>
              </c:layout>
              <c:tx>
                <c:rich>
                  <a:bodyPr/>
                  <a:lstStyle/>
                  <a:p>
                    <a:r>
                      <a:rPr lang="en-US" sz="1200" b="1" baseline="0">
                        <a:solidFill>
                          <a:schemeClr val="tx1"/>
                        </a:solidFill>
                      </a:rPr>
                      <a:t>Facture N°2
</a:t>
                    </a:r>
                    <a:fld id="{14A3FC69-3AF4-4D05-9BC1-BDD0EED152F8}" type="PERCENTAGE">
                      <a:rPr lang="en-US" sz="1200" b="1" baseline="0">
                        <a:solidFill>
                          <a:schemeClr val="tx1"/>
                        </a:solidFill>
                      </a:rPr>
                      <a:pPr/>
                      <a:t>[POURCENTAGE]</a:t>
                    </a:fld>
                    <a:endParaRPr lang="en-US" sz="1200" b="1" baseline="0">
                      <a:solidFill>
                        <a:schemeClr val="tx1"/>
                      </a:solidFill>
                    </a:endParaRPr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BB96-4F59-BC4E-0121297F8A28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val>
            <c:numRef>
              <c:f>'Analyse des locations'!$B$24:$B$25</c:f>
              <c:numCache>
                <c:formatCode>#\ ##0.00\ "€"</c:formatCode>
                <c:ptCount val="2"/>
                <c:pt idx="0">
                  <c:v>43.61</c:v>
                </c:pt>
                <c:pt idx="1">
                  <c:v>69.430000000000007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96-4F59-BC4E-0121297F8A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</xdr:colOff>
      <xdr:row>3</xdr:row>
      <xdr:rowOff>171450</xdr:rowOff>
    </xdr:from>
    <xdr:to>
      <xdr:col>2</xdr:col>
      <xdr:colOff>3076575</xdr:colOff>
      <xdr:row>21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842E710-D04A-4841-9FBA-3440C691DF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9525</xdr:colOff>
      <xdr:row>26</xdr:row>
      <xdr:rowOff>0</xdr:rowOff>
    </xdr:from>
    <xdr:to>
      <xdr:col>2</xdr:col>
      <xdr:colOff>3095625</xdr:colOff>
      <xdr:row>40</xdr:row>
      <xdr:rowOff>171450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26C774EC-7204-48E9-A3C8-78FD1748E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B3" sqref="B3"/>
    </sheetView>
  </sheetViews>
  <sheetFormatPr baseColWidth="10" defaultRowHeight="14.25" x14ac:dyDescent="0.2"/>
  <cols>
    <col min="5" max="5" width="25.875" customWidth="1"/>
    <col min="6" max="6" width="29" customWidth="1"/>
    <col min="7" max="7" width="17.375" customWidth="1"/>
    <col min="8" max="8" width="11.75" customWidth="1"/>
    <col min="9" max="9" width="17.375" customWidth="1"/>
  </cols>
  <sheetData>
    <row r="1" spans="1:9" x14ac:dyDescent="0.2">
      <c r="A1" s="1" t="s">
        <v>13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48</v>
      </c>
      <c r="G1" s="1" t="s">
        <v>22</v>
      </c>
      <c r="H1" s="1" t="s">
        <v>23</v>
      </c>
      <c r="I1" s="1" t="s">
        <v>4</v>
      </c>
    </row>
    <row r="2" spans="1:9" x14ac:dyDescent="0.2">
      <c r="A2" s="1" t="s">
        <v>28</v>
      </c>
      <c r="B2" s="2" t="s">
        <v>392</v>
      </c>
      <c r="C2" s="1" t="s">
        <v>24</v>
      </c>
      <c r="D2" s="1" t="s">
        <v>25</v>
      </c>
      <c r="E2" s="1" t="s">
        <v>49</v>
      </c>
      <c r="F2" s="1" t="s">
        <v>50</v>
      </c>
      <c r="G2" s="1">
        <v>31000</v>
      </c>
      <c r="H2" s="1" t="s">
        <v>26</v>
      </c>
      <c r="I2" s="1" t="s">
        <v>27</v>
      </c>
    </row>
    <row r="3" spans="1:9" x14ac:dyDescent="0.2">
      <c r="A3" s="1" t="s">
        <v>29</v>
      </c>
      <c r="B3" s="2" t="s">
        <v>30</v>
      </c>
      <c r="C3" s="1" t="s">
        <v>31</v>
      </c>
      <c r="D3" s="1" t="s">
        <v>32</v>
      </c>
      <c r="E3" s="1" t="s">
        <v>51</v>
      </c>
      <c r="F3" s="1" t="s">
        <v>52</v>
      </c>
      <c r="G3" s="1">
        <v>31520</v>
      </c>
      <c r="H3" s="1" t="s">
        <v>33</v>
      </c>
      <c r="I3" s="1" t="s">
        <v>34</v>
      </c>
    </row>
    <row r="4" spans="1:9" x14ac:dyDescent="0.2">
      <c r="A4" s="1" t="s">
        <v>35</v>
      </c>
      <c r="B4" s="2" t="s">
        <v>36</v>
      </c>
      <c r="C4" s="1" t="s">
        <v>37</v>
      </c>
      <c r="D4" s="1" t="s">
        <v>25</v>
      </c>
      <c r="E4" s="1" t="s">
        <v>53</v>
      </c>
      <c r="F4" s="1" t="s">
        <v>54</v>
      </c>
      <c r="G4" s="1">
        <v>31320</v>
      </c>
      <c r="H4" s="1" t="s">
        <v>38</v>
      </c>
      <c r="I4" s="1" t="s">
        <v>25</v>
      </c>
    </row>
    <row r="5" spans="1:9" x14ac:dyDescent="0.2">
      <c r="A5" s="1" t="s">
        <v>39</v>
      </c>
      <c r="B5" s="2" t="s">
        <v>40</v>
      </c>
      <c r="C5" s="1" t="s">
        <v>41</v>
      </c>
      <c r="D5" s="1" t="s">
        <v>25</v>
      </c>
      <c r="E5" s="1" t="s">
        <v>55</v>
      </c>
      <c r="F5" s="1" t="s">
        <v>210</v>
      </c>
      <c r="G5" s="1">
        <v>31000</v>
      </c>
      <c r="H5" s="1" t="s">
        <v>26</v>
      </c>
      <c r="I5" s="1" t="s">
        <v>34</v>
      </c>
    </row>
    <row r="6" spans="1:9" x14ac:dyDescent="0.2">
      <c r="A6" s="1" t="s">
        <v>42</v>
      </c>
      <c r="B6" s="2" t="s">
        <v>43</v>
      </c>
      <c r="C6" s="1" t="s">
        <v>44</v>
      </c>
      <c r="D6" s="1" t="s">
        <v>32</v>
      </c>
      <c r="E6" s="1" t="s">
        <v>56</v>
      </c>
      <c r="F6" s="1" t="s">
        <v>57</v>
      </c>
      <c r="G6" s="1">
        <v>31000</v>
      </c>
      <c r="H6" s="1" t="s">
        <v>26</v>
      </c>
      <c r="I6" s="1" t="s">
        <v>264</v>
      </c>
    </row>
    <row r="7" spans="1:9" x14ac:dyDescent="0.2">
      <c r="A7" s="1" t="s">
        <v>45</v>
      </c>
      <c r="B7" s="2" t="s">
        <v>46</v>
      </c>
      <c r="C7" s="1" t="s">
        <v>47</v>
      </c>
      <c r="D7" s="1" t="s">
        <v>32</v>
      </c>
      <c r="E7" s="1" t="s">
        <v>58</v>
      </c>
      <c r="F7" s="1" t="s">
        <v>59</v>
      </c>
      <c r="G7" s="1">
        <v>31320</v>
      </c>
      <c r="H7" s="1" t="s">
        <v>38</v>
      </c>
      <c r="I7" s="1" t="s">
        <v>264</v>
      </c>
    </row>
    <row r="8" spans="1:9" x14ac:dyDescent="0.2">
      <c r="A8" s="1" t="s">
        <v>211</v>
      </c>
      <c r="B8" s="2"/>
      <c r="C8" s="1"/>
      <c r="D8" s="1"/>
      <c r="E8" s="1"/>
      <c r="F8" s="1"/>
      <c r="G8" s="1"/>
      <c r="H8" s="1"/>
      <c r="I8" s="1"/>
    </row>
    <row r="9" spans="1:9" x14ac:dyDescent="0.2">
      <c r="A9" s="1" t="s">
        <v>212</v>
      </c>
      <c r="B9" s="2"/>
      <c r="C9" s="1"/>
      <c r="D9" s="1"/>
      <c r="E9" s="1"/>
      <c r="F9" s="1"/>
      <c r="G9" s="1"/>
      <c r="H9" s="1"/>
      <c r="I9" s="1"/>
    </row>
    <row r="10" spans="1:9" x14ac:dyDescent="0.2">
      <c r="A10" s="1" t="s">
        <v>213</v>
      </c>
      <c r="B10" s="2"/>
      <c r="C10" s="1"/>
      <c r="D10" s="1"/>
      <c r="E10" s="1"/>
      <c r="F10" s="1"/>
      <c r="G10" s="1"/>
      <c r="H10" s="1"/>
      <c r="I10" s="1"/>
    </row>
    <row r="11" spans="1:9" x14ac:dyDescent="0.2">
      <c r="A11" s="1" t="s">
        <v>214</v>
      </c>
      <c r="B11" s="2"/>
      <c r="C11" s="1"/>
      <c r="D11" s="1"/>
      <c r="E11" s="1"/>
      <c r="F11" s="1"/>
      <c r="G11" s="1"/>
      <c r="H11" s="1"/>
      <c r="I11" s="1"/>
    </row>
    <row r="12" spans="1:9" x14ac:dyDescent="0.2">
      <c r="A12" s="1" t="s">
        <v>215</v>
      </c>
      <c r="B12" s="2"/>
      <c r="C12" s="1"/>
      <c r="D12" s="1"/>
      <c r="E12" s="1"/>
      <c r="F12" s="1"/>
      <c r="G12" s="1"/>
      <c r="H12" s="1"/>
      <c r="I12" s="1"/>
    </row>
    <row r="13" spans="1:9" x14ac:dyDescent="0.2">
      <c r="A13" s="1" t="s">
        <v>216</v>
      </c>
      <c r="B13" s="2"/>
      <c r="C13" s="1"/>
      <c r="D13" s="1"/>
      <c r="E13" s="1"/>
      <c r="F13" s="1"/>
      <c r="G13" s="1"/>
      <c r="H13" s="1"/>
      <c r="I13" s="1"/>
    </row>
    <row r="14" spans="1:9" x14ac:dyDescent="0.2">
      <c r="A14" s="1" t="s">
        <v>217</v>
      </c>
      <c r="B14" s="2"/>
      <c r="C14" s="1"/>
      <c r="D14" s="1"/>
      <c r="E14" s="1"/>
      <c r="F14" s="1"/>
      <c r="G14" s="1"/>
      <c r="H14" s="1"/>
      <c r="I14" s="1"/>
    </row>
    <row r="15" spans="1:9" x14ac:dyDescent="0.2">
      <c r="A15" s="1" t="s">
        <v>218</v>
      </c>
      <c r="B15" s="2"/>
      <c r="C15" s="1"/>
      <c r="D15" s="1"/>
      <c r="E15" s="1"/>
      <c r="F15" s="1"/>
      <c r="G15" s="1"/>
      <c r="H15" s="1"/>
      <c r="I15" s="1"/>
    </row>
    <row r="16" spans="1:9" x14ac:dyDescent="0.2">
      <c r="A16" s="1" t="s">
        <v>219</v>
      </c>
      <c r="B16" s="2"/>
      <c r="C16" s="1"/>
      <c r="D16" s="1"/>
      <c r="E16" s="1"/>
      <c r="F16" s="1"/>
      <c r="G16" s="1"/>
      <c r="H16" s="1"/>
      <c r="I16" s="1"/>
    </row>
    <row r="17" spans="1:9" x14ac:dyDescent="0.2">
      <c r="A17" s="1" t="s">
        <v>220</v>
      </c>
      <c r="B17" s="2"/>
      <c r="C17" s="1"/>
      <c r="D17" s="1"/>
      <c r="E17" s="1"/>
      <c r="F17" s="1"/>
      <c r="G17" s="1"/>
      <c r="H17" s="1"/>
      <c r="I17" s="1"/>
    </row>
    <row r="18" spans="1:9" x14ac:dyDescent="0.2">
      <c r="A18" s="1" t="s">
        <v>221</v>
      </c>
      <c r="B18" s="2"/>
      <c r="C18" s="1"/>
      <c r="D18" s="1"/>
      <c r="E18" s="1"/>
      <c r="F18" s="1"/>
      <c r="G18" s="1"/>
      <c r="H18" s="1"/>
      <c r="I18" s="1"/>
    </row>
    <row r="19" spans="1:9" x14ac:dyDescent="0.2">
      <c r="A19" s="1" t="s">
        <v>222</v>
      </c>
      <c r="B19" s="2"/>
      <c r="C19" s="1"/>
      <c r="D19" s="1"/>
      <c r="E19" s="1"/>
      <c r="F19" s="1"/>
      <c r="G19" s="1"/>
      <c r="H19" s="1"/>
      <c r="I19" s="1"/>
    </row>
    <row r="20" spans="1:9" x14ac:dyDescent="0.2">
      <c r="A20" s="1" t="s">
        <v>223</v>
      </c>
      <c r="B20" s="2"/>
      <c r="C20" s="1"/>
      <c r="D20" s="1"/>
      <c r="E20" s="1"/>
      <c r="F20" s="1"/>
      <c r="G20" s="1"/>
      <c r="H20" s="1"/>
      <c r="I20" s="1"/>
    </row>
    <row r="21" spans="1:9" x14ac:dyDescent="0.2">
      <c r="A21" s="1" t="s">
        <v>224</v>
      </c>
      <c r="B21" s="2"/>
      <c r="C21" s="1"/>
      <c r="D21" s="1"/>
      <c r="E21" s="1"/>
      <c r="F21" s="1"/>
      <c r="G21" s="1"/>
      <c r="H21" s="1"/>
      <c r="I21" s="1"/>
    </row>
    <row r="22" spans="1:9" x14ac:dyDescent="0.2">
      <c r="A22" s="1" t="s">
        <v>225</v>
      </c>
      <c r="B22" s="2"/>
      <c r="C22" s="1"/>
      <c r="D22" s="1"/>
      <c r="E22" s="1"/>
      <c r="G22" s="1"/>
      <c r="H22" s="1"/>
      <c r="I22" s="1"/>
    </row>
    <row r="23" spans="1:9" x14ac:dyDescent="0.2">
      <c r="A23" s="1" t="s">
        <v>226</v>
      </c>
      <c r="B23" s="2"/>
      <c r="C23" s="1"/>
      <c r="D23" s="1"/>
      <c r="E23" s="1"/>
      <c r="F23" s="1"/>
      <c r="G23" s="1"/>
      <c r="H23" s="1"/>
      <c r="I23" s="1"/>
    </row>
    <row r="24" spans="1:9" x14ac:dyDescent="0.2">
      <c r="A24" s="1" t="s">
        <v>227</v>
      </c>
      <c r="B24" s="2"/>
      <c r="C24" s="1"/>
      <c r="D24" s="1"/>
      <c r="E24" s="1"/>
      <c r="F24" s="1"/>
      <c r="G24" s="1"/>
      <c r="H24" s="1"/>
      <c r="I24" s="1"/>
    </row>
    <row r="25" spans="1:9" x14ac:dyDescent="0.2">
      <c r="A25" s="1" t="s">
        <v>228</v>
      </c>
      <c r="B25" s="2"/>
      <c r="C25" s="1"/>
      <c r="D25" s="1"/>
      <c r="E25" s="1"/>
      <c r="F25" s="1"/>
      <c r="G25" s="1"/>
      <c r="H25" s="1"/>
      <c r="I25" s="1"/>
    </row>
    <row r="26" spans="1:9" x14ac:dyDescent="0.2">
      <c r="A26" s="1" t="s">
        <v>229</v>
      </c>
      <c r="B26" s="2"/>
      <c r="C26" s="1"/>
      <c r="D26" s="1"/>
      <c r="E26" s="1"/>
      <c r="F26" s="1"/>
      <c r="G26" s="1"/>
      <c r="H26" s="1"/>
      <c r="I26" s="1"/>
    </row>
    <row r="27" spans="1:9" x14ac:dyDescent="0.2">
      <c r="A27" s="1" t="s">
        <v>230</v>
      </c>
      <c r="B27" s="2"/>
      <c r="C27" s="1"/>
      <c r="D27" s="1"/>
      <c r="E27" s="1"/>
      <c r="F27" s="1"/>
      <c r="G27" s="1"/>
      <c r="H27" s="1"/>
      <c r="I27" s="1"/>
    </row>
    <row r="28" spans="1:9" x14ac:dyDescent="0.2">
      <c r="A28" s="1" t="s">
        <v>231</v>
      </c>
      <c r="B28" s="2"/>
      <c r="C28" s="1"/>
      <c r="D28" s="1"/>
      <c r="E28" s="1"/>
      <c r="F28" s="1"/>
      <c r="G28" s="1"/>
      <c r="H28" s="1"/>
      <c r="I28" s="1"/>
    </row>
    <row r="29" spans="1:9" x14ac:dyDescent="0.2">
      <c r="A29" s="1" t="s">
        <v>232</v>
      </c>
      <c r="B29" s="2"/>
      <c r="C29" s="1"/>
      <c r="D29" s="1"/>
      <c r="E29" s="1"/>
      <c r="F29" s="1"/>
      <c r="G29" s="1"/>
      <c r="H29" s="1"/>
      <c r="I29" s="1"/>
    </row>
    <row r="30" spans="1:9" x14ac:dyDescent="0.2">
      <c r="A30" s="1" t="s">
        <v>233</v>
      </c>
      <c r="B30" s="2"/>
      <c r="C30" s="1"/>
      <c r="D30" s="1"/>
      <c r="E30" s="1"/>
      <c r="F30" s="1"/>
      <c r="G30" s="1"/>
      <c r="H30" s="1"/>
      <c r="I30" s="1"/>
    </row>
    <row r="31" spans="1:9" x14ac:dyDescent="0.2">
      <c r="A31" s="1" t="s">
        <v>234</v>
      </c>
      <c r="B31" s="2"/>
      <c r="C31" s="1"/>
      <c r="D31" s="1"/>
      <c r="E31" s="1"/>
      <c r="F31" s="1"/>
      <c r="G31" s="1"/>
      <c r="H31" s="1"/>
      <c r="I31" s="1"/>
    </row>
    <row r="32" spans="1:9" x14ac:dyDescent="0.2">
      <c r="A32" s="1" t="s">
        <v>235</v>
      </c>
      <c r="B32" s="2"/>
      <c r="C32" s="1"/>
      <c r="D32" s="1"/>
      <c r="E32" s="1"/>
      <c r="F32" s="1"/>
      <c r="G32" s="1"/>
      <c r="H32" s="1"/>
      <c r="I32" s="1"/>
    </row>
    <row r="33" spans="1:9" x14ac:dyDescent="0.2">
      <c r="A33" s="1" t="s">
        <v>236</v>
      </c>
      <c r="B33" s="2"/>
      <c r="C33" s="1"/>
      <c r="D33" s="1"/>
      <c r="E33" s="1"/>
      <c r="F33" s="1"/>
      <c r="G33" s="1"/>
      <c r="H33" s="1"/>
      <c r="I33" s="1"/>
    </row>
    <row r="34" spans="1:9" x14ac:dyDescent="0.2">
      <c r="A34" s="1" t="s">
        <v>237</v>
      </c>
      <c r="B34" s="2"/>
      <c r="C34" s="1"/>
      <c r="D34" s="1"/>
      <c r="E34" s="1"/>
      <c r="F34" s="1"/>
      <c r="G34" s="1"/>
      <c r="H34" s="1"/>
      <c r="I34" s="1"/>
    </row>
    <row r="35" spans="1:9" x14ac:dyDescent="0.2">
      <c r="A35" s="1" t="s">
        <v>238</v>
      </c>
      <c r="B35" s="2"/>
      <c r="C35" s="1"/>
      <c r="D35" s="1"/>
      <c r="E35" s="1"/>
      <c r="F35" s="1"/>
      <c r="G35" s="1"/>
      <c r="H35" s="1"/>
      <c r="I35" s="1"/>
    </row>
    <row r="36" spans="1:9" x14ac:dyDescent="0.2">
      <c r="A36" s="1" t="s">
        <v>239</v>
      </c>
      <c r="B36" s="2"/>
      <c r="C36" s="1"/>
      <c r="D36" s="1"/>
      <c r="E36" s="1"/>
      <c r="F36" s="1"/>
      <c r="G36" s="1"/>
      <c r="H36" s="1"/>
      <c r="I36" s="1"/>
    </row>
    <row r="37" spans="1:9" x14ac:dyDescent="0.2">
      <c r="A37" s="1" t="s">
        <v>240</v>
      </c>
      <c r="B37" s="2"/>
      <c r="C37" s="1"/>
      <c r="D37" s="1"/>
      <c r="E37" s="1"/>
      <c r="F37" s="1"/>
      <c r="G37" s="1"/>
      <c r="H37" s="1"/>
      <c r="I37" s="1"/>
    </row>
    <row r="38" spans="1:9" x14ac:dyDescent="0.2">
      <c r="A38" s="1" t="s">
        <v>241</v>
      </c>
      <c r="B38" s="2"/>
      <c r="C38" s="1"/>
      <c r="D38" s="1"/>
      <c r="E38" s="1"/>
      <c r="F38" s="1"/>
      <c r="G38" s="1"/>
      <c r="H38" s="1"/>
      <c r="I38" s="1"/>
    </row>
    <row r="39" spans="1:9" x14ac:dyDescent="0.2">
      <c r="A39" s="1" t="s">
        <v>242</v>
      </c>
      <c r="B39" s="2"/>
      <c r="C39" s="1"/>
      <c r="D39" s="1"/>
      <c r="E39" s="1"/>
      <c r="F39" s="1"/>
      <c r="G39" s="1"/>
      <c r="H39" s="1"/>
      <c r="I39" s="1"/>
    </row>
    <row r="40" spans="1:9" x14ac:dyDescent="0.2">
      <c r="A40" s="1" t="s">
        <v>243</v>
      </c>
      <c r="B40" s="2"/>
      <c r="C40" s="1"/>
      <c r="D40" s="1"/>
      <c r="E40" s="1"/>
      <c r="F40" s="1"/>
      <c r="G40" s="1"/>
      <c r="H40" s="1"/>
      <c r="I40" s="1"/>
    </row>
    <row r="41" spans="1:9" x14ac:dyDescent="0.2">
      <c r="A41" s="1" t="s">
        <v>244</v>
      </c>
      <c r="B41" s="2"/>
      <c r="C41" s="1"/>
      <c r="D41" s="1"/>
      <c r="E41" s="1"/>
      <c r="F41" s="1"/>
      <c r="G41" s="1"/>
      <c r="H41" s="1"/>
      <c r="I41" s="1"/>
    </row>
    <row r="42" spans="1:9" x14ac:dyDescent="0.2">
      <c r="A42" s="1" t="s">
        <v>245</v>
      </c>
      <c r="B42" s="2"/>
      <c r="C42" s="1"/>
      <c r="D42" s="1"/>
      <c r="E42" s="1"/>
      <c r="F42" s="1"/>
      <c r="G42" s="1"/>
      <c r="H42" s="1"/>
      <c r="I42" s="1"/>
    </row>
    <row r="43" spans="1:9" x14ac:dyDescent="0.2">
      <c r="A43" s="1" t="s">
        <v>246</v>
      </c>
      <c r="B43" s="2"/>
      <c r="C43" s="1"/>
      <c r="D43" s="1"/>
      <c r="E43" s="1"/>
      <c r="F43" s="1"/>
      <c r="G43" s="1"/>
      <c r="H43" s="1"/>
      <c r="I43" s="1"/>
    </row>
    <row r="44" spans="1:9" x14ac:dyDescent="0.2">
      <c r="A44" s="1" t="s">
        <v>247</v>
      </c>
      <c r="B44" s="2"/>
      <c r="C44" s="1"/>
      <c r="D44" s="1"/>
      <c r="E44" s="1"/>
      <c r="F44" s="1"/>
      <c r="G44" s="1"/>
      <c r="H44" s="1"/>
      <c r="I44" s="1"/>
    </row>
    <row r="45" spans="1:9" x14ac:dyDescent="0.2">
      <c r="A45" s="1" t="s">
        <v>248</v>
      </c>
      <c r="B45" s="2"/>
      <c r="C45" s="1"/>
      <c r="D45" s="1"/>
      <c r="E45" s="1"/>
      <c r="F45" s="1"/>
      <c r="G45" s="1"/>
      <c r="H45" s="1"/>
      <c r="I45" s="1"/>
    </row>
    <row r="46" spans="1:9" x14ac:dyDescent="0.2">
      <c r="A46" s="1" t="s">
        <v>249</v>
      </c>
      <c r="B46" s="2"/>
      <c r="C46" s="1"/>
      <c r="D46" s="1"/>
      <c r="E46" s="1"/>
      <c r="F46" s="1"/>
      <c r="G46" s="1"/>
      <c r="H46" s="1"/>
      <c r="I46" s="1"/>
    </row>
    <row r="47" spans="1:9" x14ac:dyDescent="0.2">
      <c r="A47" s="1" t="s">
        <v>250</v>
      </c>
      <c r="B47" s="2"/>
      <c r="C47" s="1"/>
      <c r="D47" s="1"/>
      <c r="E47" s="1"/>
      <c r="F47" s="1"/>
      <c r="G47" s="1"/>
      <c r="H47" s="1"/>
      <c r="I47" s="1"/>
    </row>
    <row r="48" spans="1:9" x14ac:dyDescent="0.2">
      <c r="A48" s="1" t="s">
        <v>251</v>
      </c>
      <c r="B48" s="2"/>
      <c r="C48" s="1"/>
      <c r="D48" s="1"/>
      <c r="E48" s="1"/>
      <c r="F48" s="1"/>
      <c r="G48" s="1"/>
      <c r="H48" s="1"/>
      <c r="I48" s="1"/>
    </row>
    <row r="49" spans="1:9" x14ac:dyDescent="0.2">
      <c r="A49" s="1" t="s">
        <v>252</v>
      </c>
      <c r="B49" s="2"/>
      <c r="C49" s="1"/>
      <c r="D49" s="1"/>
      <c r="E49" s="1"/>
      <c r="F49" s="1"/>
      <c r="G49" s="1"/>
      <c r="H49" s="1"/>
      <c r="I49" s="1"/>
    </row>
    <row r="50" spans="1:9" x14ac:dyDescent="0.2">
      <c r="A50" s="1" t="s">
        <v>253</v>
      </c>
      <c r="B50" s="2"/>
      <c r="C50" s="1"/>
      <c r="D50" s="1"/>
      <c r="E50" s="1"/>
      <c r="F50" s="1"/>
      <c r="G50" s="1"/>
      <c r="H50" s="1"/>
      <c r="I50" s="1"/>
    </row>
    <row r="51" spans="1:9" x14ac:dyDescent="0.2">
      <c r="A51" s="1" t="s">
        <v>254</v>
      </c>
      <c r="B51" s="2"/>
      <c r="C51" s="1"/>
      <c r="D51" s="1"/>
      <c r="E51" s="1"/>
      <c r="F51" s="1"/>
      <c r="G51" s="1"/>
      <c r="H51" s="1"/>
      <c r="I51" s="1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errorTitle="Erreur de saisie" error="Veuillez saisir un nom d'abonnement valide." xr:uid="{00000000-0002-0000-0000-000000000000}">
          <x14:formula1>
            <xm:f>Abonnement!$A$2:$A$12</xm:f>
          </x14:formula1>
          <xm:sqref>I2:I51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workbookViewId="0">
      <selection activeCell="B5" sqref="B5"/>
    </sheetView>
  </sheetViews>
  <sheetFormatPr baseColWidth="10" defaultRowHeight="14.25" x14ac:dyDescent="0.2"/>
  <cols>
    <col min="1" max="1" width="25.625" customWidth="1"/>
    <col min="2" max="2" width="25.25" customWidth="1"/>
  </cols>
  <sheetData>
    <row r="1" spans="1:3" x14ac:dyDescent="0.2">
      <c r="A1" s="1" t="s">
        <v>12</v>
      </c>
      <c r="B1" s="1" t="s">
        <v>5</v>
      </c>
      <c r="C1" s="5" t="s">
        <v>6</v>
      </c>
    </row>
    <row r="2" spans="1:3" x14ac:dyDescent="0.2">
      <c r="A2" s="1">
        <v>1</v>
      </c>
      <c r="B2" s="1">
        <v>2</v>
      </c>
      <c r="C2" s="5">
        <v>5</v>
      </c>
    </row>
    <row r="3" spans="1:3" x14ac:dyDescent="0.2">
      <c r="A3" s="1">
        <v>2</v>
      </c>
      <c r="B3" s="1">
        <v>3</v>
      </c>
      <c r="C3" s="5">
        <v>8</v>
      </c>
    </row>
    <row r="4" spans="1:3" x14ac:dyDescent="0.2">
      <c r="A4" s="1">
        <v>3</v>
      </c>
      <c r="B4" s="1">
        <v>2</v>
      </c>
      <c r="C4" s="5">
        <v>4</v>
      </c>
    </row>
    <row r="5" spans="1:3" x14ac:dyDescent="0.2">
      <c r="A5" s="1">
        <v>4</v>
      </c>
      <c r="B5" s="1">
        <v>3</v>
      </c>
      <c r="C5" s="5">
        <v>7</v>
      </c>
    </row>
    <row r="6" spans="1:3" x14ac:dyDescent="0.2">
      <c r="A6" s="1">
        <v>5</v>
      </c>
      <c r="B6" s="1">
        <v>6</v>
      </c>
      <c r="C6" s="5">
        <v>5</v>
      </c>
    </row>
    <row r="7" spans="1:3" x14ac:dyDescent="0.2">
      <c r="A7" s="1">
        <v>6</v>
      </c>
      <c r="B7" s="1">
        <v>7</v>
      </c>
      <c r="C7" s="5">
        <v>12</v>
      </c>
    </row>
    <row r="8" spans="1:3" x14ac:dyDescent="0.2">
      <c r="A8" s="1">
        <v>7</v>
      </c>
      <c r="B8" s="1">
        <v>3</v>
      </c>
      <c r="C8" s="5">
        <v>3</v>
      </c>
    </row>
    <row r="9" spans="1:3" x14ac:dyDescent="0.2">
      <c r="A9" s="1">
        <v>8</v>
      </c>
      <c r="B9" s="1"/>
      <c r="C9" s="5"/>
    </row>
    <row r="10" spans="1:3" x14ac:dyDescent="0.2">
      <c r="A10" s="1">
        <v>9</v>
      </c>
      <c r="B10" s="1"/>
      <c r="C10" s="5"/>
    </row>
    <row r="11" spans="1:3" x14ac:dyDescent="0.2">
      <c r="A11" s="1">
        <v>10</v>
      </c>
      <c r="B11" s="1"/>
      <c r="C11" s="5"/>
    </row>
    <row r="12" spans="1:3" x14ac:dyDescent="0.2">
      <c r="A12" s="1">
        <v>11</v>
      </c>
      <c r="B12" s="1"/>
      <c r="C12" s="5"/>
    </row>
    <row r="13" spans="1:3" x14ac:dyDescent="0.2">
      <c r="A13" s="1">
        <v>12</v>
      </c>
      <c r="B13" s="1"/>
      <c r="C13" s="5"/>
    </row>
    <row r="14" spans="1:3" x14ac:dyDescent="0.2">
      <c r="A14" s="1">
        <v>13</v>
      </c>
      <c r="B14" s="1"/>
      <c r="C14" s="5"/>
    </row>
    <row r="15" spans="1:3" x14ac:dyDescent="0.2">
      <c r="A15" s="1">
        <v>14</v>
      </c>
      <c r="B15" s="1"/>
      <c r="C15" s="5"/>
    </row>
    <row r="16" spans="1:3" x14ac:dyDescent="0.2">
      <c r="A16" s="1">
        <v>15</v>
      </c>
      <c r="B16" s="1"/>
      <c r="C16" s="5"/>
    </row>
    <row r="17" spans="1:3" x14ac:dyDescent="0.2">
      <c r="A17" s="1">
        <v>16</v>
      </c>
      <c r="B17" s="1"/>
      <c r="C17" s="5"/>
    </row>
    <row r="18" spans="1:3" x14ac:dyDescent="0.2">
      <c r="A18" s="1">
        <v>17</v>
      </c>
      <c r="B18" s="1"/>
      <c r="C18" s="5"/>
    </row>
    <row r="19" spans="1:3" x14ac:dyDescent="0.2">
      <c r="A19" s="1">
        <v>18</v>
      </c>
      <c r="B19" s="1"/>
      <c r="C19" s="5"/>
    </row>
    <row r="20" spans="1:3" x14ac:dyDescent="0.2">
      <c r="A20" s="1">
        <v>19</v>
      </c>
      <c r="B20" s="1"/>
      <c r="C20" s="5"/>
    </row>
    <row r="21" spans="1:3" x14ac:dyDescent="0.2">
      <c r="A21" s="1">
        <v>20</v>
      </c>
      <c r="B21" s="1"/>
      <c r="C21" s="5"/>
    </row>
    <row r="22" spans="1:3" x14ac:dyDescent="0.2">
      <c r="A22" s="1">
        <v>21</v>
      </c>
      <c r="B22" s="1"/>
      <c r="C22" s="5"/>
    </row>
    <row r="23" spans="1:3" x14ac:dyDescent="0.2">
      <c r="A23" s="1">
        <v>22</v>
      </c>
      <c r="B23" s="1"/>
      <c r="C23" s="5"/>
    </row>
    <row r="24" spans="1:3" x14ac:dyDescent="0.2">
      <c r="A24" s="1">
        <v>23</v>
      </c>
      <c r="B24" s="1"/>
      <c r="C24" s="5"/>
    </row>
    <row r="25" spans="1:3" x14ac:dyDescent="0.2">
      <c r="A25" s="1">
        <v>24</v>
      </c>
      <c r="B25" s="1"/>
      <c r="C25" s="5"/>
    </row>
    <row r="26" spans="1:3" x14ac:dyDescent="0.2">
      <c r="A26" s="1">
        <v>25</v>
      </c>
      <c r="B26" s="1"/>
      <c r="C26" s="5"/>
    </row>
    <row r="27" spans="1:3" x14ac:dyDescent="0.2">
      <c r="A27" s="1">
        <v>26</v>
      </c>
      <c r="B27" s="1"/>
      <c r="C27" s="5"/>
    </row>
    <row r="28" spans="1:3" x14ac:dyDescent="0.2">
      <c r="A28" s="1">
        <v>27</v>
      </c>
      <c r="B28" s="1"/>
      <c r="C28" s="5"/>
    </row>
    <row r="29" spans="1:3" x14ac:dyDescent="0.2">
      <c r="A29" s="1">
        <v>28</v>
      </c>
      <c r="B29" s="1"/>
      <c r="C29" s="5"/>
    </row>
    <row r="30" spans="1:3" x14ac:dyDescent="0.2">
      <c r="A30" s="1">
        <v>29</v>
      </c>
      <c r="B30" s="1"/>
      <c r="C30" s="5"/>
    </row>
    <row r="31" spans="1:3" x14ac:dyDescent="0.2">
      <c r="A31" s="1">
        <v>30</v>
      </c>
      <c r="B31" s="1"/>
      <c r="C31" s="5"/>
    </row>
    <row r="32" spans="1:3" x14ac:dyDescent="0.2">
      <c r="A32" s="1">
        <v>31</v>
      </c>
      <c r="B32" s="1"/>
      <c r="C32" s="5"/>
    </row>
    <row r="33" spans="1:3" x14ac:dyDescent="0.2">
      <c r="A33" s="1">
        <v>32</v>
      </c>
      <c r="B33" s="1"/>
      <c r="C33" s="5"/>
    </row>
    <row r="34" spans="1:3" x14ac:dyDescent="0.2">
      <c r="A34" s="1">
        <v>33</v>
      </c>
      <c r="B34" s="1"/>
      <c r="C34" s="5"/>
    </row>
    <row r="35" spans="1:3" x14ac:dyDescent="0.2">
      <c r="A35" s="1">
        <v>34</v>
      </c>
      <c r="B35" s="1"/>
      <c r="C35" s="5"/>
    </row>
    <row r="36" spans="1:3" x14ac:dyDescent="0.2">
      <c r="A36" s="1">
        <v>35</v>
      </c>
      <c r="B36" s="1"/>
      <c r="C36" s="5"/>
    </row>
    <row r="37" spans="1:3" x14ac:dyDescent="0.2">
      <c r="A37" s="1">
        <v>36</v>
      </c>
      <c r="B37" s="1"/>
      <c r="C37" s="5"/>
    </row>
    <row r="38" spans="1:3" x14ac:dyDescent="0.2">
      <c r="A38" s="1">
        <v>37</v>
      </c>
      <c r="B38" s="1"/>
      <c r="C38" s="5"/>
    </row>
    <row r="39" spans="1:3" x14ac:dyDescent="0.2">
      <c r="A39" s="1">
        <v>38</v>
      </c>
      <c r="B39" s="1"/>
      <c r="C39" s="5"/>
    </row>
    <row r="40" spans="1:3" x14ac:dyDescent="0.2">
      <c r="A40" s="1">
        <v>39</v>
      </c>
      <c r="B40" s="1"/>
      <c r="C40" s="5"/>
    </row>
    <row r="41" spans="1:3" x14ac:dyDescent="0.2">
      <c r="A41" s="1">
        <v>40</v>
      </c>
      <c r="B41" s="1"/>
      <c r="C41" s="5"/>
    </row>
    <row r="42" spans="1:3" x14ac:dyDescent="0.2">
      <c r="A42" s="1">
        <v>41</v>
      </c>
      <c r="B42" s="1"/>
      <c r="C42" s="5"/>
    </row>
    <row r="43" spans="1:3" x14ac:dyDescent="0.2">
      <c r="A43" s="1">
        <v>42</v>
      </c>
      <c r="B43" s="1"/>
      <c r="C43" s="5"/>
    </row>
    <row r="44" spans="1:3" x14ac:dyDescent="0.2">
      <c r="A44" s="1">
        <v>43</v>
      </c>
      <c r="B44" s="1"/>
      <c r="C44" s="5"/>
    </row>
    <row r="45" spans="1:3" x14ac:dyDescent="0.2">
      <c r="A45" s="1">
        <v>44</v>
      </c>
      <c r="B45" s="1"/>
      <c r="C45" s="5"/>
    </row>
    <row r="46" spans="1:3" x14ac:dyDescent="0.2">
      <c r="A46" s="1">
        <v>45</v>
      </c>
      <c r="B46" s="1"/>
      <c r="C46" s="5"/>
    </row>
    <row r="47" spans="1:3" x14ac:dyDescent="0.2">
      <c r="A47" s="1">
        <v>46</v>
      </c>
      <c r="B47" s="1"/>
      <c r="C47" s="5"/>
    </row>
    <row r="48" spans="1:3" x14ac:dyDescent="0.2">
      <c r="A48" s="1">
        <v>47</v>
      </c>
      <c r="B48" s="1"/>
      <c r="C48" s="5"/>
    </row>
    <row r="49" spans="1:3" x14ac:dyDescent="0.2">
      <c r="A49" s="1">
        <v>48</v>
      </c>
      <c r="B49" s="1"/>
      <c r="C49" s="5"/>
    </row>
    <row r="50" spans="1:3" x14ac:dyDescent="0.2">
      <c r="A50" s="1">
        <v>49</v>
      </c>
      <c r="B50" s="1"/>
      <c r="C50" s="5"/>
    </row>
    <row r="51" spans="1:3" x14ac:dyDescent="0.2">
      <c r="A51" s="1">
        <v>50</v>
      </c>
      <c r="B51" s="1"/>
      <c r="C51" s="5"/>
    </row>
  </sheetData>
  <dataValidations count="1">
    <dataValidation type="decimal" operator="greaterThanOrEqual" showInputMessage="1" showErrorMessage="1" errorTitle="Erreur de saisie" error="Veuillez saisir un nombre supèrieur ou égal à 0" sqref="C2:C51" xr:uid="{00000000-0002-0000-0100-000000000000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activeCell="N38" sqref="N38"/>
    </sheetView>
  </sheetViews>
  <sheetFormatPr baseColWidth="10" defaultRowHeight="14.25" x14ac:dyDescent="0.2"/>
  <sheetData>
    <row r="1" spans="1:3" x14ac:dyDescent="0.2">
      <c r="A1" s="1" t="s">
        <v>7</v>
      </c>
      <c r="B1" s="1" t="s">
        <v>8</v>
      </c>
      <c r="C1" s="1" t="s">
        <v>9</v>
      </c>
    </row>
    <row r="2" spans="1:3" x14ac:dyDescent="0.2">
      <c r="A2" s="1" t="s">
        <v>27</v>
      </c>
      <c r="B2" s="5">
        <v>112</v>
      </c>
      <c r="C2" s="7">
        <v>0.3</v>
      </c>
    </row>
    <row r="3" spans="1:3" x14ac:dyDescent="0.2">
      <c r="A3" s="1" t="s">
        <v>34</v>
      </c>
      <c r="B3" s="5">
        <v>15</v>
      </c>
      <c r="C3" s="7">
        <v>0.2</v>
      </c>
    </row>
    <row r="4" spans="1:3" x14ac:dyDescent="0.2">
      <c r="A4" s="1" t="s">
        <v>25</v>
      </c>
      <c r="B4" s="5">
        <v>5</v>
      </c>
      <c r="C4" s="7">
        <v>0.1</v>
      </c>
    </row>
    <row r="5" spans="1:3" x14ac:dyDescent="0.2">
      <c r="A5" s="1"/>
      <c r="B5" s="5"/>
      <c r="C5" s="7"/>
    </row>
    <row r="6" spans="1:3" x14ac:dyDescent="0.2">
      <c r="A6" s="1"/>
      <c r="B6" s="5"/>
      <c r="C6" s="7"/>
    </row>
    <row r="7" spans="1:3" x14ac:dyDescent="0.2">
      <c r="A7" s="1"/>
      <c r="B7" s="5"/>
      <c r="C7" s="7"/>
    </row>
    <row r="8" spans="1:3" x14ac:dyDescent="0.2">
      <c r="A8" s="1"/>
      <c r="B8" s="5"/>
      <c r="C8" s="7"/>
    </row>
    <row r="9" spans="1:3" x14ac:dyDescent="0.2">
      <c r="A9" s="1"/>
      <c r="B9" s="5"/>
      <c r="C9" s="7"/>
    </row>
    <row r="10" spans="1:3" x14ac:dyDescent="0.2">
      <c r="A10" s="1"/>
      <c r="B10" s="5"/>
      <c r="C10" s="7"/>
    </row>
    <row r="11" spans="1:3" x14ac:dyDescent="0.2">
      <c r="A11" s="1"/>
      <c r="B11" s="5"/>
      <c r="C11" s="7"/>
    </row>
    <row r="12" spans="1:3" x14ac:dyDescent="0.2">
      <c r="A12" s="1" t="s">
        <v>264</v>
      </c>
      <c r="B12" s="5">
        <v>0</v>
      </c>
      <c r="C12" s="7">
        <v>0</v>
      </c>
    </row>
  </sheetData>
  <dataValidations count="1">
    <dataValidation type="decimal" operator="greaterThanOrEqual" showInputMessage="1" showErrorMessage="1" errorTitle="Erreur de saisie" error="Veuillez saisir un nombre supèrieur ou égal à 0." sqref="B2:C12" xr:uid="{00000000-0002-0000-0200-000000000000}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4"/>
  <sheetViews>
    <sheetView workbookViewId="0">
      <selection activeCell="O39" sqref="O39"/>
    </sheetView>
  </sheetViews>
  <sheetFormatPr baseColWidth="10" defaultRowHeight="14.25" x14ac:dyDescent="0.2"/>
  <cols>
    <col min="1" max="1" width="11.375" customWidth="1"/>
  </cols>
  <sheetData>
    <row r="1" spans="1:3" x14ac:dyDescent="0.2">
      <c r="A1" s="1" t="s">
        <v>13</v>
      </c>
      <c r="B1" s="1" t="s">
        <v>10</v>
      </c>
      <c r="C1" s="1" t="s">
        <v>11</v>
      </c>
    </row>
    <row r="2" spans="1:3" x14ac:dyDescent="0.2">
      <c r="A2" s="1" t="s">
        <v>60</v>
      </c>
      <c r="B2" s="5">
        <v>4</v>
      </c>
      <c r="C2" s="1">
        <v>1</v>
      </c>
    </row>
    <row r="3" spans="1:3" x14ac:dyDescent="0.2">
      <c r="A3" s="1" t="s">
        <v>61</v>
      </c>
      <c r="B3" s="5">
        <v>5</v>
      </c>
      <c r="C3" s="1">
        <v>1</v>
      </c>
    </row>
    <row r="4" spans="1:3" x14ac:dyDescent="0.2">
      <c r="A4" s="1" t="s">
        <v>62</v>
      </c>
      <c r="B4" s="5">
        <v>7</v>
      </c>
      <c r="C4" s="1">
        <v>2</v>
      </c>
    </row>
    <row r="5" spans="1:3" x14ac:dyDescent="0.2">
      <c r="A5" s="1" t="s">
        <v>63</v>
      </c>
      <c r="B5" s="5">
        <v>10</v>
      </c>
      <c r="C5" s="1">
        <v>3</v>
      </c>
    </row>
    <row r="6" spans="1:3" x14ac:dyDescent="0.2">
      <c r="A6" s="1" t="s">
        <v>64</v>
      </c>
      <c r="B6" s="5">
        <v>6</v>
      </c>
      <c r="C6" s="1">
        <v>2</v>
      </c>
    </row>
    <row r="7" spans="1:3" x14ac:dyDescent="0.2">
      <c r="A7" s="1" t="s">
        <v>65</v>
      </c>
      <c r="B7" s="5">
        <v>1</v>
      </c>
      <c r="C7" s="1">
        <v>1</v>
      </c>
    </row>
    <row r="8" spans="1:3" x14ac:dyDescent="0.2">
      <c r="A8" s="1" t="s">
        <v>66</v>
      </c>
      <c r="B8" s="5">
        <v>3</v>
      </c>
      <c r="C8" s="1">
        <v>2</v>
      </c>
    </row>
    <row r="9" spans="1:3" x14ac:dyDescent="0.2">
      <c r="A9" s="1" t="s">
        <v>67</v>
      </c>
      <c r="B9" s="5"/>
      <c r="C9" s="1"/>
    </row>
    <row r="10" spans="1:3" x14ac:dyDescent="0.2">
      <c r="A10" s="1" t="s">
        <v>68</v>
      </c>
      <c r="B10" s="5"/>
      <c r="C10" s="1"/>
    </row>
    <row r="11" spans="1:3" x14ac:dyDescent="0.2">
      <c r="A11" s="1" t="s">
        <v>69</v>
      </c>
      <c r="B11" s="5"/>
      <c r="C11" s="1"/>
    </row>
    <row r="12" spans="1:3" x14ac:dyDescent="0.2">
      <c r="A12" s="1" t="s">
        <v>70</v>
      </c>
      <c r="B12" s="5"/>
      <c r="C12" s="1"/>
    </row>
    <row r="13" spans="1:3" x14ac:dyDescent="0.2">
      <c r="A13" s="1" t="s">
        <v>71</v>
      </c>
      <c r="B13" s="5"/>
      <c r="C13" s="1"/>
    </row>
    <row r="14" spans="1:3" x14ac:dyDescent="0.2">
      <c r="A14" s="1" t="s">
        <v>72</v>
      </c>
      <c r="B14" s="5"/>
      <c r="C14" s="1"/>
    </row>
    <row r="15" spans="1:3" x14ac:dyDescent="0.2">
      <c r="A15" s="1" t="s">
        <v>73</v>
      </c>
      <c r="B15" s="5"/>
      <c r="C15" s="1"/>
    </row>
    <row r="16" spans="1:3" x14ac:dyDescent="0.2">
      <c r="A16" s="1" t="s">
        <v>74</v>
      </c>
      <c r="B16" s="5"/>
      <c r="C16" s="1"/>
    </row>
    <row r="17" spans="1:3" x14ac:dyDescent="0.2">
      <c r="A17" s="1" t="s">
        <v>75</v>
      </c>
      <c r="B17" s="5"/>
      <c r="C17" s="1"/>
    </row>
    <row r="18" spans="1:3" x14ac:dyDescent="0.2">
      <c r="A18" s="1" t="s">
        <v>76</v>
      </c>
      <c r="B18" s="5"/>
      <c r="C18" s="1"/>
    </row>
    <row r="19" spans="1:3" x14ac:dyDescent="0.2">
      <c r="A19" s="1" t="s">
        <v>77</v>
      </c>
      <c r="B19" s="5"/>
      <c r="C19" s="1"/>
    </row>
    <row r="20" spans="1:3" x14ac:dyDescent="0.2">
      <c r="A20" s="1" t="s">
        <v>78</v>
      </c>
      <c r="B20" s="5"/>
      <c r="C20" s="1"/>
    </row>
    <row r="21" spans="1:3" x14ac:dyDescent="0.2">
      <c r="A21" s="1" t="s">
        <v>79</v>
      </c>
      <c r="B21" s="5"/>
      <c r="C21" s="1"/>
    </row>
    <row r="22" spans="1:3" x14ac:dyDescent="0.2">
      <c r="A22" s="1" t="s">
        <v>80</v>
      </c>
      <c r="B22" s="5"/>
      <c r="C22" s="1"/>
    </row>
    <row r="23" spans="1:3" x14ac:dyDescent="0.2">
      <c r="A23" s="1" t="s">
        <v>81</v>
      </c>
      <c r="B23" s="5"/>
      <c r="C23" s="1"/>
    </row>
    <row r="24" spans="1:3" x14ac:dyDescent="0.2">
      <c r="A24" s="1" t="s">
        <v>82</v>
      </c>
      <c r="B24" s="5"/>
      <c r="C24" s="1"/>
    </row>
    <row r="25" spans="1:3" x14ac:dyDescent="0.2">
      <c r="A25" s="1" t="s">
        <v>83</v>
      </c>
      <c r="B25" s="5"/>
      <c r="C25" s="1"/>
    </row>
    <row r="26" spans="1:3" x14ac:dyDescent="0.2">
      <c r="A26" s="1" t="s">
        <v>84</v>
      </c>
      <c r="B26" s="5"/>
      <c r="C26" s="1"/>
    </row>
    <row r="27" spans="1:3" x14ac:dyDescent="0.2">
      <c r="A27" s="1" t="s">
        <v>85</v>
      </c>
      <c r="B27" s="5"/>
      <c r="C27" s="1"/>
    </row>
    <row r="28" spans="1:3" x14ac:dyDescent="0.2">
      <c r="A28" s="1" t="s">
        <v>86</v>
      </c>
      <c r="B28" s="5"/>
      <c r="C28" s="1"/>
    </row>
    <row r="29" spans="1:3" x14ac:dyDescent="0.2">
      <c r="A29" s="1" t="s">
        <v>87</v>
      </c>
      <c r="B29" s="5"/>
      <c r="C29" s="1"/>
    </row>
    <row r="30" spans="1:3" x14ac:dyDescent="0.2">
      <c r="A30" s="1" t="s">
        <v>88</v>
      </c>
      <c r="B30" s="5"/>
      <c r="C30" s="1"/>
    </row>
    <row r="31" spans="1:3" x14ac:dyDescent="0.2">
      <c r="A31" s="1" t="s">
        <v>89</v>
      </c>
      <c r="B31" s="5"/>
      <c r="C31" s="1"/>
    </row>
    <row r="32" spans="1:3" x14ac:dyDescent="0.2">
      <c r="A32" s="1" t="s">
        <v>90</v>
      </c>
      <c r="B32" s="5"/>
      <c r="C32" s="1"/>
    </row>
    <row r="33" spans="1:3" x14ac:dyDescent="0.2">
      <c r="A33" s="1" t="s">
        <v>91</v>
      </c>
      <c r="B33" s="5"/>
      <c r="C33" s="1"/>
    </row>
    <row r="34" spans="1:3" x14ac:dyDescent="0.2">
      <c r="A34" s="1" t="s">
        <v>92</v>
      </c>
      <c r="B34" s="5"/>
      <c r="C34" s="1"/>
    </row>
    <row r="35" spans="1:3" x14ac:dyDescent="0.2">
      <c r="A35" s="1" t="s">
        <v>93</v>
      </c>
      <c r="B35" s="5"/>
      <c r="C35" s="1"/>
    </row>
    <row r="36" spans="1:3" x14ac:dyDescent="0.2">
      <c r="A36" s="1" t="s">
        <v>94</v>
      </c>
      <c r="B36" s="5"/>
      <c r="C36" s="1"/>
    </row>
    <row r="37" spans="1:3" x14ac:dyDescent="0.2">
      <c r="A37" s="1" t="s">
        <v>95</v>
      </c>
      <c r="B37" s="5"/>
      <c r="C37" s="1"/>
    </row>
    <row r="38" spans="1:3" x14ac:dyDescent="0.2">
      <c r="A38" s="1" t="s">
        <v>96</v>
      </c>
      <c r="B38" s="5"/>
      <c r="C38" s="1"/>
    </row>
    <row r="39" spans="1:3" x14ac:dyDescent="0.2">
      <c r="A39" s="1" t="s">
        <v>97</v>
      </c>
      <c r="B39" s="5"/>
      <c r="C39" s="1"/>
    </row>
    <row r="40" spans="1:3" x14ac:dyDescent="0.2">
      <c r="A40" s="1" t="s">
        <v>98</v>
      </c>
      <c r="B40" s="5"/>
      <c r="C40" s="1"/>
    </row>
    <row r="41" spans="1:3" x14ac:dyDescent="0.2">
      <c r="A41" s="1" t="s">
        <v>99</v>
      </c>
      <c r="B41" s="5"/>
      <c r="C41" s="1"/>
    </row>
    <row r="42" spans="1:3" x14ac:dyDescent="0.2">
      <c r="A42" s="1" t="s">
        <v>100</v>
      </c>
      <c r="B42" s="5"/>
      <c r="C42" s="1"/>
    </row>
    <row r="43" spans="1:3" x14ac:dyDescent="0.2">
      <c r="A43" s="1" t="s">
        <v>101</v>
      </c>
      <c r="B43" s="5"/>
      <c r="C43" s="1"/>
    </row>
    <row r="44" spans="1:3" x14ac:dyDescent="0.2">
      <c r="A44" s="1" t="s">
        <v>102</v>
      </c>
      <c r="B44" s="5"/>
      <c r="C44" s="1"/>
    </row>
    <row r="45" spans="1:3" x14ac:dyDescent="0.2">
      <c r="A45" s="1" t="s">
        <v>103</v>
      </c>
      <c r="B45" s="5"/>
      <c r="C45" s="1"/>
    </row>
    <row r="46" spans="1:3" x14ac:dyDescent="0.2">
      <c r="A46" s="1" t="s">
        <v>104</v>
      </c>
      <c r="B46" s="5"/>
      <c r="C46" s="1"/>
    </row>
    <row r="47" spans="1:3" x14ac:dyDescent="0.2">
      <c r="A47" s="1" t="s">
        <v>105</v>
      </c>
      <c r="B47" s="5"/>
      <c r="C47" s="1"/>
    </row>
    <row r="48" spans="1:3" x14ac:dyDescent="0.2">
      <c r="A48" s="1" t="s">
        <v>106</v>
      </c>
      <c r="B48" s="5"/>
      <c r="C48" s="1"/>
    </row>
    <row r="49" spans="1:3" x14ac:dyDescent="0.2">
      <c r="A49" s="1" t="s">
        <v>107</v>
      </c>
      <c r="B49" s="5"/>
      <c r="C49" s="1"/>
    </row>
    <row r="50" spans="1:3" x14ac:dyDescent="0.2">
      <c r="A50" s="1" t="s">
        <v>108</v>
      </c>
      <c r="B50" s="5"/>
      <c r="C50" s="1"/>
    </row>
    <row r="51" spans="1:3" x14ac:dyDescent="0.2">
      <c r="A51" s="1" t="s">
        <v>109</v>
      </c>
      <c r="B51" s="5"/>
      <c r="C51" s="1"/>
    </row>
    <row r="52" spans="1:3" x14ac:dyDescent="0.2">
      <c r="A52" s="1" t="s">
        <v>110</v>
      </c>
      <c r="B52" s="5"/>
      <c r="C52" s="1"/>
    </row>
    <row r="53" spans="1:3" x14ac:dyDescent="0.2">
      <c r="A53" s="1" t="s">
        <v>111</v>
      </c>
      <c r="B53" s="5"/>
      <c r="C53" s="1"/>
    </row>
    <row r="54" spans="1:3" x14ac:dyDescent="0.2">
      <c r="A54" s="1" t="s">
        <v>112</v>
      </c>
      <c r="B54" s="5"/>
      <c r="C54" s="1"/>
    </row>
    <row r="55" spans="1:3" x14ac:dyDescent="0.2">
      <c r="A55" s="1" t="s">
        <v>113</v>
      </c>
      <c r="B55" s="5"/>
      <c r="C55" s="1"/>
    </row>
    <row r="56" spans="1:3" x14ac:dyDescent="0.2">
      <c r="A56" s="1" t="s">
        <v>114</v>
      </c>
      <c r="B56" s="5"/>
      <c r="C56" s="1"/>
    </row>
    <row r="57" spans="1:3" x14ac:dyDescent="0.2">
      <c r="A57" s="1" t="s">
        <v>115</v>
      </c>
      <c r="B57" s="5"/>
      <c r="C57" s="1"/>
    </row>
    <row r="58" spans="1:3" x14ac:dyDescent="0.2">
      <c r="A58" s="1" t="s">
        <v>116</v>
      </c>
      <c r="B58" s="5"/>
      <c r="C58" s="1"/>
    </row>
    <row r="59" spans="1:3" x14ac:dyDescent="0.2">
      <c r="A59" s="1" t="s">
        <v>117</v>
      </c>
      <c r="B59" s="5"/>
      <c r="C59" s="1"/>
    </row>
    <row r="60" spans="1:3" x14ac:dyDescent="0.2">
      <c r="A60" s="1" t="s">
        <v>118</v>
      </c>
      <c r="B60" s="5"/>
      <c r="C60" s="1"/>
    </row>
    <row r="61" spans="1:3" x14ac:dyDescent="0.2">
      <c r="A61" s="1" t="s">
        <v>119</v>
      </c>
      <c r="B61" s="5"/>
      <c r="C61" s="1"/>
    </row>
    <row r="62" spans="1:3" x14ac:dyDescent="0.2">
      <c r="A62" s="1" t="s">
        <v>120</v>
      </c>
      <c r="B62" s="5"/>
      <c r="C62" s="1"/>
    </row>
    <row r="63" spans="1:3" x14ac:dyDescent="0.2">
      <c r="A63" s="1" t="s">
        <v>121</v>
      </c>
      <c r="B63" s="5"/>
      <c r="C63" s="1"/>
    </row>
    <row r="64" spans="1:3" x14ac:dyDescent="0.2">
      <c r="A64" s="1" t="s">
        <v>122</v>
      </c>
      <c r="B64" s="5"/>
      <c r="C64" s="1"/>
    </row>
    <row r="65" spans="1:3" x14ac:dyDescent="0.2">
      <c r="A65" s="1" t="s">
        <v>123</v>
      </c>
      <c r="B65" s="5"/>
      <c r="C65" s="1"/>
    </row>
    <row r="66" spans="1:3" x14ac:dyDescent="0.2">
      <c r="A66" s="1" t="s">
        <v>124</v>
      </c>
      <c r="B66" s="5"/>
      <c r="C66" s="1"/>
    </row>
    <row r="67" spans="1:3" x14ac:dyDescent="0.2">
      <c r="A67" s="1" t="s">
        <v>125</v>
      </c>
      <c r="B67" s="5"/>
      <c r="C67" s="1"/>
    </row>
    <row r="68" spans="1:3" x14ac:dyDescent="0.2">
      <c r="A68" s="1" t="s">
        <v>126</v>
      </c>
      <c r="B68" s="5"/>
      <c r="C68" s="1"/>
    </row>
    <row r="69" spans="1:3" x14ac:dyDescent="0.2">
      <c r="A69" s="1" t="s">
        <v>127</v>
      </c>
      <c r="B69" s="5"/>
      <c r="C69" s="1"/>
    </row>
    <row r="70" spans="1:3" x14ac:dyDescent="0.2">
      <c r="A70" s="1" t="s">
        <v>128</v>
      </c>
      <c r="B70" s="5"/>
      <c r="C70" s="1"/>
    </row>
    <row r="71" spans="1:3" x14ac:dyDescent="0.2">
      <c r="A71" s="1" t="s">
        <v>129</v>
      </c>
      <c r="B71" s="5"/>
      <c r="C71" s="1"/>
    </row>
    <row r="72" spans="1:3" x14ac:dyDescent="0.2">
      <c r="A72" s="1" t="s">
        <v>130</v>
      </c>
      <c r="B72" s="5"/>
      <c r="C72" s="1"/>
    </row>
    <row r="73" spans="1:3" x14ac:dyDescent="0.2">
      <c r="A73" s="1" t="s">
        <v>131</v>
      </c>
      <c r="B73" s="5"/>
      <c r="C73" s="1"/>
    </row>
    <row r="74" spans="1:3" x14ac:dyDescent="0.2">
      <c r="A74" s="1" t="s">
        <v>132</v>
      </c>
      <c r="B74" s="5"/>
      <c r="C74" s="1"/>
    </row>
    <row r="75" spans="1:3" x14ac:dyDescent="0.2">
      <c r="A75" s="1" t="s">
        <v>133</v>
      </c>
      <c r="B75" s="5"/>
      <c r="C75" s="1"/>
    </row>
    <row r="76" spans="1:3" x14ac:dyDescent="0.2">
      <c r="A76" s="1" t="s">
        <v>134</v>
      </c>
      <c r="B76" s="5"/>
      <c r="C76" s="1"/>
    </row>
    <row r="77" spans="1:3" x14ac:dyDescent="0.2">
      <c r="A77" s="1" t="s">
        <v>135</v>
      </c>
      <c r="B77" s="5"/>
      <c r="C77" s="1"/>
    </row>
    <row r="78" spans="1:3" x14ac:dyDescent="0.2">
      <c r="A78" s="1" t="s">
        <v>136</v>
      </c>
      <c r="B78" s="5"/>
      <c r="C78" s="1"/>
    </row>
    <row r="79" spans="1:3" x14ac:dyDescent="0.2">
      <c r="A79" s="1" t="s">
        <v>137</v>
      </c>
      <c r="B79" s="5"/>
      <c r="C79" s="1"/>
    </row>
    <row r="80" spans="1:3" x14ac:dyDescent="0.2">
      <c r="A80" s="1" t="s">
        <v>138</v>
      </c>
      <c r="B80" s="5"/>
      <c r="C80" s="1"/>
    </row>
    <row r="81" spans="1:3" x14ac:dyDescent="0.2">
      <c r="A81" s="1" t="s">
        <v>139</v>
      </c>
      <c r="B81" s="5"/>
      <c r="C81" s="1"/>
    </row>
    <row r="82" spans="1:3" x14ac:dyDescent="0.2">
      <c r="A82" s="1" t="s">
        <v>140</v>
      </c>
      <c r="B82" s="5"/>
      <c r="C82" s="1"/>
    </row>
    <row r="83" spans="1:3" x14ac:dyDescent="0.2">
      <c r="A83" s="1" t="s">
        <v>141</v>
      </c>
      <c r="B83" s="5"/>
      <c r="C83" s="1"/>
    </row>
    <row r="84" spans="1:3" x14ac:dyDescent="0.2">
      <c r="A84" s="1" t="s">
        <v>142</v>
      </c>
      <c r="B84" s="5"/>
      <c r="C84" s="1"/>
    </row>
    <row r="85" spans="1:3" x14ac:dyDescent="0.2">
      <c r="A85" s="1" t="s">
        <v>143</v>
      </c>
      <c r="B85" s="5"/>
      <c r="C85" s="1"/>
    </row>
    <row r="86" spans="1:3" x14ac:dyDescent="0.2">
      <c r="A86" s="1" t="s">
        <v>144</v>
      </c>
      <c r="B86" s="5"/>
      <c r="C86" s="1"/>
    </row>
    <row r="87" spans="1:3" x14ac:dyDescent="0.2">
      <c r="A87" s="1" t="s">
        <v>145</v>
      </c>
      <c r="B87" s="5"/>
      <c r="C87" s="1"/>
    </row>
    <row r="88" spans="1:3" x14ac:dyDescent="0.2">
      <c r="A88" s="1" t="s">
        <v>146</v>
      </c>
      <c r="B88" s="5"/>
      <c r="C88" s="1"/>
    </row>
    <row r="89" spans="1:3" x14ac:dyDescent="0.2">
      <c r="A89" s="1" t="s">
        <v>147</v>
      </c>
      <c r="B89" s="5"/>
      <c r="C89" s="1"/>
    </row>
    <row r="90" spans="1:3" x14ac:dyDescent="0.2">
      <c r="A90" s="1" t="s">
        <v>148</v>
      </c>
      <c r="B90" s="5"/>
      <c r="C90" s="1"/>
    </row>
    <row r="91" spans="1:3" x14ac:dyDescent="0.2">
      <c r="A91" s="1" t="s">
        <v>149</v>
      </c>
      <c r="B91" s="5"/>
      <c r="C91" s="1"/>
    </row>
    <row r="92" spans="1:3" x14ac:dyDescent="0.2">
      <c r="A92" s="1" t="s">
        <v>150</v>
      </c>
      <c r="B92" s="5"/>
      <c r="C92" s="1"/>
    </row>
    <row r="93" spans="1:3" x14ac:dyDescent="0.2">
      <c r="A93" s="1" t="s">
        <v>151</v>
      </c>
      <c r="B93" s="5"/>
      <c r="C93" s="1"/>
    </row>
    <row r="94" spans="1:3" x14ac:dyDescent="0.2">
      <c r="A94" s="1" t="s">
        <v>152</v>
      </c>
      <c r="B94" s="5"/>
      <c r="C94" s="1"/>
    </row>
    <row r="95" spans="1:3" x14ac:dyDescent="0.2">
      <c r="A95" s="1" t="s">
        <v>153</v>
      </c>
      <c r="B95" s="5"/>
      <c r="C95" s="1"/>
    </row>
    <row r="96" spans="1:3" x14ac:dyDescent="0.2">
      <c r="A96" s="1" t="s">
        <v>154</v>
      </c>
      <c r="B96" s="5"/>
      <c r="C96" s="1"/>
    </row>
    <row r="97" spans="1:3" x14ac:dyDescent="0.2">
      <c r="A97" s="1" t="s">
        <v>155</v>
      </c>
      <c r="B97" s="5"/>
      <c r="C97" s="1"/>
    </row>
    <row r="98" spans="1:3" x14ac:dyDescent="0.2">
      <c r="A98" s="1" t="s">
        <v>156</v>
      </c>
      <c r="B98" s="5"/>
      <c r="C98" s="1"/>
    </row>
    <row r="99" spans="1:3" x14ac:dyDescent="0.2">
      <c r="A99" s="1" t="s">
        <v>157</v>
      </c>
      <c r="B99" s="5"/>
      <c r="C99" s="1"/>
    </row>
    <row r="100" spans="1:3" x14ac:dyDescent="0.2">
      <c r="A100" s="1" t="s">
        <v>158</v>
      </c>
      <c r="B100" s="5"/>
      <c r="C100" s="1"/>
    </row>
    <row r="101" spans="1:3" x14ac:dyDescent="0.2">
      <c r="A101" s="1" t="s">
        <v>159</v>
      </c>
      <c r="B101" s="5"/>
      <c r="C101" s="1"/>
    </row>
    <row r="102" spans="1:3" x14ac:dyDescent="0.2">
      <c r="A102" s="1" t="s">
        <v>160</v>
      </c>
      <c r="B102" s="5"/>
      <c r="C102" s="1"/>
    </row>
    <row r="103" spans="1:3" x14ac:dyDescent="0.2">
      <c r="A103" s="1" t="s">
        <v>161</v>
      </c>
      <c r="B103" s="5"/>
      <c r="C103" s="1"/>
    </row>
    <row r="104" spans="1:3" x14ac:dyDescent="0.2">
      <c r="A104" s="1" t="s">
        <v>162</v>
      </c>
      <c r="B104" s="5"/>
      <c r="C104" s="1"/>
    </row>
    <row r="105" spans="1:3" x14ac:dyDescent="0.2">
      <c r="A105" s="1" t="s">
        <v>163</v>
      </c>
      <c r="B105" s="5"/>
      <c r="C105" s="1"/>
    </row>
    <row r="106" spans="1:3" x14ac:dyDescent="0.2">
      <c r="A106" s="1" t="s">
        <v>164</v>
      </c>
      <c r="B106" s="5"/>
      <c r="C106" s="1"/>
    </row>
    <row r="107" spans="1:3" x14ac:dyDescent="0.2">
      <c r="A107" s="1" t="s">
        <v>165</v>
      </c>
      <c r="B107" s="5"/>
      <c r="C107" s="1"/>
    </row>
    <row r="108" spans="1:3" x14ac:dyDescent="0.2">
      <c r="A108" s="1" t="s">
        <v>166</v>
      </c>
      <c r="B108" s="5"/>
      <c r="C108" s="1"/>
    </row>
    <row r="109" spans="1:3" x14ac:dyDescent="0.2">
      <c r="A109" s="1" t="s">
        <v>167</v>
      </c>
      <c r="B109" s="5"/>
      <c r="C109" s="1"/>
    </row>
    <row r="110" spans="1:3" x14ac:dyDescent="0.2">
      <c r="A110" s="1" t="s">
        <v>168</v>
      </c>
      <c r="B110" s="5"/>
      <c r="C110" s="1"/>
    </row>
    <row r="111" spans="1:3" x14ac:dyDescent="0.2">
      <c r="A111" s="1" t="s">
        <v>169</v>
      </c>
      <c r="B111" s="5"/>
      <c r="C111" s="1"/>
    </row>
    <row r="112" spans="1:3" x14ac:dyDescent="0.2">
      <c r="A112" s="1" t="s">
        <v>170</v>
      </c>
      <c r="B112" s="5"/>
      <c r="C112" s="1"/>
    </row>
    <row r="113" spans="1:3" x14ac:dyDescent="0.2">
      <c r="A113" s="1" t="s">
        <v>171</v>
      </c>
      <c r="B113" s="5"/>
      <c r="C113" s="1"/>
    </row>
    <row r="114" spans="1:3" x14ac:dyDescent="0.2">
      <c r="A114" s="1" t="s">
        <v>172</v>
      </c>
      <c r="B114" s="5"/>
      <c r="C114" s="1"/>
    </row>
    <row r="115" spans="1:3" x14ac:dyDescent="0.2">
      <c r="A115" s="1" t="s">
        <v>173</v>
      </c>
      <c r="B115" s="5"/>
      <c r="C115" s="1"/>
    </row>
    <row r="116" spans="1:3" x14ac:dyDescent="0.2">
      <c r="A116" s="1" t="s">
        <v>174</v>
      </c>
      <c r="B116" s="5"/>
      <c r="C116" s="1"/>
    </row>
    <row r="117" spans="1:3" x14ac:dyDescent="0.2">
      <c r="A117" s="1" t="s">
        <v>175</v>
      </c>
      <c r="B117" s="5"/>
      <c r="C117" s="1"/>
    </row>
    <row r="118" spans="1:3" x14ac:dyDescent="0.2">
      <c r="A118" s="1" t="s">
        <v>176</v>
      </c>
      <c r="B118" s="5"/>
      <c r="C118" s="1"/>
    </row>
    <row r="119" spans="1:3" x14ac:dyDescent="0.2">
      <c r="A119" s="1" t="s">
        <v>177</v>
      </c>
      <c r="B119" s="5"/>
      <c r="C119" s="1"/>
    </row>
    <row r="120" spans="1:3" x14ac:dyDescent="0.2">
      <c r="A120" s="1" t="s">
        <v>178</v>
      </c>
      <c r="B120" s="5"/>
      <c r="C120" s="1"/>
    </row>
    <row r="121" spans="1:3" x14ac:dyDescent="0.2">
      <c r="A121" s="1" t="s">
        <v>179</v>
      </c>
      <c r="B121" s="5"/>
      <c r="C121" s="1"/>
    </row>
    <row r="122" spans="1:3" x14ac:dyDescent="0.2">
      <c r="A122" s="1" t="s">
        <v>180</v>
      </c>
      <c r="B122" s="5"/>
      <c r="C122" s="1"/>
    </row>
    <row r="123" spans="1:3" x14ac:dyDescent="0.2">
      <c r="A123" s="1" t="s">
        <v>181</v>
      </c>
      <c r="B123" s="5"/>
      <c r="C123" s="1"/>
    </row>
    <row r="124" spans="1:3" x14ac:dyDescent="0.2">
      <c r="A124" s="1" t="s">
        <v>182</v>
      </c>
      <c r="B124" s="5"/>
      <c r="C124" s="1"/>
    </row>
    <row r="125" spans="1:3" x14ac:dyDescent="0.2">
      <c r="A125" s="1" t="s">
        <v>183</v>
      </c>
      <c r="B125" s="5"/>
      <c r="C125" s="1"/>
    </row>
    <row r="126" spans="1:3" x14ac:dyDescent="0.2">
      <c r="A126" s="1" t="s">
        <v>184</v>
      </c>
      <c r="B126" s="5"/>
      <c r="C126" s="1"/>
    </row>
    <row r="127" spans="1:3" x14ac:dyDescent="0.2">
      <c r="A127" s="1" t="s">
        <v>185</v>
      </c>
      <c r="B127" s="5"/>
      <c r="C127" s="1"/>
    </row>
    <row r="128" spans="1:3" x14ac:dyDescent="0.2">
      <c r="A128" s="1" t="s">
        <v>186</v>
      </c>
      <c r="B128" s="5"/>
      <c r="C128" s="1"/>
    </row>
    <row r="129" spans="1:3" x14ac:dyDescent="0.2">
      <c r="A129" s="1" t="s">
        <v>187</v>
      </c>
      <c r="B129" s="5"/>
      <c r="C129" s="1"/>
    </row>
    <row r="130" spans="1:3" x14ac:dyDescent="0.2">
      <c r="A130" s="1" t="s">
        <v>188</v>
      </c>
      <c r="B130" s="5"/>
      <c r="C130" s="1"/>
    </row>
    <row r="131" spans="1:3" x14ac:dyDescent="0.2">
      <c r="A131" s="1" t="s">
        <v>189</v>
      </c>
      <c r="B131" s="5"/>
      <c r="C131" s="1"/>
    </row>
    <row r="132" spans="1:3" x14ac:dyDescent="0.2">
      <c r="A132" s="1" t="s">
        <v>190</v>
      </c>
      <c r="B132" s="5"/>
      <c r="C132" s="1"/>
    </row>
    <row r="133" spans="1:3" x14ac:dyDescent="0.2">
      <c r="A133" s="1" t="s">
        <v>191</v>
      </c>
      <c r="B133" s="5"/>
      <c r="C133" s="1"/>
    </row>
    <row r="134" spans="1:3" x14ac:dyDescent="0.2">
      <c r="A134" s="1" t="s">
        <v>192</v>
      </c>
      <c r="B134" s="5"/>
      <c r="C134" s="1"/>
    </row>
    <row r="135" spans="1:3" x14ac:dyDescent="0.2">
      <c r="A135" s="1" t="s">
        <v>193</v>
      </c>
      <c r="B135" s="5"/>
      <c r="C135" s="1"/>
    </row>
    <row r="136" spans="1:3" x14ac:dyDescent="0.2">
      <c r="A136" s="1" t="s">
        <v>194</v>
      </c>
      <c r="B136" s="5"/>
      <c r="C136" s="1"/>
    </row>
    <row r="137" spans="1:3" x14ac:dyDescent="0.2">
      <c r="A137" s="1" t="s">
        <v>195</v>
      </c>
      <c r="B137" s="5"/>
      <c r="C137" s="1"/>
    </row>
    <row r="138" spans="1:3" x14ac:dyDescent="0.2">
      <c r="A138" s="1" t="s">
        <v>196</v>
      </c>
      <c r="B138" s="5"/>
      <c r="C138" s="1"/>
    </row>
    <row r="139" spans="1:3" x14ac:dyDescent="0.2">
      <c r="A139" s="1" t="s">
        <v>197</v>
      </c>
      <c r="B139" s="5"/>
      <c r="C139" s="1"/>
    </row>
    <row r="140" spans="1:3" x14ac:dyDescent="0.2">
      <c r="A140" s="1" t="s">
        <v>198</v>
      </c>
      <c r="B140" s="5"/>
      <c r="C140" s="1"/>
    </row>
    <row r="141" spans="1:3" x14ac:dyDescent="0.2">
      <c r="A141" s="1" t="s">
        <v>199</v>
      </c>
      <c r="B141" s="5"/>
      <c r="C141" s="1"/>
    </row>
    <row r="142" spans="1:3" x14ac:dyDescent="0.2">
      <c r="A142" s="1" t="s">
        <v>200</v>
      </c>
      <c r="B142" s="5"/>
      <c r="C142" s="1"/>
    </row>
    <row r="143" spans="1:3" x14ac:dyDescent="0.2">
      <c r="A143" s="1" t="s">
        <v>201</v>
      </c>
      <c r="B143" s="5"/>
      <c r="C143" s="1"/>
    </row>
    <row r="144" spans="1:3" x14ac:dyDescent="0.2">
      <c r="A144" s="1" t="s">
        <v>202</v>
      </c>
      <c r="B144" s="5"/>
      <c r="C144" s="1"/>
    </row>
    <row r="145" spans="1:3" x14ac:dyDescent="0.2">
      <c r="A145" s="1" t="s">
        <v>203</v>
      </c>
      <c r="B145" s="5"/>
      <c r="C145" s="1"/>
    </row>
    <row r="146" spans="1:3" x14ac:dyDescent="0.2">
      <c r="A146" s="1" t="s">
        <v>204</v>
      </c>
      <c r="B146" s="5"/>
      <c r="C146" s="1"/>
    </row>
    <row r="147" spans="1:3" x14ac:dyDescent="0.2">
      <c r="A147" s="1" t="s">
        <v>205</v>
      </c>
      <c r="B147" s="5"/>
      <c r="C147" s="1"/>
    </row>
    <row r="148" spans="1:3" x14ac:dyDescent="0.2">
      <c r="A148" s="1" t="s">
        <v>206</v>
      </c>
      <c r="B148" s="5"/>
      <c r="C148" s="1"/>
    </row>
    <row r="149" spans="1:3" x14ac:dyDescent="0.2">
      <c r="A149" s="1" t="s">
        <v>207</v>
      </c>
      <c r="B149" s="5"/>
      <c r="C149" s="1"/>
    </row>
    <row r="150" spans="1:3" x14ac:dyDescent="0.2">
      <c r="A150" s="1" t="s">
        <v>208</v>
      </c>
      <c r="B150" s="5"/>
      <c r="C150" s="1"/>
    </row>
    <row r="151" spans="1:3" x14ac:dyDescent="0.2">
      <c r="A151" s="1" t="s">
        <v>209</v>
      </c>
      <c r="B151" s="5"/>
      <c r="C151" s="1"/>
    </row>
    <row r="152" spans="1:3" x14ac:dyDescent="0.2">
      <c r="A152" s="8"/>
      <c r="B152" s="9"/>
      <c r="C152" s="8"/>
    </row>
    <row r="153" spans="1:3" x14ac:dyDescent="0.2">
      <c r="A153" s="8"/>
      <c r="B153" s="9"/>
      <c r="C153" s="8"/>
    </row>
    <row r="154" spans="1:3" x14ac:dyDescent="0.2">
      <c r="A154" s="8"/>
      <c r="B154" s="9"/>
      <c r="C154" s="8"/>
    </row>
    <row r="155" spans="1:3" x14ac:dyDescent="0.2">
      <c r="A155" s="8"/>
      <c r="B155" s="9"/>
      <c r="C155" s="8"/>
    </row>
    <row r="156" spans="1:3" x14ac:dyDescent="0.2">
      <c r="A156" s="8"/>
      <c r="B156" s="9"/>
      <c r="C156" s="8"/>
    </row>
    <row r="157" spans="1:3" x14ac:dyDescent="0.2">
      <c r="A157" s="8"/>
      <c r="B157" s="9"/>
      <c r="C157" s="8"/>
    </row>
    <row r="158" spans="1:3" x14ac:dyDescent="0.2">
      <c r="A158" s="8"/>
      <c r="B158" s="9"/>
      <c r="C158" s="8"/>
    </row>
    <row r="159" spans="1:3" x14ac:dyDescent="0.2">
      <c r="A159" s="8"/>
      <c r="B159" s="9"/>
      <c r="C159" s="8"/>
    </row>
    <row r="160" spans="1:3" x14ac:dyDescent="0.2">
      <c r="A160" s="8"/>
      <c r="B160" s="9"/>
      <c r="C160" s="8"/>
    </row>
    <row r="161" spans="1:3" x14ac:dyDescent="0.2">
      <c r="A161" s="8"/>
      <c r="B161" s="9"/>
      <c r="C161" s="8"/>
    </row>
    <row r="162" spans="1:3" x14ac:dyDescent="0.2">
      <c r="A162" s="8"/>
      <c r="B162" s="9"/>
      <c r="C162" s="8"/>
    </row>
    <row r="163" spans="1:3" x14ac:dyDescent="0.2">
      <c r="A163" s="8"/>
      <c r="B163" s="9"/>
      <c r="C163" s="8"/>
    </row>
    <row r="164" spans="1:3" x14ac:dyDescent="0.2">
      <c r="A164" s="8"/>
      <c r="B164" s="9"/>
      <c r="C164" s="8"/>
    </row>
  </sheetData>
  <dataValidations count="2">
    <dataValidation type="decimal" operator="greaterThanOrEqual" showInputMessage="1" showErrorMessage="1" errorTitle="Erreur de saisie" error="Veuillez saisir un nombre supèrieur ou égal à 0." sqref="B2:B164" xr:uid="{00000000-0002-0000-0300-000000000000}">
      <formula1>0</formula1>
    </dataValidation>
    <dataValidation type="whole" showInputMessage="1" showErrorMessage="1" errorTitle="Erreur de saisie" error="Veuillez saisir un nombre entier compris entre 1 et 3" sqref="C2:C164" xr:uid="{00000000-0002-0000-0300-000001000000}">
      <formula1>1</formula1>
      <formula2>3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>
      <selection activeCell="B10" sqref="B10"/>
    </sheetView>
  </sheetViews>
  <sheetFormatPr baseColWidth="10" defaultRowHeight="14.25" x14ac:dyDescent="0.2"/>
  <cols>
    <col min="1" max="1" width="30.375" customWidth="1"/>
  </cols>
  <sheetData>
    <row r="1" spans="1:4" x14ac:dyDescent="0.2">
      <c r="A1" s="1" t="s">
        <v>15</v>
      </c>
    </row>
    <row r="2" spans="1:4" x14ac:dyDescent="0.2">
      <c r="A2" s="1" t="s">
        <v>257</v>
      </c>
      <c r="B2" s="1" t="s">
        <v>14</v>
      </c>
    </row>
    <row r="3" spans="1:4" x14ac:dyDescent="0.2">
      <c r="A3" s="1">
        <v>0</v>
      </c>
      <c r="B3" s="5">
        <v>0</v>
      </c>
    </row>
    <row r="4" spans="1:4" x14ac:dyDescent="0.2">
      <c r="A4" s="1">
        <v>1</v>
      </c>
      <c r="B4" s="5">
        <v>3</v>
      </c>
    </row>
    <row r="5" spans="1:4" x14ac:dyDescent="0.2">
      <c r="A5" s="1">
        <v>4</v>
      </c>
      <c r="B5" s="5">
        <v>5</v>
      </c>
    </row>
    <row r="6" spans="1:4" x14ac:dyDescent="0.2">
      <c r="A6" s="1">
        <v>6</v>
      </c>
      <c r="B6" s="5">
        <v>8</v>
      </c>
    </row>
    <row r="9" spans="1:4" x14ac:dyDescent="0.2">
      <c r="A9" s="1" t="s">
        <v>11</v>
      </c>
      <c r="B9" s="1">
        <v>1</v>
      </c>
      <c r="C9" s="1">
        <v>2</v>
      </c>
      <c r="D9" s="1">
        <v>3</v>
      </c>
    </row>
    <row r="10" spans="1:4" x14ac:dyDescent="0.2">
      <c r="A10" s="1" t="s">
        <v>14</v>
      </c>
      <c r="B10" s="3">
        <v>0.1</v>
      </c>
      <c r="C10" s="3">
        <v>0.15</v>
      </c>
      <c r="D10" s="3">
        <v>0.2</v>
      </c>
    </row>
  </sheetData>
  <dataValidations count="2">
    <dataValidation type="decimal" operator="greaterThanOrEqual" showInputMessage="1" showErrorMessage="1" errorTitle="Erreur de saisie" error="Veuillez saisir un nombre supèrieur ou égal à 0." sqref="A3:A6 B10:D10" xr:uid="{00000000-0002-0000-0400-000000000000}">
      <formula1>0</formula1>
    </dataValidation>
    <dataValidation type="decimal" operator="greaterThanOrEqual" allowBlank="1" showInputMessage="1" showErrorMessage="1" errorTitle="Erreur de saisie" error="Veuillez saisir un nombre supèrieur ou égal à 0." sqref="B3:B6" xr:uid="{00000000-0002-0000-0400-000001000000}">
      <formula1>0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"/>
  <sheetViews>
    <sheetView workbookViewId="0">
      <selection activeCell="A22" sqref="A22"/>
    </sheetView>
  </sheetViews>
  <sheetFormatPr baseColWidth="10" defaultRowHeight="14.25" x14ac:dyDescent="0.2"/>
  <cols>
    <col min="1" max="1" width="22" customWidth="1"/>
    <col min="2" max="2" width="30" customWidth="1"/>
    <col min="3" max="3" width="26.625" customWidth="1"/>
    <col min="4" max="4" width="16" customWidth="1"/>
    <col min="5" max="5" width="29.375" customWidth="1"/>
    <col min="6" max="6" width="26.875" customWidth="1"/>
    <col min="7" max="7" width="25" customWidth="1"/>
    <col min="8" max="8" width="12.5" customWidth="1"/>
    <col min="9" max="9" width="18" customWidth="1"/>
  </cols>
  <sheetData>
    <row r="1" spans="1:9" x14ac:dyDescent="0.2">
      <c r="A1" s="1" t="s">
        <v>17</v>
      </c>
      <c r="B1" s="1" t="s">
        <v>18</v>
      </c>
      <c r="C1" s="1" t="s">
        <v>12</v>
      </c>
      <c r="D1" s="1" t="s">
        <v>257</v>
      </c>
      <c r="E1" s="1" t="s">
        <v>256</v>
      </c>
      <c r="F1" s="1" t="s">
        <v>16</v>
      </c>
      <c r="G1" s="4" t="s">
        <v>258</v>
      </c>
      <c r="H1" s="4" t="s">
        <v>20</v>
      </c>
      <c r="I1" s="4" t="s">
        <v>21</v>
      </c>
    </row>
    <row r="2" spans="1:9" x14ac:dyDescent="0.2">
      <c r="A2" s="1">
        <v>1</v>
      </c>
      <c r="B2" s="6" t="s">
        <v>62</v>
      </c>
      <c r="C2" s="6">
        <v>2</v>
      </c>
      <c r="D2" s="6">
        <v>6</v>
      </c>
      <c r="E2" s="6" t="s">
        <v>261</v>
      </c>
      <c r="F2" s="5">
        <f>IF(OR(B2="",C2="",D2="",E2=""),"",VLOOKUP(C2,MatEmpla,3,FALSE)+VLOOKUP('Facturation (vierge)'!B2,MatVelo,2,FALSE)+VLOOKUP('Facturation (vierge)'!D2,MatMajD,2,TRUE))</f>
        <v>23</v>
      </c>
      <c r="G2" s="7">
        <f>IF(F2="","",HLOOKUP(VLOOKUP('Facturation (vierge)'!B2,MatVelo,3,FALSE),MatMajC,2,FALSE))</f>
        <v>0.15</v>
      </c>
      <c r="H2" s="7">
        <f>IF(F2="","",IF(OR(E2="Samedi",E2="Dimanche"),0.1+IF('Facturation (vierge)'!D2&gt;1,VLOOKUP('Facturation (vierge)'!$I$20,MatAbo,3,FALSE),0),IF('Facturation (vierge)'!D2&gt;1,VLOOKUP('Facturation (vierge)'!$I$20,MatAbo,3,FALSE),0)))</f>
        <v>0.1</v>
      </c>
      <c r="I2" s="5">
        <f>IF(F2="","",(F2*(1+G2))*(1-H2))</f>
        <v>23.805</v>
      </c>
    </row>
    <row r="3" spans="1:9" x14ac:dyDescent="0.2">
      <c r="A3" s="1">
        <v>2</v>
      </c>
      <c r="B3" s="6" t="s">
        <v>63</v>
      </c>
      <c r="C3" s="6">
        <v>4</v>
      </c>
      <c r="D3" s="6">
        <v>3</v>
      </c>
      <c r="E3" s="6" t="s">
        <v>262</v>
      </c>
      <c r="F3" s="5">
        <f>IF(OR(B3="",C3="",D3="",E3=""),"",VLOOKUP(C3,MatEmpla,3,FALSE)+VLOOKUP('Facturation (vierge)'!B3,MatVelo,2,FALSE)+VLOOKUP('Facturation (vierge)'!D3,MatMajD,2,TRUE))</f>
        <v>20</v>
      </c>
      <c r="G3" s="7">
        <f>IF(F3="","",HLOOKUP(VLOOKUP('Facturation (vierge)'!B3,MatVelo,3,FALSE),MatMajC,2,FALSE))</f>
        <v>0.2</v>
      </c>
      <c r="H3" s="7">
        <f>IF(F3="","",IF(OR(E3="Samedi",E3="Dimanche"),0.1+IF('Facturation (vierge)'!D3&gt;1,VLOOKUP('Facturation (vierge)'!$I$20,MatAbo,3,FALSE),0),IF('Facturation (vierge)'!D3&gt;1,VLOOKUP('Facturation (vierge)'!$I$20,MatAbo,3,FALSE),0)))</f>
        <v>0.1</v>
      </c>
      <c r="I3" s="5">
        <f t="shared" ref="I3:I7" si="0">IF(F3="","",(F3*(1+G3))*(1-H3))</f>
        <v>21.6</v>
      </c>
    </row>
    <row r="4" spans="1:9" x14ac:dyDescent="0.2">
      <c r="A4" s="1">
        <v>3</v>
      </c>
      <c r="B4" s="6" t="s">
        <v>61</v>
      </c>
      <c r="C4" s="6">
        <v>1</v>
      </c>
      <c r="D4" s="6">
        <v>8</v>
      </c>
      <c r="E4" s="6" t="s">
        <v>269</v>
      </c>
      <c r="F4" s="5">
        <f>IF(OR(B4="",C4="",D4="",E4=""),"",VLOOKUP(C4,MatEmpla,3,FALSE)+VLOOKUP('Facturation (vierge)'!B4,MatVelo,2,FALSE)+VLOOKUP('Facturation (vierge)'!D4,MatMajD,2,TRUE))</f>
        <v>18</v>
      </c>
      <c r="G4" s="7">
        <f>IF(F4="","",HLOOKUP(VLOOKUP('Facturation (vierge)'!B4,MatVelo,3,FALSE),MatMajC,2,FALSE))</f>
        <v>0.1</v>
      </c>
      <c r="H4" s="7">
        <f>IF(F4="","",IF(OR(E4="Samedi",E4="Dimanche"),0.1+IF('Facturation (vierge)'!D4&gt;1,VLOOKUP('Facturation (vierge)'!$I$20,MatAbo,3,FALSE),0),IF('Facturation (vierge)'!D4&gt;1,VLOOKUP('Facturation (vierge)'!$I$20,MatAbo,3,FALSE),0)))</f>
        <v>0.2</v>
      </c>
      <c r="I4" s="5">
        <f t="shared" si="0"/>
        <v>15.840000000000002</v>
      </c>
    </row>
    <row r="5" spans="1:9" x14ac:dyDescent="0.2">
      <c r="A5" s="1">
        <v>4</v>
      </c>
      <c r="B5" s="6"/>
      <c r="C5" s="6"/>
      <c r="D5" s="6"/>
      <c r="E5" s="6"/>
      <c r="F5" s="5" t="str">
        <f>IF(OR(B5="",C5="",D5="",E5=""),"",VLOOKUP(C5,MatEmpla,3,FALSE)+VLOOKUP('Facturation (vierge)'!B5,MatVelo,2,FALSE)+VLOOKUP('Facturation (vierge)'!D5,MatMajD,2,TRUE))</f>
        <v/>
      </c>
      <c r="G5" s="7" t="str">
        <f>IF(F5="","",HLOOKUP(VLOOKUP('Facturation (vierge)'!B5,MatVelo,3,FALSE),MatMajC,2,FALSE))</f>
        <v/>
      </c>
      <c r="H5" s="7" t="str">
        <f>IF(F5="","",IF(OR(E5="Samedi",E5="Dimanche"),0.1+IF('Facturation (vierge)'!D5&gt;1,VLOOKUP('Facturation (vierge)'!$I$20,MatAbo,3,FALSE),0),IF('Facturation (vierge)'!D5&gt;1,VLOOKUP('Facturation (vierge)'!$I$20,MatAbo,3,FALSE),0)))</f>
        <v/>
      </c>
      <c r="I5" s="5" t="str">
        <f t="shared" si="0"/>
        <v/>
      </c>
    </row>
    <row r="6" spans="1:9" x14ac:dyDescent="0.2">
      <c r="A6" s="1">
        <v>5</v>
      </c>
      <c r="B6" s="6"/>
      <c r="C6" s="6"/>
      <c r="D6" s="6"/>
      <c r="E6" s="6"/>
      <c r="F6" s="5" t="str">
        <f>IF(OR(B6="",C6="",D6="",E6=""),"",VLOOKUP(C6,MatEmpla,3,FALSE)+VLOOKUP('Facturation (vierge)'!B6,MatVelo,2,FALSE)+VLOOKUP('Facturation (vierge)'!D6,MatMajD,2,TRUE))</f>
        <v/>
      </c>
      <c r="G6" s="7" t="str">
        <f>IF(F6="","",HLOOKUP(VLOOKUP('Facturation (vierge)'!B6,MatVelo,3,FALSE),MatMajC,2,FALSE))</f>
        <v/>
      </c>
      <c r="H6" s="7" t="str">
        <f>IF(F6="","",IF(OR(E6="Samedi",E6="Dimanche"),0.1+IF('Facturation (vierge)'!D6&gt;1,VLOOKUP('Facturation (vierge)'!$I$20,MatAbo,3,FALSE),0),IF('Facturation (vierge)'!D6&gt;1,VLOOKUP('Facturation (vierge)'!$I$20,MatAbo,3,FALSE),0)))</f>
        <v/>
      </c>
      <c r="I6" s="5" t="str">
        <f t="shared" si="0"/>
        <v/>
      </c>
    </row>
    <row r="7" spans="1:9" x14ac:dyDescent="0.2">
      <c r="A7" s="1">
        <v>6</v>
      </c>
      <c r="B7" s="6"/>
      <c r="C7" s="6"/>
      <c r="D7" s="6"/>
      <c r="E7" s="6"/>
      <c r="F7" s="5" t="str">
        <f>IF(OR(B7="",C7="",D7="",E7=""),"",VLOOKUP(C7,MatEmpla,3,FALSE)+VLOOKUP('Facturation (vierge)'!B7,MatVelo,2,FALSE)+VLOOKUP('Facturation (vierge)'!D7,MatMajD,2,TRUE))</f>
        <v/>
      </c>
      <c r="G7" s="7" t="str">
        <f>IF(F7="","",HLOOKUP(VLOOKUP('Facturation (vierge)'!B7,MatVelo,3,FALSE),MatMajC,2,FALSE))</f>
        <v/>
      </c>
      <c r="H7" s="7" t="str">
        <f>IF(F7="","",IF(OR(E7="Samedi",E7="Dimanche"),0.1+IF('Facturation (vierge)'!D7&gt;1,VLOOKUP('Facturation (vierge)'!$I$20,MatAbo,3,FALSE),0),IF('Facturation (vierge)'!D7&gt;1,VLOOKUP('Facturation (vierge)'!$I$20,MatAbo,3,FALSE),0)))</f>
        <v/>
      </c>
      <c r="I7" s="5" t="str">
        <f t="shared" si="0"/>
        <v/>
      </c>
    </row>
    <row r="8" spans="1:9" x14ac:dyDescent="0.2">
      <c r="A8" s="1">
        <v>7</v>
      </c>
      <c r="B8" s="6"/>
      <c r="C8" s="6"/>
      <c r="D8" s="6"/>
      <c r="E8" s="6"/>
      <c r="F8" s="5" t="str">
        <f>IF(OR(B8="",C8="",D8="",E8=""),"",VLOOKUP(C8,MatEmpla,3,FALSE)+VLOOKUP('Facturation (vierge)'!B8,MatVelo,2,FALSE)+VLOOKUP('Facturation (vierge)'!D8,MatMajD,2,TRUE))</f>
        <v/>
      </c>
      <c r="G8" s="7" t="str">
        <f>IF(F8="","",HLOOKUP(VLOOKUP('Facturation (vierge)'!B8,MatVelo,3,FALSE),MatMajC,2,FALSE))</f>
        <v/>
      </c>
      <c r="H8" s="7" t="str">
        <f>IF(F8="","",IF(OR(E8="Samedi",E8="Dimanche"),0.1+IF('Facturation (vierge)'!D8&gt;1,VLOOKUP('Facturation (vierge)'!$I$20,MatAbo,3,FALSE),0),IF('Facturation (vierge)'!D8&gt;1,VLOOKUP('Facturation (vierge)'!$I$20,MatAbo,3,FALSE),0)))</f>
        <v/>
      </c>
      <c r="I8" s="5" t="str">
        <f>IF(F8="","",(F8*(1+G8))*(1-H8))</f>
        <v/>
      </c>
    </row>
    <row r="9" spans="1:9" x14ac:dyDescent="0.2">
      <c r="A9" s="1">
        <v>8</v>
      </c>
      <c r="B9" s="6"/>
      <c r="C9" s="6"/>
      <c r="D9" s="6"/>
      <c r="E9" s="6"/>
      <c r="F9" s="5" t="str">
        <f>IF(OR(B9="",C9="",D9="",E9=""),"",VLOOKUP(C9,MatEmpla,3,FALSE)+VLOOKUP('Facturation (vierge)'!B9,MatVelo,2,FALSE)+VLOOKUP('Facturation (vierge)'!D9,MatMajD,2,TRUE))</f>
        <v/>
      </c>
      <c r="G9" s="7" t="str">
        <f>IF(F9="","",HLOOKUP(VLOOKUP('Facturation (vierge)'!B9,MatVelo,3,FALSE),MatMajC,2,FALSE))</f>
        <v/>
      </c>
      <c r="H9" s="7" t="str">
        <f>IF(F9="","",IF(OR(E9="Samedi",E9="Dimanche"),0.1+IF('Facturation (vierge)'!D9&gt;1,VLOOKUP('Facturation (vierge)'!$I$20,MatAbo,3,FALSE),0),IF('Facturation (vierge)'!D9&gt;1,VLOOKUP('Facturation (vierge)'!$I$20,MatAbo,3,FALSE),0)))</f>
        <v/>
      </c>
      <c r="I9" s="5" t="str">
        <f t="shared" ref="I9:I13" si="1">IF(F9="","",(F9*(1+G9))*(1-H9))</f>
        <v/>
      </c>
    </row>
    <row r="10" spans="1:9" x14ac:dyDescent="0.2">
      <c r="A10" s="1">
        <v>9</v>
      </c>
      <c r="B10" s="6"/>
      <c r="C10" s="6"/>
      <c r="D10" s="6"/>
      <c r="E10" s="6"/>
      <c r="F10" s="5" t="str">
        <f>IF(OR(B10="",C10="",D10="",E10=""),"",VLOOKUP(C10,MatEmpla,3,FALSE)+VLOOKUP('Facturation (vierge)'!B10,MatVelo,2,FALSE)+VLOOKUP('Facturation (vierge)'!D10,MatMajD,2,TRUE))</f>
        <v/>
      </c>
      <c r="G10" s="7" t="str">
        <f>IF(F10="","",HLOOKUP(VLOOKUP('Facturation (vierge)'!B10,MatVelo,3,FALSE),MatMajC,2,FALSE))</f>
        <v/>
      </c>
      <c r="H10" s="7" t="str">
        <f>IF(F10="","",IF(OR(E10="Samedi",E10="Dimanche"),0.1+IF('Facturation (vierge)'!D10&gt;1,VLOOKUP('Facturation (vierge)'!$I$20,MatAbo,3,FALSE),0),IF('Facturation (vierge)'!D10&gt;1,VLOOKUP('Facturation (vierge)'!$I$20,MatAbo,3,FALSE),0)))</f>
        <v/>
      </c>
      <c r="I10" s="5" t="str">
        <f t="shared" si="1"/>
        <v/>
      </c>
    </row>
    <row r="11" spans="1:9" x14ac:dyDescent="0.2">
      <c r="A11" s="1">
        <v>10</v>
      </c>
      <c r="B11" s="6"/>
      <c r="C11" s="6"/>
      <c r="D11" s="6"/>
      <c r="E11" s="6"/>
      <c r="F11" s="5" t="str">
        <f>IF(OR(B11="",C11="",D11="",E11=""),"",VLOOKUP(C11,MatEmpla,3,FALSE)+VLOOKUP('Facturation (vierge)'!B11,MatVelo,2,FALSE)+VLOOKUP('Facturation (vierge)'!D11,MatMajD,2,TRUE))</f>
        <v/>
      </c>
      <c r="G11" s="7" t="str">
        <f>IF(F11="","",HLOOKUP(VLOOKUP('Facturation (vierge)'!B11,MatVelo,3,FALSE),MatMajC,2,FALSE))</f>
        <v/>
      </c>
      <c r="H11" s="7" t="str">
        <f>IF(F11="","",IF(OR(E11="Samedi",E11="Dimanche"),0.1+IF('Facturation (vierge)'!D11&gt;1,VLOOKUP('Facturation (vierge)'!$I$20,MatAbo,3,FALSE),0),IF('Facturation (vierge)'!D11&gt;1,VLOOKUP('Facturation (vierge)'!$I$20,MatAbo,3,FALSE),0)))</f>
        <v/>
      </c>
      <c r="I11" s="5" t="str">
        <f t="shared" si="1"/>
        <v/>
      </c>
    </row>
    <row r="12" spans="1:9" x14ac:dyDescent="0.2">
      <c r="A12" s="1">
        <v>11</v>
      </c>
      <c r="B12" s="6"/>
      <c r="C12" s="6"/>
      <c r="D12" s="6"/>
      <c r="E12" s="6"/>
      <c r="F12" s="5" t="str">
        <f>IF(OR(B12="",C12="",D12="",E12=""),"",VLOOKUP(C12,MatEmpla,3,FALSE)+VLOOKUP('Facturation (vierge)'!B12,MatVelo,2,FALSE)+VLOOKUP('Facturation (vierge)'!D12,MatMajD,2,TRUE))</f>
        <v/>
      </c>
      <c r="G12" s="7" t="str">
        <f>IF(F12="","",HLOOKUP(VLOOKUP('Facturation (vierge)'!B12,MatVelo,3,FALSE),MatMajC,2,FALSE))</f>
        <v/>
      </c>
      <c r="H12" s="7" t="str">
        <f>IF(F12="","",IF(OR(E12="Samedi",E12="Dimanche"),0.1+IF('Facturation (vierge)'!D12&gt;1,VLOOKUP('Facturation (vierge)'!$I$20,MatAbo,3,FALSE),0),IF('Facturation (vierge)'!D12&gt;1,VLOOKUP('Facturation (vierge)'!$I$20,MatAbo,3,FALSE),0)))</f>
        <v/>
      </c>
      <c r="I12" s="5" t="str">
        <f t="shared" si="1"/>
        <v/>
      </c>
    </row>
    <row r="13" spans="1:9" x14ac:dyDescent="0.2">
      <c r="A13" s="1">
        <v>12</v>
      </c>
      <c r="B13" s="6"/>
      <c r="C13" s="6"/>
      <c r="D13" s="6"/>
      <c r="E13" s="6"/>
      <c r="F13" s="5" t="str">
        <f>IF(OR(B13="",C13="",D13="",E13=""),"",VLOOKUP(C13,MatEmpla,3,FALSE)+VLOOKUP('Facturation (vierge)'!B13,MatVelo,2,FALSE)+VLOOKUP('Facturation (vierge)'!D13,MatMajD,2,TRUE))</f>
        <v/>
      </c>
      <c r="G13" s="7" t="str">
        <f>IF(F13="","",HLOOKUP(VLOOKUP('Facturation (vierge)'!B13,MatVelo,3,FALSE),MatMajC,2,FALSE))</f>
        <v/>
      </c>
      <c r="H13" s="7" t="str">
        <f>IF(F13="","",IF(OR(E13="Samedi",E13="Dimanche"),0.1+IF('Facturation (vierge)'!D13&gt;1,VLOOKUP('Facturation (vierge)'!$I$20,MatAbo,3,FALSE),0),IF('Facturation (vierge)'!D13&gt;1,VLOOKUP('Facturation (vierge)'!$I$20,MatAbo,3,FALSE),0)))</f>
        <v/>
      </c>
      <c r="I13" s="5" t="str">
        <f t="shared" si="1"/>
        <v/>
      </c>
    </row>
    <row r="15" spans="1:9" x14ac:dyDescent="0.2">
      <c r="A15" s="1" t="s">
        <v>265</v>
      </c>
      <c r="B15" s="1" t="s">
        <v>267</v>
      </c>
      <c r="C15" s="1" t="s">
        <v>268</v>
      </c>
      <c r="D15" s="1" t="s">
        <v>266</v>
      </c>
    </row>
    <row r="16" spans="1:9" x14ac:dyDescent="0.2">
      <c r="A16" s="1" t="s">
        <v>19</v>
      </c>
      <c r="B16" s="5">
        <f>IF(I2="","",SUMIF(E2:E13,"Samedi",I2:I13)+SUMIF(E2:E13,"Dimanche",I2:I13))</f>
        <v>15.840000000000002</v>
      </c>
      <c r="C16" s="5">
        <f>IF(I2="","",D16-B16)</f>
        <v>45.405000000000001</v>
      </c>
      <c r="D16" s="5">
        <f>IF(I2="","",SUM(I2:I13))</f>
        <v>61.245000000000005</v>
      </c>
    </row>
    <row r="18" spans="1:9" x14ac:dyDescent="0.2">
      <c r="A18" s="1" t="s">
        <v>255</v>
      </c>
    </row>
    <row r="19" spans="1:9" x14ac:dyDescent="0.2">
      <c r="A19" s="1" t="s">
        <v>13</v>
      </c>
      <c r="B19" s="2" t="s">
        <v>0</v>
      </c>
      <c r="C19" s="1" t="s">
        <v>1</v>
      </c>
      <c r="D19" s="1" t="s">
        <v>2</v>
      </c>
      <c r="E19" s="1" t="s">
        <v>3</v>
      </c>
      <c r="F19" s="1" t="s">
        <v>48</v>
      </c>
      <c r="G19" s="1" t="s">
        <v>22</v>
      </c>
      <c r="H19" s="1" t="s">
        <v>23</v>
      </c>
      <c r="I19" s="1" t="s">
        <v>4</v>
      </c>
    </row>
    <row r="20" spans="1:9" x14ac:dyDescent="0.2">
      <c r="A20" s="6" t="s">
        <v>35</v>
      </c>
      <c r="B20" s="1" t="str">
        <f>IF(A20="","",VLOOKUP(A20,MatUsager,2,FALSE))</f>
        <v>GARDIES</v>
      </c>
      <c r="C20" s="1" t="str">
        <f>IF(B20="","",VLOOKUP(A20,MatUsager,3,FALSE))</f>
        <v>PHILIPO</v>
      </c>
      <c r="D20" s="1" t="str">
        <f>IF(B20="","",VLOOKUP(A20,MatUsager,4,FALSE))</f>
        <v>H</v>
      </c>
      <c r="E20" s="1" t="str">
        <f>IF(B20="","",VLOOKUP(A20,MatUsager,5,FALSE))</f>
        <v>42 RUE DE LA VIE</v>
      </c>
      <c r="F20" s="1" t="str">
        <f>IF(B20="","",VLOOKUP(A20,MatUsager,6,FALSE))</f>
        <v>MAISON N°42</v>
      </c>
      <c r="G20" s="1">
        <f>IF(B20="","",VLOOKUP(A20,MatUsager,7,FALSE))</f>
        <v>31320</v>
      </c>
      <c r="H20" s="1" t="str">
        <f>IF(B20="","",VLOOKUP(A20,MatUsager,8,FALSE))</f>
        <v>RAMONB</v>
      </c>
      <c r="I20" s="1" t="str">
        <f>IF(B20="","",IF(VLOOKUP(A20,MatUsager,9,FALSE)=0,"",(VLOOKUP(A20,MatUsager,9,FALSE))))</f>
        <v>H</v>
      </c>
    </row>
    <row r="22" spans="1:9" ht="15" x14ac:dyDescent="0.25">
      <c r="A22" s="15" t="s">
        <v>391</v>
      </c>
    </row>
  </sheetData>
  <phoneticPr fontId="1" type="noConversion"/>
  <conditionalFormatting sqref="I2:I13">
    <cfRule type="cellIs" dxfId="2" priority="1" operator="between">
      <formula>8</formula>
      <formula>10</formula>
    </cfRule>
  </conditionalFormatting>
  <dataValidations count="3">
    <dataValidation type="whole" operator="greaterThanOrEqual" showInputMessage="1" showErrorMessage="1" errorTitle="Erreur de saisie" error="Veuillez saisir un nombre entier supèrieur ou égal à 1." promptTitle="Donnés à saisir" prompt="Veuillez saisir un numéro d'emplacement existant" sqref="C2:C13" xr:uid="{00000000-0002-0000-0500-000000000000}">
      <formula1>1</formula1>
    </dataValidation>
    <dataValidation type="decimal" operator="greaterThanOrEqual" showInputMessage="1" showErrorMessage="1" errorTitle="Erreur de saisie" error="Veuillez saisir un nombre supèrieur ou égal à 0." promptTitle="Donnés à saisir" prompt="Veuillez saisir un chiffre supèrieur à 0" sqref="D2:D13" xr:uid="{00000000-0002-0000-0500-000001000000}">
      <formula1>0</formula1>
    </dataValidation>
    <dataValidation type="list" showInputMessage="1" showErrorMessage="1" errorTitle="Erreur de saisie" error="Veuillez saisir un jour de la semaine valide." promptTitle="Donnés à saisir" prompt="Veuillez saisir un jour de la semaine" sqref="E2:E13" xr:uid="{00000000-0002-0000-0500-000002000000}">
      <formula1>"Lundi,Mardi,Mercredi,Jeudi,Vendredi,Samedi,Dimanche"</formula1>
    </dataValidation>
  </dataValidations>
  <pageMargins left="0.25" right="0.25" top="0.75" bottom="0.75" header="0.3" footer="0.3"/>
  <pageSetup paperSize="9" orientation="portrait" r:id="rId1"/>
  <headerFooter>
    <oddHeader xml:space="preserve">&amp;CFacture vélouse </oddHeader>
    <oddFooter>&amp;C&amp;D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errorTitle="Erreur de saisie" error="Veuillez saisir un identifiant de vélo valide." promptTitle="Donnés à saisir" prompt="Veuillez saisir un identifiant de vélo existant" xr:uid="{00000000-0002-0000-0500-000003000000}">
          <x14:formula1>
            <xm:f>Vélos!$A$2:$A$164</xm:f>
          </x14:formula1>
          <xm:sqref>B2:B13</xm:sqref>
        </x14:dataValidation>
        <x14:dataValidation type="list" showInputMessage="1" showErrorMessage="1" errorTitle="Erreur de saisie" error="Veuillez saisir un identifiant d'usager valide." promptTitle="Donnés à saisir" prompt="Veuillez saisir un identifiant d'usager existant" xr:uid="{00000000-0002-0000-0500-000004000000}">
          <x14:formula1>
            <xm:f>Usagers!$A$2:$A$51</xm:f>
          </x14:formula1>
          <xm:sqref>A20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2"/>
  <sheetViews>
    <sheetView workbookViewId="0">
      <selection activeCell="A22" sqref="A22"/>
    </sheetView>
  </sheetViews>
  <sheetFormatPr baseColWidth="10" defaultRowHeight="14.25" x14ac:dyDescent="0.2"/>
  <cols>
    <col min="1" max="1" width="22" customWidth="1"/>
    <col min="2" max="2" width="30" customWidth="1"/>
    <col min="3" max="3" width="26.625" customWidth="1"/>
    <col min="4" max="4" width="16" customWidth="1"/>
    <col min="5" max="5" width="29.375" customWidth="1"/>
    <col min="6" max="6" width="26.875" customWidth="1"/>
    <col min="7" max="7" width="25" customWidth="1"/>
    <col min="8" max="8" width="12.5" customWidth="1"/>
    <col min="9" max="9" width="18" customWidth="1"/>
  </cols>
  <sheetData>
    <row r="1" spans="1:9" x14ac:dyDescent="0.2">
      <c r="A1" s="1" t="s">
        <v>17</v>
      </c>
      <c r="B1" s="1" t="s">
        <v>18</v>
      </c>
      <c r="C1" s="1" t="s">
        <v>12</v>
      </c>
      <c r="D1" s="1" t="s">
        <v>257</v>
      </c>
      <c r="E1" s="1" t="s">
        <v>256</v>
      </c>
      <c r="F1" s="1" t="s">
        <v>16</v>
      </c>
      <c r="G1" s="4" t="s">
        <v>258</v>
      </c>
      <c r="H1" s="4" t="s">
        <v>20</v>
      </c>
      <c r="I1" s="4" t="s">
        <v>21</v>
      </c>
    </row>
    <row r="2" spans="1:9" x14ac:dyDescent="0.2">
      <c r="A2" s="1">
        <v>1</v>
      </c>
      <c r="B2" s="6" t="s">
        <v>60</v>
      </c>
      <c r="C2" s="6">
        <v>3</v>
      </c>
      <c r="D2" s="6">
        <v>10</v>
      </c>
      <c r="E2" s="6" t="s">
        <v>261</v>
      </c>
      <c r="F2" s="5">
        <f>IF(OR(B2="",C2="",D2="",E2=""),"",VLOOKUP(C2,MatEmpla,3,FALSE)+VLOOKUP('Facturation (Exemple 1)'!B2,MatVelo,2,FALSE)+VLOOKUP('Facturation (Exemple 1)'!D2,MatMajD,2,TRUE))</f>
        <v>16</v>
      </c>
      <c r="G2" s="7">
        <f>IF(F2="","",HLOOKUP(VLOOKUP('Facturation (Exemple 1)'!B2,MatVelo,3,FALSE),MatMajC,2,FALSE))</f>
        <v>0.1</v>
      </c>
      <c r="H2" s="7">
        <f>IF(F2="","",IF(OR(E2="Samedi",E2="Dimanche"),0.1+IF('Facturation (Exemple 1)'!D2&gt;1,VLOOKUP('Facturation (Exemple 1)'!$I$20,MatAbo,3,FALSE),0),IF('Facturation (Exemple 1)'!D2&gt;1,VLOOKUP('Facturation (Exemple 1)'!$I$20,MatAbo,3,FALSE),0)))</f>
        <v>0.3</v>
      </c>
      <c r="I2" s="5">
        <f>IF(F2="","",(F2*(1+G2))*(1-H2))</f>
        <v>12.32</v>
      </c>
    </row>
    <row r="3" spans="1:9" x14ac:dyDescent="0.2">
      <c r="A3" s="1">
        <v>2</v>
      </c>
      <c r="B3" s="6" t="s">
        <v>64</v>
      </c>
      <c r="C3" s="6">
        <v>6</v>
      </c>
      <c r="D3" s="6">
        <v>2</v>
      </c>
      <c r="E3" s="6" t="s">
        <v>269</v>
      </c>
      <c r="F3" s="5">
        <f>IF(OR(B3="",C3="",D3="",E3=""),"",VLOOKUP(C3,MatEmpla,3,FALSE)+VLOOKUP('Facturation (Exemple 1)'!B3,MatVelo,2,FALSE)+VLOOKUP('Facturation (Exemple 1)'!D3,MatMajD,2,TRUE))</f>
        <v>21</v>
      </c>
      <c r="G3" s="7">
        <f>IF(F3="","",HLOOKUP(VLOOKUP('Facturation (Exemple 1)'!B3,MatVelo,3,FALSE),MatMajC,2,FALSE))</f>
        <v>0.15</v>
      </c>
      <c r="H3" s="7">
        <f>IF(F3="","",IF(OR(E3="Samedi",E3="Dimanche"),0.1+IF('Facturation (Exemple 1)'!D3&gt;1,VLOOKUP('Facturation (Exemple 1)'!$I$20,MatAbo,3,FALSE),0),IF('Facturation (Exemple 1)'!D3&gt;1,VLOOKUP('Facturation (Exemple 1)'!$I$20,MatAbo,3,FALSE),0)))</f>
        <v>0.4</v>
      </c>
      <c r="I3" s="5">
        <f t="shared" ref="I3:I7" si="0">IF(F3="","",(F3*(1+G3))*(1-H3))</f>
        <v>14.489999999999998</v>
      </c>
    </row>
    <row r="4" spans="1:9" x14ac:dyDescent="0.2">
      <c r="A4" s="1">
        <v>3</v>
      </c>
      <c r="B4" s="6" t="s">
        <v>63</v>
      </c>
      <c r="C4" s="6">
        <v>1</v>
      </c>
      <c r="D4" s="6">
        <v>5</v>
      </c>
      <c r="E4" s="6" t="s">
        <v>259</v>
      </c>
      <c r="F4" s="5">
        <f>IF(OR(B4="",C4="",D4="",E4=""),"",VLOOKUP(C4,MatEmpla,3,FALSE)+VLOOKUP('Facturation (Exemple 1)'!B4,MatVelo,2,FALSE)+VLOOKUP('Facturation (Exemple 1)'!D4,MatMajD,2,TRUE))</f>
        <v>20</v>
      </c>
      <c r="G4" s="7">
        <f>IF(F4="","",HLOOKUP(VLOOKUP('Facturation (Exemple 1)'!B4,MatVelo,3,FALSE),MatMajC,2,FALSE))</f>
        <v>0.2</v>
      </c>
      <c r="H4" s="7">
        <f>IF(F4="","",IF(OR(E4="Samedi",E4="Dimanche"),0.1+IF('Facturation (Exemple 1)'!D4&gt;1,VLOOKUP('Facturation (Exemple 1)'!$I$20,MatAbo,3,FALSE),0),IF('Facturation (Exemple 1)'!D4&gt;1,VLOOKUP('Facturation (Exemple 1)'!$I$20,MatAbo,3,FALSE),0)))</f>
        <v>0.3</v>
      </c>
      <c r="I4" s="5">
        <f t="shared" si="0"/>
        <v>16.799999999999997</v>
      </c>
    </row>
    <row r="5" spans="1:9" x14ac:dyDescent="0.2">
      <c r="A5" s="1">
        <v>4</v>
      </c>
      <c r="B5" s="6"/>
      <c r="C5" s="6"/>
      <c r="D5" s="6"/>
      <c r="E5" s="6"/>
      <c r="F5" s="5" t="str">
        <f>IF(OR(B5="",C5="",D5="",E5=""),"",VLOOKUP(C5,MatEmpla,3,FALSE)+VLOOKUP('Facturation (Exemple 1)'!B5,MatVelo,2,FALSE)+VLOOKUP('Facturation (Exemple 1)'!D5,MatMajD,2,TRUE))</f>
        <v/>
      </c>
      <c r="G5" s="7" t="str">
        <f>IF(F5="","",HLOOKUP(VLOOKUP('Facturation (Exemple 1)'!B5,MatVelo,3,FALSE),MatMajC,2,FALSE))</f>
        <v/>
      </c>
      <c r="H5" s="7" t="str">
        <f>IF(F5="","",IF(OR(E5="Samedi",E5="Dimanche"),0.1+IF('Facturation (Exemple 1)'!D5&gt;1,VLOOKUP('Facturation (Exemple 1)'!$I$20,MatAbo,3,FALSE),0),IF('Facturation (Exemple 1)'!D5&gt;1,VLOOKUP('Facturation (Exemple 1)'!$I$20,MatAbo,3,FALSE),0)))</f>
        <v/>
      </c>
      <c r="I5" s="5" t="str">
        <f t="shared" si="0"/>
        <v/>
      </c>
    </row>
    <row r="6" spans="1:9" x14ac:dyDescent="0.2">
      <c r="A6" s="1">
        <v>5</v>
      </c>
      <c r="B6" s="6"/>
      <c r="C6" s="6"/>
      <c r="D6" s="6"/>
      <c r="E6" s="6"/>
      <c r="F6" s="5" t="str">
        <f>IF(OR(B6="",C6="",D6="",E6=""),"",VLOOKUP(C6,MatEmpla,3,FALSE)+VLOOKUP('Facturation (Exemple 1)'!B6,MatVelo,2,FALSE)+VLOOKUP('Facturation (Exemple 1)'!D6,MatMajD,2,TRUE))</f>
        <v/>
      </c>
      <c r="G6" s="7" t="str">
        <f>IF(F6="","",HLOOKUP(VLOOKUP('Facturation (Exemple 1)'!B6,MatVelo,3,FALSE),MatMajC,2,FALSE))</f>
        <v/>
      </c>
      <c r="H6" s="7" t="str">
        <f>IF(F6="","",IF(OR(E6="Samedi",E6="Dimanche"),0.1+IF('Facturation (Exemple 1)'!D6&gt;1,VLOOKUP('Facturation (Exemple 1)'!$I$20,MatAbo,3,FALSE),0),IF('Facturation (Exemple 1)'!D6&gt;1,VLOOKUP('Facturation (Exemple 1)'!$I$20,MatAbo,3,FALSE),0)))</f>
        <v/>
      </c>
      <c r="I6" s="5" t="str">
        <f t="shared" si="0"/>
        <v/>
      </c>
    </row>
    <row r="7" spans="1:9" x14ac:dyDescent="0.2">
      <c r="A7" s="1">
        <v>6</v>
      </c>
      <c r="B7" s="6"/>
      <c r="C7" s="6"/>
      <c r="D7" s="6"/>
      <c r="E7" s="6"/>
      <c r="F7" s="5" t="str">
        <f>IF(OR(B7="",C7="",D7="",E7=""),"",VLOOKUP(C7,MatEmpla,3,FALSE)+VLOOKUP('Facturation (Exemple 1)'!B7,MatVelo,2,FALSE)+VLOOKUP('Facturation (Exemple 1)'!D7,MatMajD,2,TRUE))</f>
        <v/>
      </c>
      <c r="G7" s="7" t="str">
        <f>IF(F7="","",HLOOKUP(VLOOKUP('Facturation (Exemple 1)'!B7,MatVelo,3,FALSE),MatMajC,2,FALSE))</f>
        <v/>
      </c>
      <c r="H7" s="7" t="str">
        <f>IF(F7="","",IF(OR(E7="Samedi",E7="Dimanche"),0.1+IF('Facturation (Exemple 1)'!D7&gt;1,VLOOKUP('Facturation (Exemple 1)'!$I$20,MatAbo,3,FALSE),0),IF('Facturation (Exemple 1)'!D7&gt;1,VLOOKUP('Facturation (Exemple 1)'!$I$20,MatAbo,3,FALSE),0)))</f>
        <v/>
      </c>
      <c r="I7" s="5" t="str">
        <f t="shared" si="0"/>
        <v/>
      </c>
    </row>
    <row r="8" spans="1:9" x14ac:dyDescent="0.2">
      <c r="A8" s="1">
        <v>7</v>
      </c>
      <c r="B8" s="6"/>
      <c r="C8" s="6"/>
      <c r="D8" s="6"/>
      <c r="E8" s="6"/>
      <c r="F8" s="5" t="str">
        <f>IF(OR(B8="",C8="",D8="",E8=""),"",VLOOKUP(C8,MatEmpla,3,FALSE)+VLOOKUP('Facturation (Exemple 1)'!B8,MatVelo,2,FALSE)+VLOOKUP('Facturation (Exemple 1)'!D8,MatMajD,2,TRUE))</f>
        <v/>
      </c>
      <c r="G8" s="7" t="str">
        <f>IF(F8="","",HLOOKUP(VLOOKUP('Facturation (Exemple 1)'!B8,MatVelo,3,FALSE),MatMajC,2,FALSE))</f>
        <v/>
      </c>
      <c r="H8" s="7" t="str">
        <f>IF(F8="","",IF(OR(E8="Samedi",E8="Dimanche"),0.1+IF('Facturation (Exemple 1)'!D8&gt;1,VLOOKUP('Facturation (Exemple 1)'!$I$20,MatAbo,3,FALSE),0),IF('Facturation (Exemple 1)'!D8&gt;1,VLOOKUP('Facturation (Exemple 1)'!$I$20,MatAbo,3,FALSE),0)))</f>
        <v/>
      </c>
      <c r="I8" s="5" t="str">
        <f>IF(F8="","",(F8*(1+G8))*(1-H8))</f>
        <v/>
      </c>
    </row>
    <row r="9" spans="1:9" x14ac:dyDescent="0.2">
      <c r="A9" s="1">
        <v>8</v>
      </c>
      <c r="B9" s="6"/>
      <c r="C9" s="6"/>
      <c r="D9" s="6"/>
      <c r="E9" s="6"/>
      <c r="F9" s="5" t="str">
        <f>IF(OR(B9="",C9="",D9="",E9=""),"",VLOOKUP(C9,MatEmpla,3,FALSE)+VLOOKUP('Facturation (Exemple 1)'!B9,MatVelo,2,FALSE)+VLOOKUP('Facturation (Exemple 1)'!D9,MatMajD,2,TRUE))</f>
        <v/>
      </c>
      <c r="G9" s="7" t="str">
        <f>IF(F9="","",HLOOKUP(VLOOKUP('Facturation (Exemple 1)'!B9,MatVelo,3,FALSE),MatMajC,2,FALSE))</f>
        <v/>
      </c>
      <c r="H9" s="7" t="str">
        <f>IF(F9="","",IF(OR(E9="Samedi",E9="Dimanche"),0.1+IF('Facturation (Exemple 1)'!D9&gt;1,VLOOKUP('Facturation (Exemple 1)'!$I$20,MatAbo,3,FALSE),0),IF('Facturation (Exemple 1)'!D9&gt;1,VLOOKUP('Facturation (Exemple 1)'!$I$20,MatAbo,3,FALSE),0)))</f>
        <v/>
      </c>
      <c r="I9" s="5" t="str">
        <f t="shared" ref="I9:I13" si="1">IF(F9="","",(F9*(1+G9))*(1-H9))</f>
        <v/>
      </c>
    </row>
    <row r="10" spans="1:9" x14ac:dyDescent="0.2">
      <c r="A10" s="1">
        <v>9</v>
      </c>
      <c r="B10" s="6"/>
      <c r="C10" s="6"/>
      <c r="D10" s="6"/>
      <c r="E10" s="6"/>
      <c r="F10" s="5" t="str">
        <f>IF(OR(B10="",C10="",D10="",E10=""),"",VLOOKUP(C10,MatEmpla,3,FALSE)+VLOOKUP('Facturation (Exemple 1)'!B10,MatVelo,2,FALSE)+VLOOKUP('Facturation (Exemple 1)'!D10,MatMajD,2,TRUE))</f>
        <v/>
      </c>
      <c r="G10" s="7" t="str">
        <f>IF(F10="","",HLOOKUP(VLOOKUP('Facturation (Exemple 1)'!B10,MatVelo,3,FALSE),MatMajC,2,FALSE))</f>
        <v/>
      </c>
      <c r="H10" s="7" t="str">
        <f>IF(F10="","",IF(OR(E10="Samedi",E10="Dimanche"),0.1+IF('Facturation (Exemple 1)'!D10&gt;1,VLOOKUP('Facturation (Exemple 1)'!$I$20,MatAbo,3,FALSE),0),IF('Facturation (Exemple 1)'!D10&gt;1,VLOOKUP('Facturation (Exemple 1)'!$I$20,MatAbo,3,FALSE),0)))</f>
        <v/>
      </c>
      <c r="I10" s="5" t="str">
        <f t="shared" si="1"/>
        <v/>
      </c>
    </row>
    <row r="11" spans="1:9" x14ac:dyDescent="0.2">
      <c r="A11" s="1">
        <v>10</v>
      </c>
      <c r="B11" s="6"/>
      <c r="C11" s="6"/>
      <c r="D11" s="6"/>
      <c r="E11" s="6"/>
      <c r="F11" s="5" t="str">
        <f>IF(OR(B11="",C11="",D11="",E11=""),"",VLOOKUP(C11,MatEmpla,3,FALSE)+VLOOKUP('Facturation (Exemple 1)'!B11,MatVelo,2,FALSE)+VLOOKUP('Facturation (Exemple 1)'!D11,MatMajD,2,TRUE))</f>
        <v/>
      </c>
      <c r="G11" s="7" t="str">
        <f>IF(F11="","",HLOOKUP(VLOOKUP('Facturation (Exemple 1)'!B11,MatVelo,3,FALSE),MatMajC,2,FALSE))</f>
        <v/>
      </c>
      <c r="H11" s="7" t="str">
        <f>IF(F11="","",IF(OR(E11="Samedi",E11="Dimanche"),0.1+IF('Facturation (Exemple 1)'!D11&gt;1,VLOOKUP('Facturation (Exemple 1)'!$I$20,MatAbo,3,FALSE),0),IF('Facturation (Exemple 1)'!D11&gt;1,VLOOKUP('Facturation (Exemple 1)'!$I$20,MatAbo,3,FALSE),0)))</f>
        <v/>
      </c>
      <c r="I11" s="5" t="str">
        <f t="shared" si="1"/>
        <v/>
      </c>
    </row>
    <row r="12" spans="1:9" x14ac:dyDescent="0.2">
      <c r="A12" s="1">
        <v>11</v>
      </c>
      <c r="B12" s="6"/>
      <c r="C12" s="6"/>
      <c r="D12" s="6"/>
      <c r="E12" s="6"/>
      <c r="F12" s="5" t="str">
        <f>IF(OR(B12="",C12="",D12="",E12=""),"",VLOOKUP(C12,MatEmpla,3,FALSE)+VLOOKUP('Facturation (Exemple 1)'!B12,MatVelo,2,FALSE)+VLOOKUP('Facturation (Exemple 1)'!D12,MatMajD,2,TRUE))</f>
        <v/>
      </c>
      <c r="G12" s="7" t="str">
        <f>IF(F12="","",HLOOKUP(VLOOKUP('Facturation (Exemple 1)'!B12,MatVelo,3,FALSE),MatMajC,2,FALSE))</f>
        <v/>
      </c>
      <c r="H12" s="7" t="str">
        <f>IF(F12="","",IF(OR(E12="Samedi",E12="Dimanche"),0.1+IF('Facturation (Exemple 1)'!D12&gt;1,VLOOKUP('Facturation (Exemple 1)'!$I$20,MatAbo,3,FALSE),0),IF('Facturation (Exemple 1)'!D12&gt;1,VLOOKUP('Facturation (Exemple 1)'!$I$20,MatAbo,3,FALSE),0)))</f>
        <v/>
      </c>
      <c r="I12" s="5" t="str">
        <f t="shared" si="1"/>
        <v/>
      </c>
    </row>
    <row r="13" spans="1:9" x14ac:dyDescent="0.2">
      <c r="A13" s="1">
        <v>12</v>
      </c>
      <c r="B13" s="6"/>
      <c r="C13" s="6"/>
      <c r="D13" s="6"/>
      <c r="E13" s="6"/>
      <c r="F13" s="5" t="str">
        <f>IF(OR(B13="",C13="",D13="",E13=""),"",VLOOKUP(C13,MatEmpla,3,FALSE)+VLOOKUP('Facturation (Exemple 1)'!B13,MatVelo,2,FALSE)+VLOOKUP('Facturation (Exemple 1)'!D13,MatMajD,2,TRUE))</f>
        <v/>
      </c>
      <c r="G13" s="7" t="str">
        <f>IF(F13="","",HLOOKUP(VLOOKUP('Facturation (Exemple 1)'!B13,MatVelo,3,FALSE),MatMajC,2,FALSE))</f>
        <v/>
      </c>
      <c r="H13" s="7" t="str">
        <f>IF(F13="","",IF(OR(E13="Samedi",E13="Dimanche"),0.1+IF('Facturation (Exemple 1)'!D13&gt;1,VLOOKUP('Facturation (Exemple 1)'!$I$20,MatAbo,3,FALSE),0),IF('Facturation (Exemple 1)'!D13&gt;1,VLOOKUP('Facturation (Exemple 1)'!$I$20,MatAbo,3,FALSE),0)))</f>
        <v/>
      </c>
      <c r="I13" s="5" t="str">
        <f t="shared" si="1"/>
        <v/>
      </c>
    </row>
    <row r="15" spans="1:9" x14ac:dyDescent="0.2">
      <c r="A15" s="1" t="s">
        <v>265</v>
      </c>
      <c r="B15" s="1" t="s">
        <v>267</v>
      </c>
      <c r="C15" s="1" t="s">
        <v>268</v>
      </c>
      <c r="D15" s="1" t="s">
        <v>266</v>
      </c>
    </row>
    <row r="16" spans="1:9" x14ac:dyDescent="0.2">
      <c r="A16" s="1" t="s">
        <v>19</v>
      </c>
      <c r="B16" s="5">
        <f>IF(I2="","",SUMIF(E2:E13,"Samedi",I2:I13)+SUMIF(E2:E13,"Dimanche",I2:I13))</f>
        <v>14.489999999999998</v>
      </c>
      <c r="C16" s="5">
        <f>IF(I2="","",D16-B16)</f>
        <v>29.12</v>
      </c>
      <c r="D16" s="5">
        <f>IF(I2="","",SUM(I2:I13))</f>
        <v>43.61</v>
      </c>
    </row>
    <row r="18" spans="1:9" x14ac:dyDescent="0.2">
      <c r="A18" s="1" t="s">
        <v>255</v>
      </c>
    </row>
    <row r="19" spans="1:9" x14ac:dyDescent="0.2">
      <c r="A19" s="1" t="s">
        <v>13</v>
      </c>
      <c r="B19" s="2" t="s">
        <v>0</v>
      </c>
      <c r="C19" s="1" t="s">
        <v>1</v>
      </c>
      <c r="D19" s="1" t="s">
        <v>2</v>
      </c>
      <c r="E19" s="1" t="s">
        <v>3</v>
      </c>
      <c r="F19" s="1" t="s">
        <v>48</v>
      </c>
      <c r="G19" s="1" t="s">
        <v>22</v>
      </c>
      <c r="H19" s="1" t="s">
        <v>23</v>
      </c>
      <c r="I19" s="1" t="s">
        <v>4</v>
      </c>
    </row>
    <row r="20" spans="1:9" x14ac:dyDescent="0.2">
      <c r="A20" s="6" t="s">
        <v>28</v>
      </c>
      <c r="B20" s="1" t="str">
        <f>IF(A20="","",VLOOKUP(A20,MatUsager,2,FALSE))</f>
        <v>LEOPTERE</v>
      </c>
      <c r="C20" s="1" t="str">
        <f>IF(B20="","",VLOOKUP(A20,MatUsager,3,FALSE))</f>
        <v>MARCO</v>
      </c>
      <c r="D20" s="1" t="str">
        <f>IF(B20="","",VLOOKUP(A20,MatUsager,4,FALSE))</f>
        <v>H</v>
      </c>
      <c r="E20" s="1" t="str">
        <f>IF(B20="","",VLOOKUP(A20,MatUsager,5,FALSE))</f>
        <v>15 RUE D'AMAKNA</v>
      </c>
      <c r="F20" s="1" t="str">
        <f>IF(B20="","",VLOOKUP(A20,MatUsager,6,FALSE))</f>
        <v>APPARTEMENT 3B</v>
      </c>
      <c r="G20" s="1">
        <f>IF(B20="","",VLOOKUP(A20,MatUsager,7,FALSE))</f>
        <v>31000</v>
      </c>
      <c r="H20" s="1" t="str">
        <f>IF(B20="","",VLOOKUP(A20,MatUsager,8,FALSE))</f>
        <v>TOULOUSE</v>
      </c>
      <c r="I20" s="1" t="str">
        <f>IF(B20="","",IF(VLOOKUP(A20,MatUsager,9,FALSE)=0,"",(VLOOKUP(A20,MatUsager,9,FALSE))))</f>
        <v>A</v>
      </c>
    </row>
    <row r="22" spans="1:9" ht="15" x14ac:dyDescent="0.25">
      <c r="A22" s="15" t="s">
        <v>391</v>
      </c>
    </row>
  </sheetData>
  <conditionalFormatting sqref="I2:I13">
    <cfRule type="cellIs" dxfId="1" priority="1" operator="between">
      <formula>8</formula>
      <formula>10</formula>
    </cfRule>
  </conditionalFormatting>
  <dataValidations count="3">
    <dataValidation type="list" showInputMessage="1" showErrorMessage="1" errorTitle="Erreur de saisie" error="Veuillez saisir un jour de la semaine valide." promptTitle="Donnés à saisir" prompt="Veuillez saisir un jour de la semaine" sqref="E2:E13" xr:uid="{E1A80AF7-191B-4A09-ADFB-B78F943B5BBA}">
      <formula1>"Lundi,Mardi,Mercredi,Jeudi,Vendredi,Samedi,Dimanche"</formula1>
    </dataValidation>
    <dataValidation type="decimal" operator="greaterThanOrEqual" showInputMessage="1" showErrorMessage="1" errorTitle="Erreur de saisie" error="Veuillez saisir un nombre supèrieur ou égal à 0." promptTitle="Donnés à saisir" prompt="Veuillez saisir un chiffre supèrieur à 0" sqref="D2:D13" xr:uid="{221281D4-210B-4373-9188-2161395879C9}">
      <formula1>0</formula1>
    </dataValidation>
    <dataValidation type="whole" operator="greaterThanOrEqual" showInputMessage="1" showErrorMessage="1" errorTitle="Erreur de saisie" error="Veuillez saisir un nombre entier supèrieur ou égal à 1." promptTitle="Donnés à saisir" prompt="Veuillez saisir un numéro d'emplacement existant" sqref="C2:C13" xr:uid="{BC3076EB-8E4B-4243-AB19-97DBAA2DB985}">
      <formula1>1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errorTitle="Erreur de saisie" error="Veuillez saisir un identifiant de vélo valide." promptTitle="Donnés à saisir" prompt="Veuillez saisir un identifiant de vélo existant" xr:uid="{CFBFF153-E4FC-4C75-A8D3-E8BB11FAD3EC}">
          <x14:formula1>
            <xm:f>Vélos!$A$2:$A$164</xm:f>
          </x14:formula1>
          <xm:sqref>B2:B13</xm:sqref>
        </x14:dataValidation>
        <x14:dataValidation type="list" showInputMessage="1" showErrorMessage="1" errorTitle="Erreur de saisie" error="Veuillez saisir un identifiant d'usager valide." promptTitle="Donnés à saisir" prompt="Veuillez saisir un identifiant d'usager existant" xr:uid="{F5EF994C-B654-477B-858C-C1A979B7C75D}">
          <x14:formula1>
            <xm:f>Usagers!$A$2:$A$51</xm:f>
          </x14:formula1>
          <xm:sqref>A20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2"/>
  <sheetViews>
    <sheetView workbookViewId="0">
      <selection activeCell="B29" sqref="B29"/>
    </sheetView>
  </sheetViews>
  <sheetFormatPr baseColWidth="10" defaultRowHeight="14.25" x14ac:dyDescent="0.2"/>
  <cols>
    <col min="1" max="1" width="22" customWidth="1"/>
    <col min="2" max="2" width="30" customWidth="1"/>
    <col min="3" max="3" width="26.625" customWidth="1"/>
    <col min="4" max="4" width="16" customWidth="1"/>
    <col min="5" max="5" width="29.375" customWidth="1"/>
    <col min="6" max="6" width="26.875" customWidth="1"/>
    <col min="7" max="7" width="25" customWidth="1"/>
    <col min="8" max="8" width="12.5" customWidth="1"/>
    <col min="9" max="9" width="18" customWidth="1"/>
  </cols>
  <sheetData>
    <row r="1" spans="1:9" x14ac:dyDescent="0.2">
      <c r="A1" s="1" t="s">
        <v>17</v>
      </c>
      <c r="B1" s="1" t="s">
        <v>18</v>
      </c>
      <c r="C1" s="1" t="s">
        <v>12</v>
      </c>
      <c r="D1" s="1" t="s">
        <v>257</v>
      </c>
      <c r="E1" s="1" t="s">
        <v>256</v>
      </c>
      <c r="F1" s="1" t="s">
        <v>16</v>
      </c>
      <c r="G1" s="4" t="s">
        <v>258</v>
      </c>
      <c r="H1" s="4" t="s">
        <v>20</v>
      </c>
      <c r="I1" s="4" t="s">
        <v>21</v>
      </c>
    </row>
    <row r="2" spans="1:9" x14ac:dyDescent="0.2">
      <c r="A2" s="1">
        <v>1</v>
      </c>
      <c r="B2" s="6" t="s">
        <v>62</v>
      </c>
      <c r="C2" s="6">
        <v>3</v>
      </c>
      <c r="D2" s="6">
        <v>2</v>
      </c>
      <c r="E2" s="6" t="s">
        <v>262</v>
      </c>
      <c r="F2" s="5">
        <f>IF(OR(B2="",C2="",D2="",E2=""),"",VLOOKUP(C2,MatEmpla,3,FALSE)+VLOOKUP('Facturation (Exemple 2)'!B2,MatVelo,2,FALSE)+VLOOKUP('Facturation (Exemple 2)'!D2,MatMajD,2,TRUE))</f>
        <v>14</v>
      </c>
      <c r="G2" s="7">
        <f>IF(F2="","",HLOOKUP(VLOOKUP('Facturation (Exemple 2)'!B2,MatVelo,3,FALSE),MatMajC,2,FALSE))</f>
        <v>0.15</v>
      </c>
      <c r="H2" s="7">
        <f>IF(F2="","",IF(OR(E2="Samedi",E2="Dimanche"),0.1+IF('Facturation (Exemple 2)'!D2&gt;1,VLOOKUP('Facturation (Exemple 2)'!$I$20,MatAbo,3,FALSE),0),IF('Facturation (Exemple 2)'!D2&gt;1,VLOOKUP('Facturation (Exemple 2)'!$I$20,MatAbo,3,FALSE),0)))</f>
        <v>0.2</v>
      </c>
      <c r="I2" s="5">
        <f>IF(F2="","",(F2*(1+G2))*(1-H2))</f>
        <v>12.879999999999999</v>
      </c>
    </row>
    <row r="3" spans="1:9" x14ac:dyDescent="0.2">
      <c r="A3" s="1">
        <v>2</v>
      </c>
      <c r="B3" s="6" t="s">
        <v>65</v>
      </c>
      <c r="C3" s="6">
        <v>5</v>
      </c>
      <c r="D3" s="6">
        <v>4</v>
      </c>
      <c r="E3" s="6" t="s">
        <v>263</v>
      </c>
      <c r="F3" s="5">
        <f>IF(OR(B3="",C3="",D3="",E3=""),"",VLOOKUP(C3,MatEmpla,3,FALSE)+VLOOKUP('Facturation (Exemple 2)'!B3,MatVelo,2,FALSE)+VLOOKUP('Facturation (Exemple 2)'!D3,MatMajD,2,TRUE))</f>
        <v>11</v>
      </c>
      <c r="G3" s="7">
        <f>IF(F3="","",HLOOKUP(VLOOKUP('Facturation (Exemple 2)'!B3,MatVelo,3,FALSE),MatMajC,2,FALSE))</f>
        <v>0.1</v>
      </c>
      <c r="H3" s="7">
        <f>IF(F3="","",IF(OR(E3="Samedi",E3="Dimanche"),0.1+IF('Facturation (Exemple 2)'!D3&gt;1,VLOOKUP('Facturation (Exemple 2)'!$I$20,MatAbo,3,FALSE),0),IF('Facturation (Exemple 2)'!D3&gt;1,VLOOKUP('Facturation (Exemple 2)'!$I$20,MatAbo,3,FALSE),0)))</f>
        <v>0.30000000000000004</v>
      </c>
      <c r="I3" s="5">
        <f t="shared" ref="I3:I7" si="0">IF(F3="","",(F3*(1+G3))*(1-H3))</f>
        <v>8.4700000000000006</v>
      </c>
    </row>
    <row r="4" spans="1:9" x14ac:dyDescent="0.2">
      <c r="A4" s="1">
        <v>3</v>
      </c>
      <c r="B4" s="6" t="s">
        <v>61</v>
      </c>
      <c r="C4" s="6">
        <v>6</v>
      </c>
      <c r="D4" s="6">
        <v>7</v>
      </c>
      <c r="E4" s="6" t="s">
        <v>259</v>
      </c>
      <c r="F4" s="5">
        <f>IF(OR(B4="",C4="",D4="",E4=""),"",VLOOKUP(C4,MatEmpla,3,FALSE)+VLOOKUP('Facturation (Exemple 2)'!B4,MatVelo,2,FALSE)+VLOOKUP('Facturation (Exemple 2)'!D4,MatMajD,2,TRUE))</f>
        <v>25</v>
      </c>
      <c r="G4" s="7">
        <f>IF(F4="","",HLOOKUP(VLOOKUP('Facturation (Exemple 2)'!B4,MatVelo,3,FALSE),MatMajC,2,FALSE))</f>
        <v>0.1</v>
      </c>
      <c r="H4" s="7">
        <f>IF(F4="","",IF(OR(E4="Samedi",E4="Dimanche"),0.1+IF('Facturation (Exemple 2)'!D4&gt;1,VLOOKUP('Facturation (Exemple 2)'!$I$20,MatAbo,3,FALSE),0),IF('Facturation (Exemple 2)'!D4&gt;1,VLOOKUP('Facturation (Exemple 2)'!$I$20,MatAbo,3,FALSE),0)))</f>
        <v>0.2</v>
      </c>
      <c r="I4" s="5">
        <f t="shared" si="0"/>
        <v>22.000000000000004</v>
      </c>
    </row>
    <row r="5" spans="1:9" x14ac:dyDescent="0.2">
      <c r="A5" s="1">
        <v>4</v>
      </c>
      <c r="B5" s="6" t="s">
        <v>60</v>
      </c>
      <c r="C5" s="6">
        <v>2</v>
      </c>
      <c r="D5" s="6">
        <v>3</v>
      </c>
      <c r="E5" s="6" t="s">
        <v>260</v>
      </c>
      <c r="F5" s="5">
        <f>IF(OR(B5="",C5="",D5="",E5=""),"",VLOOKUP(C5,MatEmpla,3,FALSE)+VLOOKUP('Facturation (Exemple 2)'!B5,MatVelo,2,FALSE)+VLOOKUP('Facturation (Exemple 2)'!D5,MatMajD,2,TRUE))</f>
        <v>15</v>
      </c>
      <c r="G5" s="7">
        <f>IF(F5="","",HLOOKUP(VLOOKUP('Facturation (Exemple 2)'!B5,MatVelo,3,FALSE),MatMajC,2,FALSE))</f>
        <v>0.1</v>
      </c>
      <c r="H5" s="7">
        <f>IF(F5="","",IF(OR(E5="Samedi",E5="Dimanche"),0.1+IF('Facturation (Exemple 2)'!D5&gt;1,VLOOKUP('Facturation (Exemple 2)'!$I$20,MatAbo,3,FALSE),0),IF('Facturation (Exemple 2)'!D5&gt;1,VLOOKUP('Facturation (Exemple 2)'!$I$20,MatAbo,3,FALSE),0)))</f>
        <v>0.2</v>
      </c>
      <c r="I5" s="5">
        <f t="shared" si="0"/>
        <v>13.200000000000001</v>
      </c>
    </row>
    <row r="6" spans="1:9" x14ac:dyDescent="0.2">
      <c r="A6" s="1">
        <v>5</v>
      </c>
      <c r="B6" s="6" t="s">
        <v>66</v>
      </c>
      <c r="C6" s="6">
        <v>1</v>
      </c>
      <c r="D6" s="6">
        <v>10</v>
      </c>
      <c r="E6" s="6" t="s">
        <v>269</v>
      </c>
      <c r="F6" s="5">
        <f>IF(OR(B6="",C6="",D6="",E6=""),"",VLOOKUP(C6,MatEmpla,3,FALSE)+VLOOKUP('Facturation (Exemple 2)'!B6,MatVelo,2,FALSE)+VLOOKUP('Facturation (Exemple 2)'!D6,MatMajD,2,TRUE))</f>
        <v>16</v>
      </c>
      <c r="G6" s="7">
        <f>IF(F6="","",HLOOKUP(VLOOKUP('Facturation (Exemple 2)'!B6,MatVelo,3,FALSE),MatMajC,2,FALSE))</f>
        <v>0.15</v>
      </c>
      <c r="H6" s="7">
        <f>IF(F6="","",IF(OR(E6="Samedi",E6="Dimanche"),0.1+IF('Facturation (Exemple 2)'!D6&gt;1,VLOOKUP('Facturation (Exemple 2)'!$I$20,MatAbo,3,FALSE),0),IF('Facturation (Exemple 2)'!D6&gt;1,VLOOKUP('Facturation (Exemple 2)'!$I$20,MatAbo,3,FALSE),0)))</f>
        <v>0.30000000000000004</v>
      </c>
      <c r="I6" s="5">
        <f t="shared" si="0"/>
        <v>12.879999999999999</v>
      </c>
    </row>
    <row r="7" spans="1:9" x14ac:dyDescent="0.2">
      <c r="A7" s="1">
        <v>6</v>
      </c>
      <c r="B7" s="6"/>
      <c r="C7" s="6"/>
      <c r="D7" s="6"/>
      <c r="E7" s="6"/>
      <c r="F7" s="5" t="str">
        <f>IF(OR(B7="",C7="",D7="",E7=""),"",VLOOKUP(C7,MatEmpla,3,FALSE)+VLOOKUP('Facturation (Exemple 2)'!B7,MatVelo,2,FALSE)+VLOOKUP('Facturation (Exemple 2)'!D7,MatMajD,2,TRUE))</f>
        <v/>
      </c>
      <c r="G7" s="7" t="str">
        <f>IF(F7="","",HLOOKUP(VLOOKUP('Facturation (Exemple 2)'!B7,MatVelo,3,FALSE),MatMajC,2,FALSE))</f>
        <v/>
      </c>
      <c r="H7" s="7" t="str">
        <f>IF(F7="","",IF(OR(E7="Samedi",E7="Dimanche"),0.1+IF('Facturation (Exemple 2)'!D7&gt;1,VLOOKUP('Facturation (Exemple 2)'!$I$20,MatAbo,3,FALSE),0),IF('Facturation (Exemple 2)'!D7&gt;1,VLOOKUP('Facturation (Exemple 2)'!$I$20,MatAbo,3,FALSE),0)))</f>
        <v/>
      </c>
      <c r="I7" s="5" t="str">
        <f t="shared" si="0"/>
        <v/>
      </c>
    </row>
    <row r="8" spans="1:9" x14ac:dyDescent="0.2">
      <c r="A8" s="1">
        <v>7</v>
      </c>
      <c r="B8" s="6"/>
      <c r="C8" s="6"/>
      <c r="D8" s="6"/>
      <c r="E8" s="6"/>
      <c r="F8" s="5" t="str">
        <f>IF(OR(B8="",C8="",D8="",E8=""),"",VLOOKUP(C8,MatEmpla,3,FALSE)+VLOOKUP('Facturation (Exemple 2)'!B8,MatVelo,2,FALSE)+VLOOKUP('Facturation (Exemple 2)'!D8,MatMajD,2,TRUE))</f>
        <v/>
      </c>
      <c r="G8" s="7" t="str">
        <f>IF(F8="","",HLOOKUP(VLOOKUP('Facturation (Exemple 2)'!B8,MatVelo,3,FALSE),MatMajC,2,FALSE))</f>
        <v/>
      </c>
      <c r="H8" s="7" t="str">
        <f>IF(F8="","",IF(OR(E8="Samedi",E8="Dimanche"),0.1+IF('Facturation (Exemple 2)'!D8&gt;1,VLOOKUP('Facturation (Exemple 2)'!$I$20,MatAbo,3,FALSE),0),IF('Facturation (Exemple 2)'!D8&gt;1,VLOOKUP('Facturation (Exemple 2)'!$I$20,MatAbo,3,FALSE),0)))</f>
        <v/>
      </c>
      <c r="I8" s="5" t="str">
        <f>IF(F8="","",(F8*(1+G8))*(1-H8))</f>
        <v/>
      </c>
    </row>
    <row r="9" spans="1:9" x14ac:dyDescent="0.2">
      <c r="A9" s="1">
        <v>8</v>
      </c>
      <c r="B9" s="6"/>
      <c r="C9" s="6"/>
      <c r="D9" s="6"/>
      <c r="E9" s="6"/>
      <c r="F9" s="5" t="str">
        <f>IF(OR(B9="",C9="",D9="",E9=""),"",VLOOKUP(C9,MatEmpla,3,FALSE)+VLOOKUP('Facturation (Exemple 2)'!B9,MatVelo,2,FALSE)+VLOOKUP('Facturation (Exemple 2)'!D9,MatMajD,2,TRUE))</f>
        <v/>
      </c>
      <c r="G9" s="7" t="str">
        <f>IF(F9="","",HLOOKUP(VLOOKUP('Facturation (Exemple 2)'!B9,MatVelo,3,FALSE),MatMajC,2,FALSE))</f>
        <v/>
      </c>
      <c r="H9" s="7" t="str">
        <f>IF(F9="","",IF(OR(E9="Samedi",E9="Dimanche"),0.1+IF('Facturation (Exemple 2)'!D9&gt;1,VLOOKUP('Facturation (Exemple 2)'!$I$20,MatAbo,3,FALSE),0),IF('Facturation (Exemple 2)'!D9&gt;1,VLOOKUP('Facturation (Exemple 2)'!$I$20,MatAbo,3,FALSE),0)))</f>
        <v/>
      </c>
      <c r="I9" s="5" t="str">
        <f t="shared" ref="I9:I13" si="1">IF(F9="","",(F9*(1+G9))*(1-H9))</f>
        <v/>
      </c>
    </row>
    <row r="10" spans="1:9" x14ac:dyDescent="0.2">
      <c r="A10" s="1">
        <v>9</v>
      </c>
      <c r="B10" s="6"/>
      <c r="C10" s="6"/>
      <c r="D10" s="6"/>
      <c r="E10" s="6"/>
      <c r="F10" s="5" t="str">
        <f>IF(OR(B10="",C10="",D10="",E10=""),"",VLOOKUP(C10,MatEmpla,3,FALSE)+VLOOKUP('Facturation (Exemple 2)'!B10,MatVelo,2,FALSE)+VLOOKUP('Facturation (Exemple 2)'!D10,MatMajD,2,TRUE))</f>
        <v/>
      </c>
      <c r="G10" s="7" t="str">
        <f>IF(F10="","",HLOOKUP(VLOOKUP('Facturation (Exemple 2)'!B10,MatVelo,3,FALSE),MatMajC,2,FALSE))</f>
        <v/>
      </c>
      <c r="H10" s="7" t="str">
        <f>IF(F10="","",IF(OR(E10="Samedi",E10="Dimanche"),0.1+IF('Facturation (Exemple 2)'!D10&gt;1,VLOOKUP('Facturation (Exemple 2)'!$I$20,MatAbo,3,FALSE),0),IF('Facturation (Exemple 2)'!D10&gt;1,VLOOKUP('Facturation (Exemple 2)'!$I$20,MatAbo,3,FALSE),0)))</f>
        <v/>
      </c>
      <c r="I10" s="5" t="str">
        <f t="shared" si="1"/>
        <v/>
      </c>
    </row>
    <row r="11" spans="1:9" x14ac:dyDescent="0.2">
      <c r="A11" s="1">
        <v>10</v>
      </c>
      <c r="B11" s="6"/>
      <c r="C11" s="6"/>
      <c r="D11" s="6"/>
      <c r="E11" s="6"/>
      <c r="F11" s="5" t="str">
        <f>IF(OR(B11="",C11="",D11="",E11=""),"",VLOOKUP(C11,MatEmpla,3,FALSE)+VLOOKUP('Facturation (Exemple 2)'!B11,MatVelo,2,FALSE)+VLOOKUP('Facturation (Exemple 2)'!D11,MatMajD,2,TRUE))</f>
        <v/>
      </c>
      <c r="G11" s="7" t="str">
        <f>IF(F11="","",HLOOKUP(VLOOKUP('Facturation (Exemple 2)'!B11,MatVelo,3,FALSE),MatMajC,2,FALSE))</f>
        <v/>
      </c>
      <c r="H11" s="7" t="str">
        <f>IF(F11="","",IF(OR(E11="Samedi",E11="Dimanche"),0.1+IF('Facturation (Exemple 2)'!D11&gt;1,VLOOKUP('Facturation (Exemple 2)'!$I$20,MatAbo,3,FALSE),0),IF('Facturation (Exemple 2)'!D11&gt;1,VLOOKUP('Facturation (Exemple 2)'!$I$20,MatAbo,3,FALSE),0)))</f>
        <v/>
      </c>
      <c r="I11" s="5" t="str">
        <f t="shared" si="1"/>
        <v/>
      </c>
    </row>
    <row r="12" spans="1:9" x14ac:dyDescent="0.2">
      <c r="A12" s="1">
        <v>11</v>
      </c>
      <c r="B12" s="6"/>
      <c r="C12" s="6"/>
      <c r="D12" s="6"/>
      <c r="E12" s="6"/>
      <c r="F12" s="5" t="str">
        <f>IF(OR(B12="",C12="",D12="",E12=""),"",VLOOKUP(C12,MatEmpla,3,FALSE)+VLOOKUP('Facturation (Exemple 2)'!B12,MatVelo,2,FALSE)+VLOOKUP('Facturation (Exemple 2)'!D12,MatMajD,2,TRUE))</f>
        <v/>
      </c>
      <c r="G12" s="7" t="str">
        <f>IF(F12="","",HLOOKUP(VLOOKUP('Facturation (Exemple 2)'!B12,MatVelo,3,FALSE),MatMajC,2,FALSE))</f>
        <v/>
      </c>
      <c r="H12" s="7" t="str">
        <f>IF(F12="","",IF(OR(E12="Samedi",E12="Dimanche"),0.1+IF('Facturation (Exemple 2)'!D12&gt;1,VLOOKUP('Facturation (Exemple 2)'!$I$20,MatAbo,3,FALSE),0),IF('Facturation (Exemple 2)'!D12&gt;1,VLOOKUP('Facturation (Exemple 2)'!$I$20,MatAbo,3,FALSE),0)))</f>
        <v/>
      </c>
      <c r="I12" s="5" t="str">
        <f t="shared" si="1"/>
        <v/>
      </c>
    </row>
    <row r="13" spans="1:9" x14ac:dyDescent="0.2">
      <c r="A13" s="1">
        <v>12</v>
      </c>
      <c r="B13" s="6"/>
      <c r="C13" s="6"/>
      <c r="D13" s="6"/>
      <c r="E13" s="6"/>
      <c r="F13" s="5" t="str">
        <f>IF(OR(B13="",C13="",D13="",E13=""),"",VLOOKUP(C13,MatEmpla,3,FALSE)+VLOOKUP('Facturation (Exemple 2)'!B13,MatVelo,2,FALSE)+VLOOKUP('Facturation (Exemple 2)'!D13,MatMajD,2,TRUE))</f>
        <v/>
      </c>
      <c r="G13" s="7" t="str">
        <f>IF(F13="","",HLOOKUP(VLOOKUP('Facturation (Exemple 2)'!B13,MatVelo,3,FALSE),MatMajC,2,FALSE))</f>
        <v/>
      </c>
      <c r="H13" s="7" t="str">
        <f>IF(F13="","",IF(OR(E13="Samedi",E13="Dimanche"),0.1+IF('Facturation (Exemple 2)'!D13&gt;1,VLOOKUP('Facturation (Exemple 2)'!$I$20,MatAbo,3,FALSE),0),IF('Facturation (Exemple 2)'!D13&gt;1,VLOOKUP('Facturation (Exemple 2)'!$I$20,MatAbo,3,FALSE),0)))</f>
        <v/>
      </c>
      <c r="I13" s="5" t="str">
        <f t="shared" si="1"/>
        <v/>
      </c>
    </row>
    <row r="15" spans="1:9" x14ac:dyDescent="0.2">
      <c r="A15" s="1" t="s">
        <v>265</v>
      </c>
      <c r="B15" s="1" t="s">
        <v>267</v>
      </c>
      <c r="C15" s="1" t="s">
        <v>268</v>
      </c>
      <c r="D15" s="1" t="s">
        <v>266</v>
      </c>
    </row>
    <row r="16" spans="1:9" x14ac:dyDescent="0.2">
      <c r="A16" s="1" t="s">
        <v>19</v>
      </c>
      <c r="B16" s="5">
        <f>IF(I2="","",SUMIF(E2:E13,"Samedi",I2:I13)+SUMIF(E2:E13,"Dimanche",I2:I13))</f>
        <v>21.35</v>
      </c>
      <c r="C16" s="5">
        <f>IF(I2="","",D16-B16)</f>
        <v>48.080000000000005</v>
      </c>
      <c r="D16" s="5">
        <f>IF(I2="","",SUM(I2:I13))</f>
        <v>69.430000000000007</v>
      </c>
    </row>
    <row r="18" spans="1:9" x14ac:dyDescent="0.2">
      <c r="A18" s="1" t="s">
        <v>255</v>
      </c>
    </row>
    <row r="19" spans="1:9" x14ac:dyDescent="0.2">
      <c r="A19" s="1" t="s">
        <v>13</v>
      </c>
      <c r="B19" s="2" t="s">
        <v>0</v>
      </c>
      <c r="C19" s="1" t="s">
        <v>1</v>
      </c>
      <c r="D19" s="1" t="s">
        <v>2</v>
      </c>
      <c r="E19" s="1" t="s">
        <v>3</v>
      </c>
      <c r="F19" s="1" t="s">
        <v>48</v>
      </c>
      <c r="G19" s="1" t="s">
        <v>22</v>
      </c>
      <c r="H19" s="1" t="s">
        <v>23</v>
      </c>
      <c r="I19" s="1" t="s">
        <v>4</v>
      </c>
    </row>
    <row r="20" spans="1:9" x14ac:dyDescent="0.2">
      <c r="A20" s="6" t="s">
        <v>29</v>
      </c>
      <c r="B20" s="1" t="str">
        <f>IF(A20="","",VLOOKUP(A20,MatUsager,2,FALSE))</f>
        <v>NOGUERA</v>
      </c>
      <c r="C20" s="1" t="str">
        <f>IF(B20="","",VLOOKUP(A20,MatUsager,3,FALSE))</f>
        <v>ISA</v>
      </c>
      <c r="D20" s="1" t="str">
        <f>IF(B20="","",VLOOKUP(A20,MatUsager,4,FALSE))</f>
        <v>F</v>
      </c>
      <c r="E20" s="1" t="str">
        <f>IF(B20="","",VLOOKUP(A20,MatUsager,5,FALSE))</f>
        <v>3630 RUE DU PÈRE NOEL</v>
      </c>
      <c r="F20" s="1" t="str">
        <f>IF(B20="","",VLOOKUP(A20,MatUsager,6,FALSE))</f>
        <v>RESIDENCE 5</v>
      </c>
      <c r="G20" s="1">
        <f>IF(B20="","",VLOOKUP(A20,MatUsager,7,FALSE))</f>
        <v>31520</v>
      </c>
      <c r="H20" s="1" t="str">
        <f>IF(B20="","",VLOOKUP(A20,MatUsager,8,FALSE))</f>
        <v>RANGUEIL</v>
      </c>
      <c r="I20" s="1" t="str">
        <f>IF(B20="","",IF(VLOOKUP(A20,MatUsager,9,FALSE)=0,"",(VLOOKUP(A20,MatUsager,9,FALSE))))</f>
        <v>M</v>
      </c>
    </row>
    <row r="22" spans="1:9" ht="15" x14ac:dyDescent="0.25">
      <c r="A22" s="15" t="s">
        <v>391</v>
      </c>
    </row>
  </sheetData>
  <conditionalFormatting sqref="I2:I13">
    <cfRule type="cellIs" dxfId="0" priority="1" operator="between">
      <formula>8</formula>
      <formula>10</formula>
    </cfRule>
  </conditionalFormatting>
  <dataValidations count="3">
    <dataValidation type="list" showInputMessage="1" showErrorMessage="1" errorTitle="Erreur de saisie" error="Veuillez saisir un jour de la semaine valide." promptTitle="Donnés à saisir" prompt="Veuillez saisir un jour de la semaine" sqref="E2:E13" xr:uid="{1073C5BC-6546-4BE4-8BE5-6EED36007AFA}">
      <formula1>"Lundi,Mardi,Mercredi,Jeudi,Vendredi,Samedi,Dimanche"</formula1>
    </dataValidation>
    <dataValidation type="decimal" operator="greaterThanOrEqual" showInputMessage="1" showErrorMessage="1" errorTitle="Erreur de saisie" error="Veuillez saisir un nombre supèrieur ou égal à 0." promptTitle="Donnés à saisir" prompt="Veuillez saisir un chiffre supèrieur à 0" sqref="D2:D13" xr:uid="{683568D5-3F82-451A-BF63-667DA6BE613D}">
      <formula1>0</formula1>
    </dataValidation>
    <dataValidation type="whole" operator="greaterThanOrEqual" showInputMessage="1" showErrorMessage="1" errorTitle="Erreur de saisie" error="Veuillez saisir un nombre entier supèrieur ou égal à 1." promptTitle="Donnés à saisir" prompt="Veuillez saisir un numéro d'emplacement existant" sqref="C2:C13" xr:uid="{57A4FB39-5BCA-442C-8230-0DEBC33E8520}">
      <formula1>1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errorTitle="Erreur de saisie" error="Veuillez saisir un identifiant de vélo valide." promptTitle="Donnés à saisir" prompt="Veuillez saisir un identifiant de vélo existant" xr:uid="{A768F476-49CE-4E07-81E9-42FFABB677E5}">
          <x14:formula1>
            <xm:f>Vélos!$A$2:$A$164</xm:f>
          </x14:formula1>
          <xm:sqref>B2:B13</xm:sqref>
        </x14:dataValidation>
        <x14:dataValidation type="list" showInputMessage="1" showErrorMessage="1" errorTitle="Erreur de saisie" error="Veuillez saisir un identifiant d'usager valide." promptTitle="Donnés à saisir" prompt="Veuillez saisir un identifiant d'usager existant" xr:uid="{8BE58B09-D41F-4425-9D1B-FED872626756}">
          <x14:formula1>
            <xm:f>Usagers!$A$2:$A$51</xm:f>
          </x14:formula1>
          <xm:sqref>A20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5"/>
  <sheetViews>
    <sheetView workbookViewId="0">
      <selection activeCell="D21" sqref="D21"/>
    </sheetView>
  </sheetViews>
  <sheetFormatPr baseColWidth="10" defaultRowHeight="14.25" x14ac:dyDescent="0.2"/>
  <cols>
    <col min="1" max="1" width="59.25" customWidth="1"/>
    <col min="2" max="2" width="39.75" customWidth="1"/>
    <col min="3" max="3" width="43.625" customWidth="1"/>
    <col min="4" max="4" width="23.25" customWidth="1"/>
  </cols>
  <sheetData>
    <row r="1" spans="1:4" x14ac:dyDescent="0.2">
      <c r="A1" s="8"/>
    </row>
    <row r="2" spans="1:4" x14ac:dyDescent="0.2">
      <c r="A2" s="1" t="s">
        <v>270</v>
      </c>
      <c r="B2" s="1" t="s">
        <v>271</v>
      </c>
      <c r="C2" s="1" t="s">
        <v>380</v>
      </c>
      <c r="D2" s="4" t="s">
        <v>272</v>
      </c>
    </row>
    <row r="3" spans="1:4" x14ac:dyDescent="0.2">
      <c r="A3" s="10" t="str">
        <f>'Facturation (vierge)'!A20</f>
        <v>U3</v>
      </c>
      <c r="B3" s="5">
        <f>'Facturation (vierge)'!B16</f>
        <v>15.840000000000002</v>
      </c>
      <c r="C3" s="5">
        <f>'Facturation (vierge)'!C16</f>
        <v>45.405000000000001</v>
      </c>
      <c r="D3" s="1">
        <f>B3+C3</f>
        <v>61.245000000000005</v>
      </c>
    </row>
    <row r="23" spans="1:2" x14ac:dyDescent="0.2">
      <c r="A23" s="1" t="s">
        <v>273</v>
      </c>
      <c r="B23" s="1" t="s">
        <v>274</v>
      </c>
    </row>
    <row r="24" spans="1:2" x14ac:dyDescent="0.2">
      <c r="A24" s="1">
        <v>1</v>
      </c>
      <c r="B24" s="5">
        <f>'Facturation (Exemple 1)'!D16</f>
        <v>43.61</v>
      </c>
    </row>
    <row r="25" spans="1:2" x14ac:dyDescent="0.2">
      <c r="A25" s="1">
        <v>2</v>
      </c>
      <c r="B25" s="5">
        <f>'Facturation (Exemple 2)'!D16</f>
        <v>69.430000000000007</v>
      </c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47D33-6B9F-42C0-8468-27AEA8B77438}">
  <dimension ref="A1:H68"/>
  <sheetViews>
    <sheetView topLeftCell="B1" workbookViewId="0">
      <selection activeCell="H13" sqref="H13"/>
    </sheetView>
  </sheetViews>
  <sheetFormatPr baseColWidth="10" defaultRowHeight="14.25" x14ac:dyDescent="0.2"/>
  <cols>
    <col min="1" max="1" width="25.25" customWidth="1"/>
    <col min="2" max="2" width="43.125" customWidth="1"/>
    <col min="4" max="4" width="32.875" customWidth="1"/>
    <col min="5" max="5" width="41.625" customWidth="1"/>
    <col min="6" max="6" width="50.25" customWidth="1"/>
    <col min="8" max="8" width="26.875" customWidth="1"/>
  </cols>
  <sheetData>
    <row r="1" spans="1:8" x14ac:dyDescent="0.2">
      <c r="A1" s="1" t="s">
        <v>280</v>
      </c>
    </row>
    <row r="2" spans="1:8" x14ac:dyDescent="0.2">
      <c r="A2" s="1" t="s">
        <v>275</v>
      </c>
      <c r="B2" s="1" t="s">
        <v>276</v>
      </c>
      <c r="C2" s="1" t="s">
        <v>11</v>
      </c>
      <c r="D2" s="1" t="s">
        <v>277</v>
      </c>
      <c r="E2" s="1" t="s">
        <v>278</v>
      </c>
      <c r="F2" s="1" t="s">
        <v>279</v>
      </c>
      <c r="H2" t="s">
        <v>285</v>
      </c>
    </row>
    <row r="3" spans="1:8" x14ac:dyDescent="0.2">
      <c r="A3" s="1" t="s">
        <v>298</v>
      </c>
      <c r="B3" s="1" t="s">
        <v>331</v>
      </c>
      <c r="C3" s="1" t="s">
        <v>281</v>
      </c>
      <c r="D3" s="1" t="s">
        <v>282</v>
      </c>
      <c r="E3" s="1" t="s">
        <v>283</v>
      </c>
      <c r="F3" s="1" t="s">
        <v>284</v>
      </c>
      <c r="H3" t="s">
        <v>286</v>
      </c>
    </row>
    <row r="4" spans="1:8" x14ac:dyDescent="0.2">
      <c r="A4" s="1" t="s">
        <v>299</v>
      </c>
      <c r="B4" s="1" t="s">
        <v>276</v>
      </c>
      <c r="C4" s="1" t="s">
        <v>281</v>
      </c>
      <c r="D4" s="1" t="s">
        <v>282</v>
      </c>
      <c r="E4" s="1" t="s">
        <v>287</v>
      </c>
      <c r="F4" s="1"/>
    </row>
    <row r="5" spans="1:8" x14ac:dyDescent="0.2">
      <c r="A5" s="1" t="s">
        <v>300</v>
      </c>
      <c r="B5" s="1" t="s">
        <v>1</v>
      </c>
      <c r="C5" s="1" t="s">
        <v>281</v>
      </c>
      <c r="D5" s="1" t="s">
        <v>282</v>
      </c>
      <c r="E5" s="1" t="s">
        <v>288</v>
      </c>
      <c r="F5" s="1"/>
    </row>
    <row r="6" spans="1:8" x14ac:dyDescent="0.2">
      <c r="A6" s="1" t="s">
        <v>301</v>
      </c>
      <c r="B6" s="1" t="s">
        <v>2</v>
      </c>
      <c r="C6" s="1" t="s">
        <v>281</v>
      </c>
      <c r="D6" s="1" t="s">
        <v>282</v>
      </c>
      <c r="E6" s="1" t="s">
        <v>289</v>
      </c>
      <c r="F6" s="1" t="s">
        <v>295</v>
      </c>
    </row>
    <row r="7" spans="1:8" x14ac:dyDescent="0.2">
      <c r="A7" s="1" t="s">
        <v>302</v>
      </c>
      <c r="B7" s="1" t="s">
        <v>3</v>
      </c>
      <c r="C7" s="1" t="s">
        <v>281</v>
      </c>
      <c r="D7" s="1" t="s">
        <v>282</v>
      </c>
      <c r="E7" s="1" t="s">
        <v>290</v>
      </c>
      <c r="F7" s="1"/>
    </row>
    <row r="8" spans="1:8" x14ac:dyDescent="0.2">
      <c r="A8" s="1" t="s">
        <v>303</v>
      </c>
      <c r="B8" s="1" t="s">
        <v>48</v>
      </c>
      <c r="C8" s="1" t="s">
        <v>281</v>
      </c>
      <c r="D8" s="1" t="s">
        <v>282</v>
      </c>
      <c r="E8" s="11" t="s">
        <v>292</v>
      </c>
      <c r="F8" s="1"/>
    </row>
    <row r="9" spans="1:8" x14ac:dyDescent="0.2">
      <c r="A9" s="4" t="s">
        <v>305</v>
      </c>
      <c r="B9" s="1" t="s">
        <v>22</v>
      </c>
      <c r="C9" s="1" t="s">
        <v>281</v>
      </c>
      <c r="D9" s="1" t="s">
        <v>309</v>
      </c>
      <c r="E9" s="1" t="s">
        <v>291</v>
      </c>
      <c r="F9" s="1"/>
    </row>
    <row r="10" spans="1:8" x14ac:dyDescent="0.2">
      <c r="A10" s="4" t="s">
        <v>304</v>
      </c>
      <c r="B10" s="1" t="s">
        <v>23</v>
      </c>
      <c r="C10" s="1" t="s">
        <v>281</v>
      </c>
      <c r="D10" s="1" t="s">
        <v>282</v>
      </c>
      <c r="E10" s="1" t="s">
        <v>293</v>
      </c>
      <c r="F10" s="1"/>
    </row>
    <row r="11" spans="1:8" x14ac:dyDescent="0.2">
      <c r="A11" s="4" t="s">
        <v>306</v>
      </c>
      <c r="B11" s="1" t="s">
        <v>296</v>
      </c>
      <c r="C11" s="1" t="s">
        <v>281</v>
      </c>
      <c r="D11" s="1" t="s">
        <v>282</v>
      </c>
      <c r="E11" s="1" t="s">
        <v>294</v>
      </c>
      <c r="F11" s="1" t="s">
        <v>319</v>
      </c>
    </row>
    <row r="12" spans="1:8" x14ac:dyDescent="0.2">
      <c r="A12" s="8"/>
      <c r="B12" s="8"/>
      <c r="C12" s="8"/>
      <c r="D12" s="8"/>
      <c r="E12" s="8"/>
      <c r="F12" s="8"/>
    </row>
    <row r="13" spans="1:8" x14ac:dyDescent="0.2">
      <c r="A13" s="4" t="s">
        <v>297</v>
      </c>
    </row>
    <row r="14" spans="1:8" x14ac:dyDescent="0.2">
      <c r="A14" s="1" t="s">
        <v>275</v>
      </c>
      <c r="B14" s="1" t="s">
        <v>276</v>
      </c>
      <c r="C14" s="1" t="s">
        <v>11</v>
      </c>
      <c r="D14" s="1" t="s">
        <v>277</v>
      </c>
      <c r="E14" s="1" t="s">
        <v>278</v>
      </c>
      <c r="F14" s="1" t="s">
        <v>279</v>
      </c>
    </row>
    <row r="15" spans="1:8" x14ac:dyDescent="0.2">
      <c r="A15" s="1" t="s">
        <v>298</v>
      </c>
      <c r="B15" s="1" t="s">
        <v>307</v>
      </c>
      <c r="C15" s="1" t="s">
        <v>281</v>
      </c>
      <c r="D15" s="1" t="s">
        <v>309</v>
      </c>
      <c r="E15" s="1" t="s">
        <v>308</v>
      </c>
      <c r="F15" s="1" t="s">
        <v>334</v>
      </c>
    </row>
    <row r="16" spans="1:8" x14ac:dyDescent="0.2">
      <c r="A16" s="1" t="s">
        <v>299</v>
      </c>
      <c r="B16" s="1" t="s">
        <v>310</v>
      </c>
      <c r="C16" s="1" t="s">
        <v>281</v>
      </c>
      <c r="D16" s="1" t="s">
        <v>309</v>
      </c>
      <c r="E16" s="1" t="s">
        <v>311</v>
      </c>
      <c r="F16" s="1" t="s">
        <v>312</v>
      </c>
    </row>
    <row r="17" spans="1:6" x14ac:dyDescent="0.2">
      <c r="A17" s="1" t="s">
        <v>300</v>
      </c>
      <c r="B17" s="1" t="s">
        <v>10</v>
      </c>
      <c r="C17" s="1" t="s">
        <v>281</v>
      </c>
      <c r="D17" s="1" t="s">
        <v>313</v>
      </c>
      <c r="E17" s="1" t="s">
        <v>336</v>
      </c>
      <c r="F17" s="1" t="s">
        <v>314</v>
      </c>
    </row>
    <row r="19" spans="1:6" x14ac:dyDescent="0.2">
      <c r="A19" s="1" t="s">
        <v>315</v>
      </c>
    </row>
    <row r="20" spans="1:6" x14ac:dyDescent="0.2">
      <c r="A20" s="1" t="s">
        <v>275</v>
      </c>
      <c r="B20" s="1" t="s">
        <v>276</v>
      </c>
      <c r="C20" s="1" t="s">
        <v>11</v>
      </c>
      <c r="D20" s="1" t="s">
        <v>277</v>
      </c>
      <c r="E20" s="1" t="s">
        <v>278</v>
      </c>
      <c r="F20" s="1" t="s">
        <v>279</v>
      </c>
    </row>
    <row r="21" spans="1:6" x14ac:dyDescent="0.2">
      <c r="A21" s="1" t="s">
        <v>316</v>
      </c>
      <c r="B21" s="1" t="s">
        <v>7</v>
      </c>
      <c r="C21" s="1" t="s">
        <v>281</v>
      </c>
      <c r="D21" s="1" t="s">
        <v>282</v>
      </c>
      <c r="E21" s="1" t="s">
        <v>4</v>
      </c>
      <c r="F21" s="1" t="s">
        <v>320</v>
      </c>
    </row>
    <row r="22" spans="1:6" x14ac:dyDescent="0.2">
      <c r="A22" s="1" t="s">
        <v>317</v>
      </c>
      <c r="B22" s="1" t="s">
        <v>8</v>
      </c>
      <c r="C22" s="1" t="s">
        <v>281</v>
      </c>
      <c r="D22" s="1" t="s">
        <v>313</v>
      </c>
      <c r="E22" s="1" t="s">
        <v>321</v>
      </c>
      <c r="F22" s="1" t="s">
        <v>325</v>
      </c>
    </row>
    <row r="23" spans="1:6" x14ac:dyDescent="0.2">
      <c r="A23" s="4" t="s">
        <v>318</v>
      </c>
      <c r="B23" s="1" t="s">
        <v>9</v>
      </c>
      <c r="C23" s="1" t="s">
        <v>281</v>
      </c>
      <c r="D23" s="1" t="s">
        <v>322</v>
      </c>
      <c r="E23" s="1" t="s">
        <v>323</v>
      </c>
      <c r="F23" s="1" t="s">
        <v>324</v>
      </c>
    </row>
    <row r="25" spans="1:6" x14ac:dyDescent="0.2">
      <c r="A25" s="1" t="s">
        <v>326</v>
      </c>
    </row>
    <row r="26" spans="1:6" x14ac:dyDescent="0.2">
      <c r="A26" s="1" t="s">
        <v>275</v>
      </c>
      <c r="B26" s="1" t="s">
        <v>276</v>
      </c>
      <c r="C26" s="1" t="s">
        <v>11</v>
      </c>
      <c r="D26" s="1" t="s">
        <v>277</v>
      </c>
      <c r="E26" s="1" t="s">
        <v>278</v>
      </c>
      <c r="F26" s="1" t="s">
        <v>279</v>
      </c>
    </row>
    <row r="27" spans="1:6" x14ac:dyDescent="0.2">
      <c r="A27" s="1" t="s">
        <v>327</v>
      </c>
      <c r="B27" s="1" t="s">
        <v>330</v>
      </c>
      <c r="C27" s="1" t="s">
        <v>281</v>
      </c>
      <c r="D27" s="1" t="s">
        <v>282</v>
      </c>
      <c r="E27" s="1" t="s">
        <v>332</v>
      </c>
      <c r="F27" s="1" t="s">
        <v>333</v>
      </c>
    </row>
    <row r="28" spans="1:6" x14ac:dyDescent="0.2">
      <c r="A28" s="1" t="s">
        <v>328</v>
      </c>
      <c r="B28" s="1" t="s">
        <v>10</v>
      </c>
      <c r="C28" s="1" t="s">
        <v>281</v>
      </c>
      <c r="D28" s="1" t="s">
        <v>313</v>
      </c>
      <c r="E28" s="1" t="s">
        <v>335</v>
      </c>
      <c r="F28" s="1" t="s">
        <v>337</v>
      </c>
    </row>
    <row r="29" spans="1:6" x14ac:dyDescent="0.2">
      <c r="A29" s="1" t="s">
        <v>329</v>
      </c>
      <c r="B29" s="1" t="s">
        <v>11</v>
      </c>
      <c r="C29" s="1" t="s">
        <v>281</v>
      </c>
      <c r="D29" s="1" t="s">
        <v>309</v>
      </c>
      <c r="E29" s="1" t="s">
        <v>338</v>
      </c>
      <c r="F29" s="1" t="s">
        <v>339</v>
      </c>
    </row>
    <row r="31" spans="1:6" x14ac:dyDescent="0.2">
      <c r="A31" s="1" t="s">
        <v>340</v>
      </c>
    </row>
    <row r="32" spans="1:6" x14ac:dyDescent="0.2">
      <c r="A32" s="1" t="s">
        <v>275</v>
      </c>
      <c r="B32" s="1" t="s">
        <v>276</v>
      </c>
      <c r="C32" s="1" t="s">
        <v>11</v>
      </c>
      <c r="D32" s="1" t="s">
        <v>277</v>
      </c>
      <c r="E32" s="1" t="s">
        <v>278</v>
      </c>
      <c r="F32" s="1" t="s">
        <v>279</v>
      </c>
    </row>
    <row r="33" spans="1:6" x14ac:dyDescent="0.2">
      <c r="A33" s="1" t="s">
        <v>341</v>
      </c>
      <c r="B33" s="1" t="s">
        <v>257</v>
      </c>
      <c r="C33" s="1" t="s">
        <v>281</v>
      </c>
      <c r="D33" s="1" t="s">
        <v>309</v>
      </c>
      <c r="E33" s="1" t="s">
        <v>345</v>
      </c>
      <c r="F33" s="1" t="s">
        <v>346</v>
      </c>
    </row>
    <row r="34" spans="1:6" x14ac:dyDescent="0.2">
      <c r="A34" s="1" t="s">
        <v>342</v>
      </c>
      <c r="B34" s="1" t="s">
        <v>14</v>
      </c>
      <c r="C34" s="1" t="s">
        <v>281</v>
      </c>
      <c r="D34" s="1" t="s">
        <v>313</v>
      </c>
      <c r="E34" s="1" t="s">
        <v>347</v>
      </c>
      <c r="F34" s="1" t="s">
        <v>348</v>
      </c>
    </row>
    <row r="35" spans="1:6" x14ac:dyDescent="0.2">
      <c r="A35" s="1" t="s">
        <v>343</v>
      </c>
      <c r="B35" s="1" t="s">
        <v>11</v>
      </c>
      <c r="C35" s="1" t="s">
        <v>281</v>
      </c>
      <c r="D35" s="1" t="s">
        <v>309</v>
      </c>
      <c r="E35" s="1" t="s">
        <v>338</v>
      </c>
      <c r="F35" s="1" t="s">
        <v>339</v>
      </c>
    </row>
    <row r="36" spans="1:6" x14ac:dyDescent="0.2">
      <c r="A36" s="1" t="s">
        <v>344</v>
      </c>
      <c r="B36" s="1" t="s">
        <v>14</v>
      </c>
      <c r="C36" s="1" t="s">
        <v>281</v>
      </c>
      <c r="D36" s="1" t="s">
        <v>322</v>
      </c>
      <c r="E36" s="1" t="s">
        <v>258</v>
      </c>
      <c r="F36" s="1" t="s">
        <v>349</v>
      </c>
    </row>
    <row r="38" spans="1:6" x14ac:dyDescent="0.2">
      <c r="A38" s="1" t="s">
        <v>382</v>
      </c>
    </row>
    <row r="39" spans="1:6" x14ac:dyDescent="0.2">
      <c r="A39" s="13" t="s">
        <v>275</v>
      </c>
      <c r="B39" s="12" t="s">
        <v>276</v>
      </c>
      <c r="C39" s="12" t="s">
        <v>11</v>
      </c>
      <c r="D39" s="12" t="s">
        <v>277</v>
      </c>
      <c r="E39" s="12" t="s">
        <v>278</v>
      </c>
      <c r="F39" s="12" t="s">
        <v>279</v>
      </c>
    </row>
    <row r="40" spans="1:6" x14ac:dyDescent="0.2">
      <c r="A40" s="1" t="s">
        <v>350</v>
      </c>
      <c r="B40" s="1" t="s">
        <v>17</v>
      </c>
      <c r="C40" s="1" t="s">
        <v>281</v>
      </c>
      <c r="D40" s="1" t="s">
        <v>309</v>
      </c>
      <c r="E40" s="1" t="s">
        <v>17</v>
      </c>
      <c r="F40" s="1" t="s">
        <v>372</v>
      </c>
    </row>
    <row r="41" spans="1:6" x14ac:dyDescent="0.2">
      <c r="A41" s="1" t="s">
        <v>351</v>
      </c>
      <c r="B41" s="1" t="s">
        <v>373</v>
      </c>
      <c r="C41" s="1" t="s">
        <v>281</v>
      </c>
      <c r="D41" s="1" t="s">
        <v>282</v>
      </c>
      <c r="E41" s="1" t="s">
        <v>373</v>
      </c>
      <c r="F41" s="1"/>
    </row>
    <row r="42" spans="1:6" x14ac:dyDescent="0.2">
      <c r="A42" s="1" t="s">
        <v>352</v>
      </c>
      <c r="B42" s="1" t="s">
        <v>307</v>
      </c>
      <c r="C42" s="1" t="s">
        <v>281</v>
      </c>
      <c r="D42" s="1" t="s">
        <v>309</v>
      </c>
      <c r="E42" s="1" t="s">
        <v>308</v>
      </c>
      <c r="F42" s="1"/>
    </row>
    <row r="43" spans="1:6" x14ac:dyDescent="0.2">
      <c r="A43" s="1" t="s">
        <v>353</v>
      </c>
      <c r="B43" s="1" t="s">
        <v>257</v>
      </c>
      <c r="C43" s="1" t="s">
        <v>281</v>
      </c>
      <c r="D43" s="1" t="s">
        <v>309</v>
      </c>
      <c r="E43" s="1" t="s">
        <v>345</v>
      </c>
      <c r="F43" s="1"/>
    </row>
    <row r="44" spans="1:6" x14ac:dyDescent="0.2">
      <c r="A44" s="1" t="s">
        <v>354</v>
      </c>
      <c r="B44" s="1" t="s">
        <v>374</v>
      </c>
      <c r="C44" s="1" t="s">
        <v>281</v>
      </c>
      <c r="D44" s="1" t="s">
        <v>282</v>
      </c>
      <c r="E44" s="1" t="s">
        <v>374</v>
      </c>
      <c r="F44" s="1" t="s">
        <v>375</v>
      </c>
    </row>
    <row r="45" spans="1:6" x14ac:dyDescent="0.2">
      <c r="A45" s="1" t="s">
        <v>355</v>
      </c>
      <c r="B45" s="1" t="s">
        <v>16</v>
      </c>
      <c r="C45" s="1" t="s">
        <v>371</v>
      </c>
      <c r="D45" s="1" t="s">
        <v>313</v>
      </c>
      <c r="E45" s="1" t="s">
        <v>376</v>
      </c>
      <c r="F45" s="1"/>
    </row>
    <row r="46" spans="1:6" x14ac:dyDescent="0.2">
      <c r="A46" s="1" t="s">
        <v>356</v>
      </c>
      <c r="B46" s="1" t="s">
        <v>258</v>
      </c>
      <c r="C46" s="1" t="s">
        <v>371</v>
      </c>
      <c r="D46" s="1" t="s">
        <v>322</v>
      </c>
      <c r="E46" s="1" t="s">
        <v>258</v>
      </c>
      <c r="F46" s="1" t="s">
        <v>349</v>
      </c>
    </row>
    <row r="47" spans="1:6" x14ac:dyDescent="0.2">
      <c r="A47" s="1" t="s">
        <v>357</v>
      </c>
      <c r="B47" s="1" t="s">
        <v>20</v>
      </c>
      <c r="C47" s="1" t="s">
        <v>371</v>
      </c>
      <c r="D47" s="1" t="s">
        <v>322</v>
      </c>
      <c r="E47" s="1" t="s">
        <v>377</v>
      </c>
      <c r="F47" s="1"/>
    </row>
    <row r="48" spans="1:6" x14ac:dyDescent="0.2">
      <c r="A48" s="1" t="s">
        <v>358</v>
      </c>
      <c r="B48" s="1" t="s">
        <v>21</v>
      </c>
      <c r="C48" s="1" t="s">
        <v>371</v>
      </c>
      <c r="D48" s="1" t="s">
        <v>313</v>
      </c>
      <c r="E48" s="1" t="s">
        <v>378</v>
      </c>
      <c r="F48" s="1"/>
    </row>
    <row r="49" spans="1:6" x14ac:dyDescent="0.2">
      <c r="A49" s="1" t="s">
        <v>359</v>
      </c>
      <c r="B49" s="1" t="s">
        <v>267</v>
      </c>
      <c r="C49" s="1" t="s">
        <v>371</v>
      </c>
      <c r="D49" s="1" t="s">
        <v>313</v>
      </c>
      <c r="E49" s="1" t="s">
        <v>379</v>
      </c>
      <c r="F49" s="1"/>
    </row>
    <row r="50" spans="1:6" x14ac:dyDescent="0.2">
      <c r="A50" s="1" t="s">
        <v>360</v>
      </c>
      <c r="B50" s="1" t="s">
        <v>268</v>
      </c>
      <c r="C50" s="1" t="s">
        <v>371</v>
      </c>
      <c r="D50" s="1" t="s">
        <v>313</v>
      </c>
      <c r="E50" s="1" t="s">
        <v>380</v>
      </c>
      <c r="F50" s="1"/>
    </row>
    <row r="51" spans="1:6" x14ac:dyDescent="0.2">
      <c r="A51" s="4" t="s">
        <v>361</v>
      </c>
      <c r="B51" s="1" t="s">
        <v>266</v>
      </c>
      <c r="C51" s="1" t="s">
        <v>371</v>
      </c>
      <c r="D51" s="1" t="s">
        <v>313</v>
      </c>
      <c r="E51" s="1" t="s">
        <v>381</v>
      </c>
      <c r="F51" s="1"/>
    </row>
    <row r="52" spans="1:6" x14ac:dyDescent="0.2">
      <c r="A52" s="1" t="s">
        <v>364</v>
      </c>
      <c r="B52" s="1" t="s">
        <v>331</v>
      </c>
      <c r="C52" s="1" t="s">
        <v>281</v>
      </c>
      <c r="D52" s="1" t="s">
        <v>282</v>
      </c>
      <c r="E52" s="1" t="s">
        <v>283</v>
      </c>
      <c r="F52" s="1" t="s">
        <v>284</v>
      </c>
    </row>
    <row r="53" spans="1:6" x14ac:dyDescent="0.2">
      <c r="A53" s="1" t="s">
        <v>362</v>
      </c>
      <c r="B53" s="1" t="s">
        <v>276</v>
      </c>
      <c r="C53" s="1" t="s">
        <v>371</v>
      </c>
      <c r="D53" s="1" t="s">
        <v>282</v>
      </c>
      <c r="E53" s="1" t="s">
        <v>287</v>
      </c>
      <c r="F53" s="1"/>
    </row>
    <row r="54" spans="1:6" x14ac:dyDescent="0.2">
      <c r="A54" s="1" t="s">
        <v>363</v>
      </c>
      <c r="B54" s="1" t="s">
        <v>1</v>
      </c>
      <c r="C54" s="1" t="s">
        <v>371</v>
      </c>
      <c r="D54" s="1" t="s">
        <v>282</v>
      </c>
      <c r="E54" s="1" t="s">
        <v>288</v>
      </c>
      <c r="F54" s="1"/>
    </row>
    <row r="55" spans="1:6" x14ac:dyDescent="0.2">
      <c r="A55" s="1" t="s">
        <v>365</v>
      </c>
      <c r="B55" s="1" t="s">
        <v>2</v>
      </c>
      <c r="C55" s="1" t="s">
        <v>371</v>
      </c>
      <c r="D55" s="1" t="s">
        <v>282</v>
      </c>
      <c r="E55" s="1" t="s">
        <v>289</v>
      </c>
      <c r="F55" s="1" t="s">
        <v>295</v>
      </c>
    </row>
    <row r="56" spans="1:6" x14ac:dyDescent="0.2">
      <c r="A56" s="1" t="s">
        <v>366</v>
      </c>
      <c r="B56" s="1" t="s">
        <v>3</v>
      </c>
      <c r="C56" s="1" t="s">
        <v>371</v>
      </c>
      <c r="D56" s="1" t="s">
        <v>282</v>
      </c>
      <c r="E56" s="1" t="s">
        <v>290</v>
      </c>
      <c r="F56" s="1"/>
    </row>
    <row r="57" spans="1:6" x14ac:dyDescent="0.2">
      <c r="A57" s="1" t="s">
        <v>367</v>
      </c>
      <c r="B57" s="1" t="s">
        <v>48</v>
      </c>
      <c r="C57" s="1" t="s">
        <v>371</v>
      </c>
      <c r="D57" s="1" t="s">
        <v>282</v>
      </c>
      <c r="E57" s="11" t="s">
        <v>292</v>
      </c>
      <c r="F57" s="1"/>
    </row>
    <row r="58" spans="1:6" x14ac:dyDescent="0.2">
      <c r="A58" s="4" t="s">
        <v>368</v>
      </c>
      <c r="B58" s="1" t="s">
        <v>22</v>
      </c>
      <c r="C58" s="1" t="s">
        <v>371</v>
      </c>
      <c r="D58" s="1" t="s">
        <v>309</v>
      </c>
      <c r="E58" s="1" t="s">
        <v>291</v>
      </c>
      <c r="F58" s="1"/>
    </row>
    <row r="59" spans="1:6" x14ac:dyDescent="0.2">
      <c r="A59" s="4" t="s">
        <v>369</v>
      </c>
      <c r="B59" s="1" t="s">
        <v>23</v>
      </c>
      <c r="C59" s="1" t="s">
        <v>371</v>
      </c>
      <c r="D59" s="1" t="s">
        <v>282</v>
      </c>
      <c r="E59" s="1" t="s">
        <v>293</v>
      </c>
      <c r="F59" s="1"/>
    </row>
    <row r="60" spans="1:6" x14ac:dyDescent="0.2">
      <c r="A60" s="4" t="s">
        <v>370</v>
      </c>
      <c r="B60" s="1" t="s">
        <v>296</v>
      </c>
      <c r="C60" s="1" t="s">
        <v>371</v>
      </c>
      <c r="D60" s="1" t="s">
        <v>282</v>
      </c>
      <c r="E60" s="1" t="s">
        <v>294</v>
      </c>
      <c r="F60" s="1" t="s">
        <v>319</v>
      </c>
    </row>
    <row r="62" spans="1:6" x14ac:dyDescent="0.2">
      <c r="A62" s="1" t="s">
        <v>387</v>
      </c>
    </row>
    <row r="63" spans="1:6" x14ac:dyDescent="0.2">
      <c r="A63" s="1" t="s">
        <v>275</v>
      </c>
      <c r="B63" s="14" t="s">
        <v>276</v>
      </c>
      <c r="C63" s="12" t="s">
        <v>11</v>
      </c>
      <c r="D63" s="12" t="s">
        <v>277</v>
      </c>
      <c r="E63" s="12" t="s">
        <v>278</v>
      </c>
      <c r="F63" s="12" t="s">
        <v>279</v>
      </c>
    </row>
    <row r="64" spans="1:6" x14ac:dyDescent="0.2">
      <c r="A64" s="1" t="s">
        <v>384</v>
      </c>
      <c r="B64" s="1" t="s">
        <v>379</v>
      </c>
      <c r="C64" s="1" t="s">
        <v>371</v>
      </c>
      <c r="D64" s="1" t="s">
        <v>313</v>
      </c>
      <c r="E64" s="1" t="s">
        <v>379</v>
      </c>
      <c r="F64" s="1"/>
    </row>
    <row r="65" spans="1:6" x14ac:dyDescent="0.2">
      <c r="A65" s="1" t="s">
        <v>385</v>
      </c>
      <c r="B65" s="1" t="s">
        <v>380</v>
      </c>
      <c r="C65" s="1" t="s">
        <v>371</v>
      </c>
      <c r="D65" s="1" t="s">
        <v>313</v>
      </c>
      <c r="E65" s="1" t="s">
        <v>380</v>
      </c>
      <c r="F65" s="1"/>
    </row>
    <row r="66" spans="1:6" x14ac:dyDescent="0.2">
      <c r="A66" s="4" t="s">
        <v>386</v>
      </c>
      <c r="B66" s="1" t="s">
        <v>383</v>
      </c>
      <c r="C66" s="1" t="s">
        <v>371</v>
      </c>
      <c r="D66" s="1" t="s">
        <v>313</v>
      </c>
      <c r="E66" s="1" t="s">
        <v>381</v>
      </c>
      <c r="F66" s="1"/>
    </row>
    <row r="67" spans="1:6" x14ac:dyDescent="0.2">
      <c r="A67" s="4" t="s">
        <v>388</v>
      </c>
      <c r="B67" s="1" t="s">
        <v>273</v>
      </c>
      <c r="C67" s="1" t="s">
        <v>281</v>
      </c>
      <c r="D67" s="1" t="s">
        <v>309</v>
      </c>
      <c r="E67" s="1" t="s">
        <v>273</v>
      </c>
      <c r="F67" s="1" t="s">
        <v>390</v>
      </c>
    </row>
    <row r="68" spans="1:6" x14ac:dyDescent="0.2">
      <c r="A68" s="4" t="s">
        <v>389</v>
      </c>
      <c r="B68" s="1" t="s">
        <v>274</v>
      </c>
      <c r="C68" s="1" t="s">
        <v>371</v>
      </c>
      <c r="D68" s="1" t="s">
        <v>313</v>
      </c>
      <c r="E68" s="1" t="s">
        <v>274</v>
      </c>
      <c r="F6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10</vt:i4>
      </vt:variant>
      <vt:variant>
        <vt:lpstr>Plages nommées</vt:lpstr>
      </vt:variant>
      <vt:variant>
        <vt:i4>7</vt:i4>
      </vt:variant>
    </vt:vector>
  </HeadingPairs>
  <TitlesOfParts>
    <vt:vector size="17" baseType="lpstr">
      <vt:lpstr>Usagers</vt:lpstr>
      <vt:lpstr>Emplacements</vt:lpstr>
      <vt:lpstr>Abonnement</vt:lpstr>
      <vt:lpstr>Vélos</vt:lpstr>
      <vt:lpstr>Majoration</vt:lpstr>
      <vt:lpstr>Facturation (vierge)</vt:lpstr>
      <vt:lpstr>Facturation (Exemple 1)</vt:lpstr>
      <vt:lpstr>Facturation (Exemple 2)</vt:lpstr>
      <vt:lpstr>Analyse des locations</vt:lpstr>
      <vt:lpstr>Dictionnaire de cellules</vt:lpstr>
      <vt:lpstr>MatAbo</vt:lpstr>
      <vt:lpstr>MatEmpla</vt:lpstr>
      <vt:lpstr>MatMajC</vt:lpstr>
      <vt:lpstr>MatMajD</vt:lpstr>
      <vt:lpstr>MatUsager</vt:lpstr>
      <vt:lpstr>MatVelo</vt:lpstr>
      <vt:lpstr>'Facturation (vierge)'!Zone_d_impression</vt:lpstr>
    </vt:vector>
  </TitlesOfParts>
  <Company>UT1C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GARDIES</dc:creator>
  <cp:lastModifiedBy>Sam</cp:lastModifiedBy>
  <cp:lastPrinted>2019-11-09T15:46:38Z</cp:lastPrinted>
  <dcterms:created xsi:type="dcterms:W3CDTF">2019-10-17T07:39:35Z</dcterms:created>
  <dcterms:modified xsi:type="dcterms:W3CDTF">2022-01-21T22:35:03Z</dcterms:modified>
</cp:coreProperties>
</file>