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9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Gaming\Estudo\cartola\"/>
    </mc:Choice>
  </mc:AlternateContent>
  <bookViews>
    <workbookView xWindow="0" yWindow="0" windowWidth="28800" windowHeight="12150" tabRatio="930" firstSheet="1" activeTab="2"/>
  </bookViews>
  <sheets>
    <sheet name="SCOUTS CARTOLA" sheetId="1" state="hidden" r:id="rId1"/>
    <sheet name="Dados Cartola" sheetId="9" r:id="rId2"/>
    <sheet name="PREDIÇÃO COM POISSON TODO CAMP" sheetId="6" r:id="rId3"/>
    <sheet name="PREDIÇÃO ultimos 6" sheetId="7" r:id="rId4"/>
    <sheet name="Planilha2" sheetId="10" state="hidden" r:id="rId5"/>
    <sheet name="Predição ultimos 4" sheetId="11" r:id="rId6"/>
    <sheet name="tabela com médias das predições" sheetId="15" r:id="rId7"/>
    <sheet name="Tabela clube id" sheetId="12" r:id="rId8"/>
    <sheet name="CALCULO PESOS" sheetId="14" r:id="rId9"/>
    <sheet name="Histórico de escalações" sheetId="16" r:id="rId10"/>
  </sheets>
  <definedNames>
    <definedName name="_xlnm._FilterDatabase" localSheetId="8" hidden="1">'CALCULO PESOS'!$Q$774:$U$775</definedName>
    <definedName name="_xlnm._FilterDatabase" localSheetId="1" hidden="1">'Dados Cartola'!$Q$774:$U$775</definedName>
    <definedName name="att">#REF!</definedName>
    <definedName name="attcasa">'PREDIÇÃO COM POISSON TODO CAMP'!$K$28:$K$47</definedName>
    <definedName name="DadosExternos_1" localSheetId="8" hidden="1">'CALCULO PESOS'!$A$1:$BG$772</definedName>
    <definedName name="DadosExternos_1" localSheetId="1" hidden="1">'Dados Cartola'!$A$1:$BG$772</definedName>
    <definedName name="DadosExternos_1" localSheetId="4" hidden="1">Planilha2!$A$1:$D$21</definedName>
    <definedName name="DadosExternos_1" localSheetId="2" hidden="1">'PREDIÇÃO COM POISSON TODO CAMP'!$A$26:$J$47</definedName>
    <definedName name="DadosExternos_1" localSheetId="5" hidden="1">'Predição ultimos 4'!$A$2:$K$23</definedName>
    <definedName name="DadosExternos_1" localSheetId="3" hidden="1">'PREDIÇÃO ultimos 6'!$A$2:$J$22</definedName>
    <definedName name="DadosExternos_2" localSheetId="2" hidden="1">'PREDIÇÃO COM POISSON TODO CAMP'!$A$1:$J$22</definedName>
    <definedName name="DadosExternos_2" localSheetId="5" hidden="1">'Predição ultimos 4'!$A$32:$K$53</definedName>
    <definedName name="DadosExternos_2" localSheetId="3" hidden="1">'PREDIÇÃO ultimos 6'!$A$27:$J$47</definedName>
    <definedName name="def">#REF!</definedName>
    <definedName name="equipes">'PREDIÇÃO COM POISSON TODO CAMP'!$B$27:$B$46</definedName>
    <definedName name="EQUIPESFORMA" localSheetId="8">Forma_Fora_ultimos_67[Team]</definedName>
    <definedName name="EQUIPESFORMA">Forma_Fora_ultimos_67[Team]</definedName>
    <definedName name="media">#REF!</definedName>
    <definedName name="teste">#REF!</definedName>
    <definedName name="Times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Pontuacao_1cc8fb01-038f-4efb-ad27-2b7b62e2d67a" name="FPontuacao" connection="Consulta - FPontuacao"/>
          <x15:modelTable id="DClube_20592307-5696-4e5d-bade-5ebe7e74f4e3" name="DClube" connection="Consulta - DClube"/>
          <x15:modelTable id="DPosicao_4ba233c1-0fdd-4ce2-b864-049057d776a6" name="DPosicao" connection="Consulta - DPosicao"/>
          <x15:modelTable id="dStatus_87d7e089-cb2a-48bd-b644-4b87b2c93904" name="dStatus" connection="Consulta - dStatus"/>
          <x15:modelTable id="FPontuacao-d6162f9d-e6f1-4d67-806f-2e9ef4be5f95" name="FPontuacao 1" connection="Consulta - FPontuacao1"/>
          <x15:modelTable id="DClube-df0f2042-6301-4b02-9a40-5f148aa76f11" name="DClube 1" connection="Consulta - DClube1"/>
          <x15:modelTable id="DPosicao-d98ec616-e396-4850-9451-b0a790fba64f" name="DPosicao 1" connection="Consulta - DPosicao1"/>
          <x15:modelTable id="dStatus-243c2fd5-0494-4b75-a2d5-59494384a33c" name="dStatus 1" connection="Consulta - dStatus1"/>
        </x15:modelTables>
        <x15:modelRelationships>
          <x15:modelRelationship fromTable="FPontuacao" fromColumn="posicao_id" toTable="DPosicao" toColumn="PosID"/>
          <x15:modelRelationship fromTable="FPontuacao" fromColumn="status_id" toTable="dStatus" toColumn="StatusId"/>
          <x15:modelRelationship fromTable="FPontuacao" fromColumn="clube_id" toTable="DClube" toColumn="Clubenome_fantasia"/>
          <x15:modelRelationship fromTable="FPontuacao 1" fromColumn="clube_id" toTable="DClube 1" toColumn="ClubeID"/>
          <x15:modelRelationship fromTable="FPontuacao 1" fromColumn="posicao_id" toTable="DPosicao 1" toColumn="PosID"/>
          <x15:modelRelationship fromTable="FPontuacao 1" fromColumn="status_id" toTable="dStatus 1" toColumn="Status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0" i="6" l="1"/>
  <c r="X6" i="6"/>
  <c r="BG773" i="14"/>
  <c r="BG773" i="9"/>
  <c r="Q2" i="11" l="1"/>
  <c r="R2" i="11"/>
  <c r="S2" i="11"/>
  <c r="Q3" i="11"/>
  <c r="R3" i="11"/>
  <c r="S3" i="11"/>
  <c r="Q4" i="11"/>
  <c r="R4" i="11"/>
  <c r="S4" i="11"/>
  <c r="Q5" i="11"/>
  <c r="R5" i="11"/>
  <c r="S5" i="11"/>
  <c r="Q6" i="11"/>
  <c r="R6" i="11"/>
  <c r="S6" i="11"/>
  <c r="Q7" i="11"/>
  <c r="R7" i="11"/>
  <c r="S7" i="11"/>
  <c r="Q8" i="11"/>
  <c r="R8" i="11"/>
  <c r="S8" i="11"/>
  <c r="Q9" i="11"/>
  <c r="R9" i="11"/>
  <c r="S9" i="11"/>
  <c r="Q10" i="11"/>
  <c r="R10" i="11"/>
  <c r="S10" i="11"/>
  <c r="Q11" i="11"/>
  <c r="R11" i="11"/>
  <c r="S11" i="11"/>
  <c r="P3" i="11"/>
  <c r="P4" i="11"/>
  <c r="P5" i="11"/>
  <c r="P6" i="11"/>
  <c r="P7" i="11"/>
  <c r="P8" i="11"/>
  <c r="P9" i="11"/>
  <c r="P10" i="11"/>
  <c r="P11" i="11"/>
  <c r="P2" i="11"/>
  <c r="S2" i="7"/>
  <c r="T2" i="7"/>
  <c r="U2" i="7"/>
  <c r="S3" i="7"/>
  <c r="T3" i="7"/>
  <c r="U3" i="7"/>
  <c r="S4" i="7"/>
  <c r="T4" i="7"/>
  <c r="U4" i="7"/>
  <c r="S5" i="7"/>
  <c r="T5" i="7"/>
  <c r="U5" i="7"/>
  <c r="S6" i="7"/>
  <c r="T6" i="7"/>
  <c r="U6" i="7"/>
  <c r="S7" i="7"/>
  <c r="T7" i="7"/>
  <c r="U7" i="7"/>
  <c r="S8" i="7"/>
  <c r="T8" i="7"/>
  <c r="U8" i="7"/>
  <c r="S9" i="7"/>
  <c r="T9" i="7"/>
  <c r="U9" i="7"/>
  <c r="S10" i="7"/>
  <c r="T10" i="7"/>
  <c r="U10" i="7"/>
  <c r="S11" i="7"/>
  <c r="T11" i="7"/>
  <c r="U11" i="7"/>
  <c r="R3" i="7"/>
  <c r="R4" i="7"/>
  <c r="R5" i="7"/>
  <c r="R6" i="7"/>
  <c r="R7" i="7"/>
  <c r="R8" i="7"/>
  <c r="R9" i="7"/>
  <c r="R10" i="7"/>
  <c r="R11" i="7"/>
  <c r="R2" i="7"/>
  <c r="H14" i="16" l="1"/>
  <c r="I14" i="16"/>
  <c r="J14" i="16"/>
  <c r="F14" i="16"/>
  <c r="B14" i="16"/>
  <c r="R3" i="15"/>
  <c r="R4" i="15"/>
  <c r="R5" i="15"/>
  <c r="R6" i="15"/>
  <c r="R7" i="15"/>
  <c r="R8" i="15"/>
  <c r="R9" i="15"/>
  <c r="R10" i="15"/>
  <c r="R11" i="15"/>
  <c r="R2" i="15"/>
  <c r="P3" i="15"/>
  <c r="P4" i="15"/>
  <c r="P5" i="15"/>
  <c r="P6" i="15"/>
  <c r="P7" i="15"/>
  <c r="P8" i="15"/>
  <c r="P9" i="15"/>
  <c r="P10" i="15"/>
  <c r="P11" i="15"/>
  <c r="P2" i="15"/>
  <c r="O194" i="6"/>
  <c r="O191" i="6"/>
  <c r="O188" i="6"/>
  <c r="O185" i="6"/>
  <c r="Y181" i="6"/>
  <c r="X181" i="6"/>
  <c r="O175" i="6"/>
  <c r="O172" i="6"/>
  <c r="O169" i="6"/>
  <c r="O166" i="6"/>
  <c r="Y162" i="6"/>
  <c r="X162" i="6"/>
  <c r="O157" i="6"/>
  <c r="O154" i="6"/>
  <c r="O151" i="6"/>
  <c r="O148" i="6"/>
  <c r="Y144" i="6"/>
  <c r="X144" i="6"/>
  <c r="O139" i="6"/>
  <c r="O136" i="6"/>
  <c r="O133" i="6"/>
  <c r="O130" i="6"/>
  <c r="Y126" i="6"/>
  <c r="X126" i="6"/>
  <c r="O121" i="6"/>
  <c r="O118" i="6"/>
  <c r="O115" i="6"/>
  <c r="O112" i="6"/>
  <c r="Y108" i="6"/>
  <c r="X108" i="6"/>
  <c r="O103" i="6"/>
  <c r="O100" i="6"/>
  <c r="O97" i="6"/>
  <c r="O94" i="6"/>
  <c r="Y90" i="6"/>
  <c r="X90" i="6"/>
  <c r="O85" i="6"/>
  <c r="O82" i="6"/>
  <c r="O79" i="6"/>
  <c r="O76" i="6"/>
  <c r="Y72" i="6"/>
  <c r="X72" i="6"/>
  <c r="O67" i="6"/>
  <c r="O64" i="6"/>
  <c r="O61" i="6"/>
  <c r="O58" i="6"/>
  <c r="Y54" i="6"/>
  <c r="X54" i="6"/>
  <c r="O49" i="6"/>
  <c r="O46" i="6"/>
  <c r="O43" i="6"/>
  <c r="O40" i="6"/>
  <c r="Y36" i="6"/>
  <c r="X36" i="6"/>
  <c r="O31" i="6"/>
  <c r="O28" i="6"/>
  <c r="O25" i="6"/>
  <c r="O22" i="6"/>
  <c r="Y18" i="6"/>
  <c r="X18" i="6"/>
  <c r="Y181" i="7"/>
  <c r="X181" i="7"/>
  <c r="Y162" i="7"/>
  <c r="X162" i="7"/>
  <c r="Y144" i="7"/>
  <c r="X144" i="7"/>
  <c r="Y126" i="7"/>
  <c r="X126" i="7"/>
  <c r="Y108" i="7"/>
  <c r="X108" i="7"/>
  <c r="Y90" i="7"/>
  <c r="X90" i="7"/>
  <c r="Y72" i="7"/>
  <c r="X72" i="7"/>
  <c r="Y54" i="7"/>
  <c r="X54" i="7"/>
  <c r="Y36" i="7"/>
  <c r="X36" i="7"/>
  <c r="O194" i="7"/>
  <c r="O191" i="7"/>
  <c r="O188" i="7"/>
  <c r="O185" i="7"/>
  <c r="O175" i="7"/>
  <c r="O172" i="7"/>
  <c r="O169" i="7"/>
  <c r="O166" i="7"/>
  <c r="O157" i="7"/>
  <c r="O154" i="7"/>
  <c r="O151" i="7"/>
  <c r="O148" i="7"/>
  <c r="O139" i="7"/>
  <c r="O136" i="7"/>
  <c r="O133" i="7"/>
  <c r="O130" i="7"/>
  <c r="O121" i="7"/>
  <c r="O118" i="7"/>
  <c r="O115" i="7"/>
  <c r="O112" i="7"/>
  <c r="O103" i="7"/>
  <c r="O100" i="7"/>
  <c r="O97" i="7"/>
  <c r="O94" i="7"/>
  <c r="O85" i="7"/>
  <c r="O82" i="7"/>
  <c r="O79" i="7"/>
  <c r="O76" i="7"/>
  <c r="O67" i="7"/>
  <c r="O64" i="7"/>
  <c r="O61" i="7"/>
  <c r="O58" i="7"/>
  <c r="O49" i="7"/>
  <c r="O46" i="7"/>
  <c r="O43" i="7"/>
  <c r="O40" i="7"/>
  <c r="O31" i="7"/>
  <c r="O28" i="7"/>
  <c r="O25" i="7"/>
  <c r="O22" i="7"/>
  <c r="Y18" i="7"/>
  <c r="X18" i="7"/>
  <c r="AJ774" i="14"/>
  <c r="AK774" i="14"/>
  <c r="AL774" i="14"/>
  <c r="AM774" i="14"/>
  <c r="AO774" i="14"/>
  <c r="AP774" i="14"/>
  <c r="AQ774" i="14"/>
  <c r="AR774" i="14"/>
  <c r="AS774" i="14"/>
  <c r="AT774" i="14"/>
  <c r="AU774" i="14"/>
  <c r="AV774" i="14"/>
  <c r="AW774" i="14"/>
  <c r="AX774" i="14"/>
  <c r="AZ774" i="14"/>
  <c r="BA774" i="14"/>
  <c r="AI774" i="14"/>
  <c r="AN774" i="14"/>
  <c r="BB774" i="14"/>
  <c r="AY774" i="14"/>
  <c r="BH759" i="9"/>
  <c r="G13" i="16"/>
  <c r="G2" i="16"/>
  <c r="G5" i="16"/>
  <c r="K11" i="16"/>
  <c r="K4" i="16"/>
  <c r="G7" i="16"/>
  <c r="G6" i="16"/>
  <c r="K9" i="16"/>
  <c r="G10" i="16"/>
  <c r="G11" i="16"/>
  <c r="K7" i="16"/>
  <c r="K3" i="16"/>
  <c r="G9" i="16"/>
  <c r="K12" i="16"/>
  <c r="G12" i="16"/>
  <c r="K2" i="16"/>
  <c r="G8" i="16"/>
  <c r="K8" i="16"/>
  <c r="G4" i="16"/>
  <c r="K6" i="16"/>
  <c r="K10" i="16"/>
  <c r="G3" i="16"/>
  <c r="G14" i="16" l="1"/>
  <c r="AG778" i="14"/>
  <c r="AC778" i="14"/>
  <c r="AF778" i="14"/>
  <c r="AH778" i="14"/>
  <c r="AD778" i="14"/>
  <c r="AB778" i="14"/>
  <c r="AE778" i="14"/>
  <c r="AA778" i="14"/>
  <c r="AN775" i="14" s="1"/>
  <c r="W181" i="11"/>
  <c r="V181" i="11"/>
  <c r="O194" i="11"/>
  <c r="O191" i="11"/>
  <c r="O188" i="11"/>
  <c r="O185" i="11"/>
  <c r="M194" i="11"/>
  <c r="M191" i="11"/>
  <c r="M188" i="11"/>
  <c r="M185" i="11"/>
  <c r="W162" i="11"/>
  <c r="V162" i="11"/>
  <c r="O175" i="11"/>
  <c r="O172" i="11"/>
  <c r="O169" i="11"/>
  <c r="O166" i="11"/>
  <c r="M175" i="11"/>
  <c r="M172" i="11"/>
  <c r="M169" i="11"/>
  <c r="M166" i="11"/>
  <c r="W144" i="11"/>
  <c r="V144" i="11"/>
  <c r="M157" i="11"/>
  <c r="M154" i="11"/>
  <c r="M151" i="11"/>
  <c r="M148" i="11"/>
  <c r="O157" i="11"/>
  <c r="O154" i="11"/>
  <c r="O151" i="11"/>
  <c r="O148" i="11"/>
  <c r="AI775" i="14" l="1"/>
  <c r="AR775" i="14"/>
  <c r="AQ775" i="14"/>
  <c r="AP775" i="14"/>
  <c r="AO775" i="14"/>
  <c r="AM775" i="14"/>
  <c r="AL775" i="14"/>
  <c r="AK775" i="14"/>
  <c r="AJ775" i="14"/>
  <c r="AE779" i="14"/>
  <c r="BB775" i="14"/>
  <c r="BA775" i="14"/>
  <c r="AZ775" i="14"/>
  <c r="AY775" i="14"/>
  <c r="AX775" i="14"/>
  <c r="AW775" i="14"/>
  <c r="AV775" i="14"/>
  <c r="AU775" i="14"/>
  <c r="AT775" i="14"/>
  <c r="AS775" i="14"/>
  <c r="AD779" i="14"/>
  <c r="AH779" i="14"/>
  <c r="AF779" i="14"/>
  <c r="AC779" i="14"/>
  <c r="AG779" i="14"/>
  <c r="W126" i="11"/>
  <c r="V126" i="11"/>
  <c r="O139" i="11"/>
  <c r="O136" i="11"/>
  <c r="O133" i="11"/>
  <c r="O130" i="11"/>
  <c r="M139" i="11"/>
  <c r="M136" i="11"/>
  <c r="M133" i="11"/>
  <c r="M130" i="11"/>
  <c r="W108" i="11"/>
  <c r="V108" i="11"/>
  <c r="O121" i="11"/>
  <c r="O118" i="11"/>
  <c r="O115" i="11"/>
  <c r="O112" i="11"/>
  <c r="M121" i="11"/>
  <c r="M118" i="11"/>
  <c r="M115" i="11"/>
  <c r="M112" i="11"/>
  <c r="W90" i="11" l="1"/>
  <c r="V90" i="11"/>
  <c r="O103" i="11"/>
  <c r="O100" i="11"/>
  <c r="O97" i="11"/>
  <c r="O94" i="11"/>
  <c r="M103" i="11"/>
  <c r="M100" i="11"/>
  <c r="M97" i="11"/>
  <c r="M94" i="11"/>
  <c r="W72" i="11"/>
  <c r="V72" i="11"/>
  <c r="O85" i="11"/>
  <c r="O82" i="11"/>
  <c r="O79" i="11"/>
  <c r="O76" i="11"/>
  <c r="M85" i="11"/>
  <c r="M82" i="11"/>
  <c r="M79" i="11"/>
  <c r="M76" i="11"/>
  <c r="W54" i="11"/>
  <c r="V54" i="11"/>
  <c r="O58" i="11"/>
  <c r="O67" i="11"/>
  <c r="O64" i="11"/>
  <c r="M67" i="11"/>
  <c r="M64" i="11"/>
  <c r="O61" i="11"/>
  <c r="M61" i="11"/>
  <c r="M58" i="11"/>
  <c r="O40" i="11"/>
  <c r="O43" i="11"/>
  <c r="O46" i="11"/>
  <c r="W36" i="11" l="1"/>
  <c r="V36" i="11"/>
  <c r="O49" i="11"/>
  <c r="M49" i="11"/>
  <c r="M46" i="11"/>
  <c r="M43" i="11"/>
  <c r="M40" i="11"/>
  <c r="O31" i="11"/>
  <c r="O28" i="11"/>
  <c r="O25" i="11"/>
  <c r="O22" i="11"/>
  <c r="W18" i="11"/>
  <c r="V18" i="11"/>
  <c r="M31" i="11"/>
  <c r="M28" i="11"/>
  <c r="M25" i="11"/>
  <c r="M22" i="11"/>
  <c r="K55" i="11"/>
  <c r="O56" i="11" s="1"/>
  <c r="J55" i="11"/>
  <c r="K25" i="11"/>
  <c r="O181" i="11" s="1"/>
  <c r="J25" i="11"/>
  <c r="S182" i="11" l="1"/>
  <c r="S183" i="11"/>
  <c r="S58" i="11"/>
  <c r="S57" i="11"/>
  <c r="O18" i="11"/>
  <c r="S19" i="11" s="1"/>
  <c r="O144" i="11"/>
  <c r="O20" i="11"/>
  <c r="S22" i="11" s="1"/>
  <c r="O146" i="11"/>
  <c r="O108" i="11"/>
  <c r="O183" i="11"/>
  <c r="O110" i="11"/>
  <c r="O162" i="11"/>
  <c r="O72" i="11"/>
  <c r="O126" i="11"/>
  <c r="O164" i="11"/>
  <c r="O90" i="11"/>
  <c r="O74" i="11"/>
  <c r="O128" i="11"/>
  <c r="O36" i="11"/>
  <c r="O54" i="11"/>
  <c r="O92" i="11"/>
  <c r="O38" i="11"/>
  <c r="L29" i="6"/>
  <c r="L30" i="6"/>
  <c r="L31" i="6"/>
  <c r="L32" i="6"/>
  <c r="L33" i="6"/>
  <c r="L34" i="6"/>
  <c r="L35" i="6"/>
  <c r="L36" i="6"/>
  <c r="L37" i="6"/>
  <c r="L38" i="6"/>
  <c r="L39" i="6"/>
  <c r="L40" i="6"/>
  <c r="Q175" i="6" s="1"/>
  <c r="L41" i="6"/>
  <c r="L42" i="6"/>
  <c r="L43" i="6"/>
  <c r="L44" i="6"/>
  <c r="L45" i="6"/>
  <c r="Q157" i="6" s="1"/>
  <c r="L46" i="6"/>
  <c r="L47" i="6"/>
  <c r="K29" i="6"/>
  <c r="K30" i="6"/>
  <c r="K31" i="6"/>
  <c r="K32" i="6"/>
  <c r="K33" i="6"/>
  <c r="K34" i="6"/>
  <c r="K35" i="6"/>
  <c r="K36" i="6"/>
  <c r="K37" i="6"/>
  <c r="K38" i="6"/>
  <c r="K39" i="6"/>
  <c r="K40" i="6"/>
  <c r="Q166" i="6" s="1"/>
  <c r="K41" i="6"/>
  <c r="Q185" i="6" s="1"/>
  <c r="K42" i="6"/>
  <c r="K43" i="6"/>
  <c r="Q130" i="6" s="1"/>
  <c r="K44" i="6"/>
  <c r="K45" i="6"/>
  <c r="Q148" i="6" s="1"/>
  <c r="K46" i="6"/>
  <c r="K47" i="6"/>
  <c r="L22" i="6"/>
  <c r="K22" i="6"/>
  <c r="Q139" i="6" l="1"/>
  <c r="Q194" i="6"/>
  <c r="Q94" i="6"/>
  <c r="Q40" i="6"/>
  <c r="Q112" i="6"/>
  <c r="Q103" i="6"/>
  <c r="Q49" i="6"/>
  <c r="Q121" i="6"/>
  <c r="S147" i="11"/>
  <c r="S148" i="11"/>
  <c r="S145" i="11"/>
  <c r="S146" i="11"/>
  <c r="S21" i="11"/>
  <c r="S26" i="11" s="1"/>
  <c r="S62" i="11"/>
  <c r="W62" i="11" s="1"/>
  <c r="S188" i="11"/>
  <c r="S20" i="11"/>
  <c r="S25" i="11" s="1"/>
  <c r="S55" i="11"/>
  <c r="S56" i="11"/>
  <c r="S185" i="11"/>
  <c r="S184" i="11"/>
  <c r="S38" i="11"/>
  <c r="S37" i="11"/>
  <c r="S109" i="11"/>
  <c r="S110" i="11"/>
  <c r="S130" i="11"/>
  <c r="S129" i="11"/>
  <c r="S76" i="11"/>
  <c r="S75" i="11"/>
  <c r="S91" i="11"/>
  <c r="S92" i="11"/>
  <c r="S166" i="11"/>
  <c r="S165" i="11"/>
  <c r="S128" i="11"/>
  <c r="S127" i="11"/>
  <c r="S111" i="11"/>
  <c r="S112" i="11"/>
  <c r="S73" i="11"/>
  <c r="S74" i="11"/>
  <c r="S93" i="11"/>
  <c r="S94" i="11"/>
  <c r="S40" i="11"/>
  <c r="S39" i="11"/>
  <c r="S164" i="11"/>
  <c r="S163" i="11"/>
  <c r="L47" i="7"/>
  <c r="K47" i="7"/>
  <c r="L46" i="7"/>
  <c r="K46" i="7"/>
  <c r="L45" i="7"/>
  <c r="K45" i="7"/>
  <c r="L44" i="7"/>
  <c r="K44" i="7"/>
  <c r="L43" i="7"/>
  <c r="K43" i="7"/>
  <c r="L42" i="7"/>
  <c r="K42" i="7"/>
  <c r="L41" i="7"/>
  <c r="K41" i="7"/>
  <c r="L40" i="7"/>
  <c r="K40" i="7"/>
  <c r="L39" i="7"/>
  <c r="K39" i="7"/>
  <c r="L38" i="7"/>
  <c r="K38" i="7"/>
  <c r="L37" i="7"/>
  <c r="K37" i="7"/>
  <c r="L36" i="7"/>
  <c r="K36" i="7"/>
  <c r="L35" i="7"/>
  <c r="K35" i="7"/>
  <c r="L34" i="7"/>
  <c r="K34" i="7"/>
  <c r="L33" i="7"/>
  <c r="K33" i="7"/>
  <c r="L32" i="7"/>
  <c r="K32" i="7"/>
  <c r="L31" i="7"/>
  <c r="K31" i="7"/>
  <c r="L30" i="7"/>
  <c r="K30" i="7"/>
  <c r="L29" i="7"/>
  <c r="K29" i="7"/>
  <c r="L28" i="7"/>
  <c r="K28" i="7"/>
  <c r="L22" i="7"/>
  <c r="K22" i="7"/>
  <c r="L21" i="7"/>
  <c r="K21" i="7"/>
  <c r="L20" i="7"/>
  <c r="K20" i="7"/>
  <c r="L19" i="7"/>
  <c r="K19" i="7"/>
  <c r="L18" i="7"/>
  <c r="K18" i="7"/>
  <c r="L17" i="7"/>
  <c r="K17" i="7"/>
  <c r="Q46" i="7" s="1"/>
  <c r="L16" i="7"/>
  <c r="K16" i="7"/>
  <c r="L15" i="7"/>
  <c r="K15" i="7"/>
  <c r="L14" i="7"/>
  <c r="K14" i="7"/>
  <c r="L13" i="7"/>
  <c r="K13" i="7"/>
  <c r="L12" i="7"/>
  <c r="K12" i="7"/>
  <c r="L11" i="7"/>
  <c r="K11" i="7"/>
  <c r="L10" i="7"/>
  <c r="K10" i="7"/>
  <c r="L9" i="7"/>
  <c r="K9" i="7"/>
  <c r="L8" i="7"/>
  <c r="K8" i="7"/>
  <c r="L7" i="7"/>
  <c r="Q97" i="7" s="1"/>
  <c r="K7" i="7"/>
  <c r="Q100" i="7" s="1"/>
  <c r="L6" i="7"/>
  <c r="K6" i="7"/>
  <c r="L5" i="7"/>
  <c r="K5" i="7"/>
  <c r="L4" i="7"/>
  <c r="K4" i="7"/>
  <c r="L3" i="7"/>
  <c r="K3" i="7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Q61" i="6" s="1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L6" i="6"/>
  <c r="Q79" i="6" s="1"/>
  <c r="K6" i="6"/>
  <c r="Q82" i="6" s="1"/>
  <c r="L5" i="6"/>
  <c r="K5" i="6"/>
  <c r="Q118" i="6" s="1"/>
  <c r="L4" i="6"/>
  <c r="K4" i="6"/>
  <c r="L3" i="6"/>
  <c r="Q133" i="6" s="1"/>
  <c r="K3" i="6"/>
  <c r="Q136" i="6" s="1"/>
  <c r="L28" i="6"/>
  <c r="Q31" i="6" s="1"/>
  <c r="K28" i="6"/>
  <c r="Q22" i="6" s="1"/>
  <c r="Q115" i="6" l="1"/>
  <c r="Q43" i="6"/>
  <c r="Q64" i="6"/>
  <c r="Q67" i="6"/>
  <c r="Q58" i="6"/>
  <c r="Q85" i="6"/>
  <c r="Q76" i="6"/>
  <c r="Q100" i="6"/>
  <c r="Q97" i="6"/>
  <c r="Q172" i="6"/>
  <c r="Q169" i="6"/>
  <c r="Q46" i="6"/>
  <c r="Q43" i="7"/>
  <c r="Q191" i="7"/>
  <c r="Q188" i="7"/>
  <c r="Q76" i="7"/>
  <c r="Q85" i="7"/>
  <c r="Q112" i="7"/>
  <c r="Q121" i="7"/>
  <c r="Q148" i="7"/>
  <c r="Q157" i="7"/>
  <c r="Q58" i="7"/>
  <c r="Q67" i="7"/>
  <c r="Q40" i="7"/>
  <c r="Q49" i="7"/>
  <c r="Q22" i="7"/>
  <c r="Q31" i="7"/>
  <c r="Q130" i="7"/>
  <c r="Q139" i="7"/>
  <c r="Q191" i="6"/>
  <c r="Q188" i="6"/>
  <c r="Q154" i="6"/>
  <c r="Q151" i="6"/>
  <c r="Q28" i="6"/>
  <c r="Q25" i="6"/>
  <c r="Q136" i="7"/>
  <c r="Q133" i="7"/>
  <c r="Q82" i="7"/>
  <c r="Q79" i="7"/>
  <c r="Q154" i="7"/>
  <c r="Q151" i="7"/>
  <c r="Q118" i="7"/>
  <c r="Q115" i="7"/>
  <c r="Q64" i="7"/>
  <c r="Q61" i="7"/>
  <c r="Q185" i="7"/>
  <c r="Q194" i="7"/>
  <c r="Q166" i="7"/>
  <c r="Q175" i="7"/>
  <c r="Q94" i="7"/>
  <c r="Q103" i="7"/>
  <c r="Q28" i="7"/>
  <c r="Q172" i="7"/>
  <c r="Q25" i="7"/>
  <c r="Q169" i="7"/>
  <c r="AB182" i="11"/>
  <c r="AC182" i="11"/>
  <c r="AD182" i="11"/>
  <c r="AE182" i="11"/>
  <c r="AF182" i="11"/>
  <c r="AG182" i="11"/>
  <c r="AH182" i="11"/>
  <c r="AI182" i="11"/>
  <c r="V185" i="11"/>
  <c r="V183" i="11"/>
  <c r="V184" i="11"/>
  <c r="V186" i="11"/>
  <c r="V187" i="11"/>
  <c r="V188" i="11"/>
  <c r="V189" i="11"/>
  <c r="V190" i="11"/>
  <c r="V191" i="11"/>
  <c r="V192" i="11"/>
  <c r="V182" i="11"/>
  <c r="W11" i="11" s="1"/>
  <c r="AA182" i="11"/>
  <c r="S151" i="11"/>
  <c r="V150" i="11" s="1"/>
  <c r="W28" i="11"/>
  <c r="W23" i="11"/>
  <c r="W22" i="11"/>
  <c r="S169" i="11"/>
  <c r="V163" i="11" s="1"/>
  <c r="W10" i="11" s="1"/>
  <c r="W20" i="11"/>
  <c r="Z20" i="11"/>
  <c r="Z26" i="11"/>
  <c r="Z56" i="11"/>
  <c r="Z58" i="11"/>
  <c r="W55" i="11"/>
  <c r="W59" i="11"/>
  <c r="S98" i="11"/>
  <c r="W96" i="11" s="1"/>
  <c r="W65" i="11"/>
  <c r="Z59" i="11"/>
  <c r="W64" i="11"/>
  <c r="Z57" i="11"/>
  <c r="Z63" i="11"/>
  <c r="Z62" i="11"/>
  <c r="U4" i="11"/>
  <c r="Z64" i="11"/>
  <c r="W60" i="11"/>
  <c r="W57" i="11"/>
  <c r="W58" i="11"/>
  <c r="Z61" i="11"/>
  <c r="W56" i="11"/>
  <c r="Z60" i="11"/>
  <c r="W61" i="11"/>
  <c r="W63" i="11"/>
  <c r="Z22" i="11"/>
  <c r="Z24" i="11"/>
  <c r="Z25" i="11"/>
  <c r="W27" i="11"/>
  <c r="T11" i="11"/>
  <c r="W26" i="11"/>
  <c r="W29" i="11"/>
  <c r="W19" i="11"/>
  <c r="W24" i="11"/>
  <c r="W21" i="11"/>
  <c r="Z27" i="11"/>
  <c r="Z28" i="11"/>
  <c r="W25" i="11"/>
  <c r="U2" i="11"/>
  <c r="Z23" i="11"/>
  <c r="Z21" i="11"/>
  <c r="AA19" i="11"/>
  <c r="AE19" i="11"/>
  <c r="V27" i="11"/>
  <c r="V22" i="11"/>
  <c r="S27" i="11"/>
  <c r="V21" i="11"/>
  <c r="AI19" i="11"/>
  <c r="AB19" i="11"/>
  <c r="AH19" i="11"/>
  <c r="V23" i="11"/>
  <c r="AF19" i="11"/>
  <c r="V29" i="11"/>
  <c r="AG19" i="11"/>
  <c r="V25" i="11"/>
  <c r="V19" i="11"/>
  <c r="W2" i="11" s="1"/>
  <c r="V28" i="11"/>
  <c r="V20" i="11"/>
  <c r="V26" i="11"/>
  <c r="AC19" i="11"/>
  <c r="AD19" i="11"/>
  <c r="V24" i="11"/>
  <c r="T2" i="11"/>
  <c r="S133" i="11"/>
  <c r="S134" i="11"/>
  <c r="Z135" i="11" s="1"/>
  <c r="S170" i="11"/>
  <c r="Z166" i="11" s="1"/>
  <c r="S115" i="11"/>
  <c r="S43" i="11"/>
  <c r="S80" i="11"/>
  <c r="S116" i="11"/>
  <c r="S152" i="11"/>
  <c r="S44" i="11"/>
  <c r="S97" i="11"/>
  <c r="S189" i="11"/>
  <c r="S79" i="11"/>
  <c r="S61" i="11"/>
  <c r="L49" i="6"/>
  <c r="L24" i="7"/>
  <c r="K24" i="7"/>
  <c r="L49" i="7"/>
  <c r="K49" i="7"/>
  <c r="L24" i="6"/>
  <c r="K24" i="6"/>
  <c r="K49" i="6"/>
  <c r="V152" i="11" l="1"/>
  <c r="V149" i="11"/>
  <c r="V170" i="11"/>
  <c r="V165" i="11"/>
  <c r="AI20" i="11"/>
  <c r="V154" i="11"/>
  <c r="V146" i="11"/>
  <c r="V167" i="11"/>
  <c r="V153" i="11"/>
  <c r="V147" i="11"/>
  <c r="V148" i="11"/>
  <c r="V151" i="11"/>
  <c r="N2" i="11"/>
  <c r="AH20" i="11"/>
  <c r="W94" i="11"/>
  <c r="W100" i="11"/>
  <c r="Q181" i="6"/>
  <c r="Q162" i="6"/>
  <c r="Q144" i="6"/>
  <c r="Q126" i="6"/>
  <c r="Q108" i="6"/>
  <c r="Q90" i="6"/>
  <c r="Q72" i="6"/>
  <c r="Q54" i="6"/>
  <c r="Q36" i="6"/>
  <c r="Q18" i="6"/>
  <c r="Q183" i="6"/>
  <c r="Q164" i="6"/>
  <c r="Q146" i="6"/>
  <c r="Q128" i="6"/>
  <c r="Q110" i="6"/>
  <c r="Q92" i="6"/>
  <c r="Q74" i="6"/>
  <c r="Q56" i="6"/>
  <c r="Q38" i="6"/>
  <c r="Q20" i="6"/>
  <c r="Q181" i="7"/>
  <c r="Q162" i="7"/>
  <c r="U163" i="7" s="1"/>
  <c r="Q183" i="7"/>
  <c r="Q164" i="7"/>
  <c r="U166" i="7" s="1"/>
  <c r="Q146" i="7"/>
  <c r="Q128" i="7"/>
  <c r="Q110" i="7"/>
  <c r="Q92" i="7"/>
  <c r="Q74" i="7"/>
  <c r="Q56" i="7"/>
  <c r="Q38" i="7"/>
  <c r="Q20" i="7"/>
  <c r="Q144" i="7"/>
  <c r="Q126" i="7"/>
  <c r="Q108" i="7"/>
  <c r="Q90" i="7"/>
  <c r="Q72" i="7"/>
  <c r="Q54" i="7"/>
  <c r="Q36" i="7"/>
  <c r="Q18" i="7"/>
  <c r="AB55" i="11"/>
  <c r="AB63" i="11" s="1"/>
  <c r="AC55" i="11"/>
  <c r="AC62" i="11" s="1"/>
  <c r="AD55" i="11"/>
  <c r="AD57" i="11" s="1"/>
  <c r="AE55" i="11"/>
  <c r="AE61" i="11" s="1"/>
  <c r="AF55" i="11"/>
  <c r="AF64" i="11" s="1"/>
  <c r="AG55" i="11"/>
  <c r="AG56" i="11" s="1"/>
  <c r="AH55" i="11"/>
  <c r="AH64" i="11" s="1"/>
  <c r="AI55" i="11"/>
  <c r="AI58" i="11" s="1"/>
  <c r="AB73" i="11"/>
  <c r="AC73" i="11"/>
  <c r="AD73" i="11"/>
  <c r="AE73" i="11"/>
  <c r="AF73" i="11"/>
  <c r="AG73" i="11"/>
  <c r="AH73" i="11"/>
  <c r="AI73" i="11"/>
  <c r="Z184" i="11"/>
  <c r="Z185" i="11"/>
  <c r="Z186" i="11"/>
  <c r="Z187" i="11"/>
  <c r="Z188" i="11"/>
  <c r="Z189" i="11"/>
  <c r="Z190" i="11"/>
  <c r="Z191" i="11"/>
  <c r="Z183" i="11"/>
  <c r="W183" i="11"/>
  <c r="W184" i="11"/>
  <c r="W185" i="11"/>
  <c r="W186" i="11"/>
  <c r="W187" i="11"/>
  <c r="W188" i="11"/>
  <c r="W189" i="11"/>
  <c r="W190" i="11"/>
  <c r="W191" i="11"/>
  <c r="W192" i="11"/>
  <c r="AB91" i="11"/>
  <c r="AC91" i="11"/>
  <c r="AD91" i="11"/>
  <c r="AE91" i="11"/>
  <c r="AF91" i="11"/>
  <c r="AG91" i="11"/>
  <c r="AH91" i="11"/>
  <c r="AI91" i="11"/>
  <c r="S153" i="11"/>
  <c r="Z146" i="11"/>
  <c r="Z112" i="11"/>
  <c r="W109" i="11"/>
  <c r="V7" i="11" s="1"/>
  <c r="V113" i="11"/>
  <c r="AB109" i="11"/>
  <c r="AC109" i="11"/>
  <c r="AD109" i="11"/>
  <c r="AE109" i="11"/>
  <c r="AF109" i="11"/>
  <c r="AG109" i="11"/>
  <c r="AH109" i="11"/>
  <c r="AI109" i="11"/>
  <c r="AA109" i="11"/>
  <c r="T8" i="11"/>
  <c r="AB127" i="11"/>
  <c r="AC127" i="11"/>
  <c r="AD127" i="11"/>
  <c r="AE127" i="11"/>
  <c r="AF127" i="11"/>
  <c r="AG127" i="11"/>
  <c r="AH127" i="11"/>
  <c r="AA163" i="11"/>
  <c r="AA166" i="11" s="1"/>
  <c r="AD163" i="11"/>
  <c r="AD166" i="11" s="1"/>
  <c r="AB163" i="11"/>
  <c r="AC163" i="11"/>
  <c r="AE163" i="11"/>
  <c r="AE166" i="11" s="1"/>
  <c r="AF163" i="11"/>
  <c r="AF166" i="11" s="1"/>
  <c r="AG163" i="11"/>
  <c r="AG166" i="11" s="1"/>
  <c r="AH163" i="11"/>
  <c r="AH166" i="11" s="1"/>
  <c r="AI163" i="11"/>
  <c r="AI166" i="11" s="1"/>
  <c r="V145" i="11"/>
  <c r="W9" i="11" s="1"/>
  <c r="AB145" i="11"/>
  <c r="AC145" i="11"/>
  <c r="AD145" i="11"/>
  <c r="AE145" i="11"/>
  <c r="AF145" i="11"/>
  <c r="AG145" i="11"/>
  <c r="AH145" i="11"/>
  <c r="AI145" i="11"/>
  <c r="AA145" i="11"/>
  <c r="W101" i="11"/>
  <c r="V169" i="11"/>
  <c r="V173" i="11"/>
  <c r="V168" i="11"/>
  <c r="V171" i="11"/>
  <c r="AE22" i="11"/>
  <c r="V172" i="11"/>
  <c r="V166" i="11"/>
  <c r="T10" i="11"/>
  <c r="V164" i="11"/>
  <c r="Z115" i="11"/>
  <c r="AD24" i="11"/>
  <c r="AG24" i="11"/>
  <c r="V155" i="11"/>
  <c r="Z133" i="11"/>
  <c r="AB24" i="11"/>
  <c r="AI23" i="11"/>
  <c r="T9" i="11"/>
  <c r="AE28" i="11"/>
  <c r="V4" i="11"/>
  <c r="W135" i="11"/>
  <c r="W127" i="11"/>
  <c r="W131" i="11"/>
  <c r="W134" i="11"/>
  <c r="W130" i="11"/>
  <c r="AD20" i="11"/>
  <c r="AA24" i="11"/>
  <c r="W133" i="11"/>
  <c r="Z128" i="11"/>
  <c r="Y11" i="11"/>
  <c r="AC21" i="11"/>
  <c r="W168" i="11"/>
  <c r="AB22" i="11"/>
  <c r="AC26" i="11"/>
  <c r="Y10" i="11"/>
  <c r="Z165" i="11"/>
  <c r="V2" i="11"/>
  <c r="Z164" i="11"/>
  <c r="Y2" i="11"/>
  <c r="W136" i="11"/>
  <c r="Z131" i="11"/>
  <c r="Z129" i="11"/>
  <c r="W173" i="11"/>
  <c r="Z136" i="11"/>
  <c r="Z134" i="11"/>
  <c r="AI26" i="11"/>
  <c r="W137" i="11"/>
  <c r="W132" i="11"/>
  <c r="Z132" i="11"/>
  <c r="AF26" i="11"/>
  <c r="AA22" i="11"/>
  <c r="Z170" i="11"/>
  <c r="W129" i="11"/>
  <c r="W163" i="11"/>
  <c r="V10" i="11" s="1"/>
  <c r="W170" i="11"/>
  <c r="Z130" i="11"/>
  <c r="W128" i="11"/>
  <c r="AE21" i="11"/>
  <c r="AE20" i="11"/>
  <c r="W95" i="11"/>
  <c r="AB20" i="11"/>
  <c r="AB26" i="11"/>
  <c r="W91" i="11"/>
  <c r="V6" i="11" s="1"/>
  <c r="AI28" i="11"/>
  <c r="AE24" i="11"/>
  <c r="Z92" i="11"/>
  <c r="W98" i="11"/>
  <c r="AB28" i="11"/>
  <c r="Z96" i="11"/>
  <c r="AD28" i="11"/>
  <c r="W92" i="11"/>
  <c r="AE27" i="11"/>
  <c r="AE26" i="11"/>
  <c r="T7" i="11"/>
  <c r="Z97" i="11"/>
  <c r="V110" i="11"/>
  <c r="Z99" i="11"/>
  <c r="Z98" i="11"/>
  <c r="S171" i="11"/>
  <c r="AG21" i="11"/>
  <c r="AE25" i="11"/>
  <c r="AB23" i="11"/>
  <c r="AC25" i="11"/>
  <c r="AI22" i="11"/>
  <c r="AE23" i="11"/>
  <c r="AI24" i="11"/>
  <c r="AI25" i="11"/>
  <c r="AD23" i="11"/>
  <c r="W93" i="11"/>
  <c r="U6" i="11"/>
  <c r="Z93" i="11"/>
  <c r="Z100" i="11"/>
  <c r="W97" i="11"/>
  <c r="Z94" i="11"/>
  <c r="Z95" i="11"/>
  <c r="W99" i="11"/>
  <c r="AF21" i="11"/>
  <c r="AI21" i="11"/>
  <c r="AC20" i="11"/>
  <c r="AC24" i="11"/>
  <c r="AF27" i="11"/>
  <c r="Z169" i="11"/>
  <c r="AC27" i="11"/>
  <c r="AF24" i="11"/>
  <c r="AB21" i="11"/>
  <c r="AF25" i="11"/>
  <c r="AI27" i="11"/>
  <c r="AB27" i="11"/>
  <c r="Z168" i="11"/>
  <c r="AD21" i="11"/>
  <c r="AA25" i="11"/>
  <c r="AC23" i="11"/>
  <c r="AH26" i="11"/>
  <c r="Z172" i="11"/>
  <c r="AH27" i="11"/>
  <c r="AA27" i="11"/>
  <c r="AD27" i="11"/>
  <c r="AC22" i="11"/>
  <c r="AB25" i="11"/>
  <c r="W172" i="11"/>
  <c r="AF23" i="11"/>
  <c r="AH23" i="11"/>
  <c r="AF22" i="11"/>
  <c r="W166" i="11"/>
  <c r="W165" i="11"/>
  <c r="AF20" i="11"/>
  <c r="AG25" i="11"/>
  <c r="AC28" i="11"/>
  <c r="AD25" i="11"/>
  <c r="AG23" i="11"/>
  <c r="AA26" i="11"/>
  <c r="AH22" i="11"/>
  <c r="V137" i="11"/>
  <c r="V135" i="11"/>
  <c r="AA23" i="11"/>
  <c r="AD22" i="11"/>
  <c r="AH28" i="11"/>
  <c r="V134" i="11"/>
  <c r="V128" i="11"/>
  <c r="AG22" i="11"/>
  <c r="AA28" i="11"/>
  <c r="AG27" i="11"/>
  <c r="AD26" i="11"/>
  <c r="AA20" i="11"/>
  <c r="Z171" i="11"/>
  <c r="V133" i="11"/>
  <c r="AH21" i="11"/>
  <c r="AG26" i="11"/>
  <c r="V136" i="11"/>
  <c r="AI127" i="11"/>
  <c r="AF28" i="11"/>
  <c r="V129" i="11"/>
  <c r="V131" i="11"/>
  <c r="AH25" i="11"/>
  <c r="AH24" i="11"/>
  <c r="S135" i="11"/>
  <c r="U8" i="11" s="1"/>
  <c r="V127" i="11"/>
  <c r="W8" i="11" s="1"/>
  <c r="AA127" i="11"/>
  <c r="V132" i="11"/>
  <c r="AG20" i="11"/>
  <c r="AA21" i="11"/>
  <c r="AG28" i="11"/>
  <c r="W110" i="11"/>
  <c r="V130" i="11"/>
  <c r="W119" i="11"/>
  <c r="U7" i="11"/>
  <c r="Z74" i="11"/>
  <c r="W73" i="11"/>
  <c r="W76" i="11"/>
  <c r="W81" i="11"/>
  <c r="W74" i="11"/>
  <c r="Z78" i="11"/>
  <c r="Z76" i="11"/>
  <c r="W75" i="11"/>
  <c r="W80" i="11"/>
  <c r="Z81" i="11"/>
  <c r="W83" i="11"/>
  <c r="Z80" i="11"/>
  <c r="Z79" i="11"/>
  <c r="Z75" i="11"/>
  <c r="W78" i="11"/>
  <c r="Z77" i="11"/>
  <c r="W77" i="11"/>
  <c r="W79" i="11"/>
  <c r="W82" i="11"/>
  <c r="Z82" i="11"/>
  <c r="U5" i="11"/>
  <c r="Z117" i="11"/>
  <c r="W114" i="11"/>
  <c r="Z110" i="11"/>
  <c r="Z114" i="11"/>
  <c r="S117" i="11"/>
  <c r="Z111" i="11"/>
  <c r="W113" i="11"/>
  <c r="AI37" i="11"/>
  <c r="V42" i="11"/>
  <c r="V41" i="11"/>
  <c r="V44" i="11"/>
  <c r="V38" i="11"/>
  <c r="V39" i="11"/>
  <c r="V46" i="11"/>
  <c r="T3" i="11"/>
  <c r="AE37" i="11"/>
  <c r="AA37" i="11"/>
  <c r="AF37" i="11"/>
  <c r="V47" i="11"/>
  <c r="V40" i="11"/>
  <c r="V43" i="11"/>
  <c r="AH37" i="11"/>
  <c r="V45" i="11"/>
  <c r="AG37" i="11"/>
  <c r="AB37" i="11"/>
  <c r="AC37" i="11"/>
  <c r="V37" i="11"/>
  <c r="W3" i="11" s="1"/>
  <c r="AD37" i="11"/>
  <c r="Z116" i="11"/>
  <c r="Z118" i="11"/>
  <c r="W111" i="11"/>
  <c r="V111" i="11"/>
  <c r="V114" i="11"/>
  <c r="V112" i="11"/>
  <c r="V115" i="11"/>
  <c r="V116" i="11"/>
  <c r="V119" i="11"/>
  <c r="V109" i="11"/>
  <c r="W7" i="11" s="1"/>
  <c r="V117" i="11"/>
  <c r="V118" i="11"/>
  <c r="W116" i="11"/>
  <c r="Z167" i="11"/>
  <c r="W171" i="11"/>
  <c r="U10" i="11"/>
  <c r="W169" i="11"/>
  <c r="W167" i="11"/>
  <c r="W118" i="11"/>
  <c r="W112" i="11"/>
  <c r="W117" i="11"/>
  <c r="W164" i="11"/>
  <c r="W115" i="11"/>
  <c r="Z113" i="11"/>
  <c r="S190" i="11"/>
  <c r="U11" i="11"/>
  <c r="N11" i="11" s="1"/>
  <c r="W182" i="11"/>
  <c r="V11" i="11" s="1"/>
  <c r="V98" i="11"/>
  <c r="V92" i="11"/>
  <c r="V100" i="11"/>
  <c r="V93" i="11"/>
  <c r="V95" i="11"/>
  <c r="AA91" i="11"/>
  <c r="V101" i="11"/>
  <c r="V94" i="11"/>
  <c r="V91" i="11"/>
  <c r="W6" i="11" s="1"/>
  <c r="S99" i="11"/>
  <c r="V96" i="11"/>
  <c r="T6" i="11"/>
  <c r="V97" i="11"/>
  <c r="V99" i="11"/>
  <c r="V61" i="11"/>
  <c r="V59" i="11"/>
  <c r="T4" i="11"/>
  <c r="N4" i="11" s="1"/>
  <c r="V62" i="11"/>
  <c r="V57" i="11"/>
  <c r="V63" i="11"/>
  <c r="S63" i="11"/>
  <c r="V64" i="11"/>
  <c r="V65" i="11"/>
  <c r="V55" i="11"/>
  <c r="W4" i="11" s="1"/>
  <c r="V56" i="11"/>
  <c r="V60" i="11"/>
  <c r="AA55" i="11"/>
  <c r="V58" i="11"/>
  <c r="W147" i="11"/>
  <c r="W151" i="11"/>
  <c r="W146" i="11"/>
  <c r="U9" i="11"/>
  <c r="Z147" i="11"/>
  <c r="Z152" i="11"/>
  <c r="W150" i="11"/>
  <c r="W153" i="11"/>
  <c r="W148" i="11"/>
  <c r="Z153" i="11"/>
  <c r="Z151" i="11"/>
  <c r="W145" i="11"/>
  <c r="Z148" i="11"/>
  <c r="Z154" i="11"/>
  <c r="W149" i="11"/>
  <c r="W154" i="11"/>
  <c r="Z149" i="11"/>
  <c r="W155" i="11"/>
  <c r="W152" i="11"/>
  <c r="Z150" i="11"/>
  <c r="Z46" i="11"/>
  <c r="W43" i="11"/>
  <c r="W38" i="11"/>
  <c r="Z41" i="11"/>
  <c r="Z44" i="11"/>
  <c r="W45" i="11"/>
  <c r="Z38" i="11"/>
  <c r="W39" i="11"/>
  <c r="Z43" i="11"/>
  <c r="Z40" i="11"/>
  <c r="W47" i="11"/>
  <c r="S45" i="11"/>
  <c r="U3" i="11" s="1"/>
  <c r="W40" i="11"/>
  <c r="W37" i="11"/>
  <c r="V3" i="11" s="1"/>
  <c r="Z42" i="11"/>
  <c r="W41" i="11"/>
  <c r="Z39" i="11"/>
  <c r="W46" i="11"/>
  <c r="Z45" i="11"/>
  <c r="W42" i="11"/>
  <c r="W44" i="11"/>
  <c r="V81" i="11"/>
  <c r="V75" i="11"/>
  <c r="V73" i="11"/>
  <c r="V82" i="11"/>
  <c r="V77" i="11"/>
  <c r="V76" i="11"/>
  <c r="V83" i="11"/>
  <c r="AA73" i="11"/>
  <c r="V80" i="11"/>
  <c r="V78" i="11"/>
  <c r="V74" i="11"/>
  <c r="V79" i="11"/>
  <c r="S81" i="11"/>
  <c r="T5" i="11" s="1"/>
  <c r="AG57" i="11" l="1"/>
  <c r="AF63" i="11"/>
  <c r="AB60" i="11"/>
  <c r="AC112" i="11"/>
  <c r="AF164" i="11"/>
  <c r="AB128" i="11"/>
  <c r="AI59" i="11"/>
  <c r="AI57" i="11"/>
  <c r="AI56" i="11"/>
  <c r="AI60" i="11"/>
  <c r="AI61" i="11"/>
  <c r="AI63" i="11"/>
  <c r="AF60" i="11"/>
  <c r="AI64" i="11"/>
  <c r="AI62" i="11"/>
  <c r="AI164" i="11"/>
  <c r="AD58" i="11"/>
  <c r="N5" i="11"/>
  <c r="AE59" i="11"/>
  <c r="AD59" i="11"/>
  <c r="AH63" i="11"/>
  <c r="AH59" i="11"/>
  <c r="AI112" i="11"/>
  <c r="U165" i="7"/>
  <c r="U170" i="7" s="1"/>
  <c r="AG59" i="11"/>
  <c r="AG62" i="11"/>
  <c r="AG58" i="11"/>
  <c r="AI170" i="11"/>
  <c r="AG60" i="11"/>
  <c r="AI172" i="11"/>
  <c r="AG63" i="11"/>
  <c r="AG115" i="11"/>
  <c r="AG64" i="11"/>
  <c r="AG61" i="11"/>
  <c r="AF61" i="11"/>
  <c r="AH56" i="11"/>
  <c r="AH62" i="11"/>
  <c r="AF56" i="11"/>
  <c r="AH57" i="11"/>
  <c r="AE60" i="11"/>
  <c r="N6" i="11"/>
  <c r="AH61" i="11"/>
  <c r="AH60" i="11"/>
  <c r="AF57" i="11"/>
  <c r="AF58" i="11"/>
  <c r="AF59" i="11"/>
  <c r="AF62" i="11"/>
  <c r="AH58" i="11"/>
  <c r="AC164" i="11"/>
  <c r="AE56" i="11"/>
  <c r="U164" i="7"/>
  <c r="U169" i="7" s="1"/>
  <c r="X165" i="7" s="1"/>
  <c r="AH164" i="11"/>
  <c r="AG164" i="11"/>
  <c r="AD165" i="11"/>
  <c r="AG168" i="11"/>
  <c r="AD164" i="11"/>
  <c r="AC166" i="11"/>
  <c r="AA165" i="11"/>
  <c r="AF165" i="11"/>
  <c r="AG165" i="11"/>
  <c r="AA164" i="11"/>
  <c r="AE164" i="11"/>
  <c r="AA128" i="11"/>
  <c r="AC128" i="11"/>
  <c r="AG133" i="11"/>
  <c r="AE132" i="11"/>
  <c r="AF128" i="11"/>
  <c r="AI128" i="11"/>
  <c r="AH115" i="11"/>
  <c r="AB115" i="11"/>
  <c r="AC114" i="11"/>
  <c r="AF115" i="11"/>
  <c r="AC115" i="11"/>
  <c r="AI115" i="11"/>
  <c r="AD114" i="11"/>
  <c r="AB57" i="11"/>
  <c r="AB58" i="11"/>
  <c r="AC63" i="11"/>
  <c r="AC56" i="11"/>
  <c r="AC59" i="11"/>
  <c r="AC60" i="11"/>
  <c r="AC64" i="11"/>
  <c r="AC61" i="11"/>
  <c r="AC58" i="11"/>
  <c r="AB59" i="11"/>
  <c r="AC57" i="11"/>
  <c r="AB56" i="11"/>
  <c r="AB61" i="11"/>
  <c r="AB62" i="11"/>
  <c r="AB64" i="11"/>
  <c r="AA112" i="11"/>
  <c r="AG112" i="11"/>
  <c r="AE165" i="11"/>
  <c r="AD115" i="11"/>
  <c r="AF112" i="11"/>
  <c r="AD62" i="11"/>
  <c r="AB112" i="11"/>
  <c r="AD112" i="11"/>
  <c r="AD60" i="11"/>
  <c r="AH112" i="11"/>
  <c r="AD61" i="11"/>
  <c r="AD64" i="11"/>
  <c r="AD56" i="11"/>
  <c r="AD63" i="11"/>
  <c r="AE112" i="11"/>
  <c r="AE62" i="11"/>
  <c r="AE115" i="11"/>
  <c r="AE57" i="11"/>
  <c r="AE64" i="11"/>
  <c r="AE63" i="11"/>
  <c r="AE58" i="11"/>
  <c r="U19" i="6"/>
  <c r="U20" i="6"/>
  <c r="U37" i="6"/>
  <c r="U38" i="6"/>
  <c r="U55" i="6"/>
  <c r="U56" i="6"/>
  <c r="U73" i="6"/>
  <c r="U74" i="6"/>
  <c r="U91" i="6"/>
  <c r="U92" i="6"/>
  <c r="U109" i="6"/>
  <c r="U110" i="6"/>
  <c r="U127" i="6"/>
  <c r="U128" i="6"/>
  <c r="U145" i="6"/>
  <c r="U146" i="6"/>
  <c r="U164" i="6"/>
  <c r="U163" i="6"/>
  <c r="U182" i="6"/>
  <c r="U183" i="6"/>
  <c r="U22" i="6"/>
  <c r="U21" i="6"/>
  <c r="U40" i="6"/>
  <c r="U39" i="6"/>
  <c r="U58" i="6"/>
  <c r="U57" i="6"/>
  <c r="U76" i="6"/>
  <c r="U75" i="6"/>
  <c r="U94" i="6"/>
  <c r="U93" i="6"/>
  <c r="U112" i="6"/>
  <c r="U111" i="6"/>
  <c r="U130" i="6"/>
  <c r="U129" i="6"/>
  <c r="U148" i="6"/>
  <c r="U147" i="6"/>
  <c r="U166" i="6"/>
  <c r="U165" i="6"/>
  <c r="U185" i="6"/>
  <c r="U184" i="6"/>
  <c r="U183" i="7"/>
  <c r="U182" i="7"/>
  <c r="U185" i="7"/>
  <c r="U184" i="7"/>
  <c r="U21" i="7"/>
  <c r="U22" i="7"/>
  <c r="U40" i="7"/>
  <c r="U39" i="7"/>
  <c r="U58" i="7"/>
  <c r="U57" i="7"/>
  <c r="U76" i="7"/>
  <c r="U75" i="7"/>
  <c r="U94" i="7"/>
  <c r="U93" i="7"/>
  <c r="U112" i="7"/>
  <c r="U111" i="7"/>
  <c r="U130" i="7"/>
  <c r="U129" i="7"/>
  <c r="U148" i="7"/>
  <c r="U147" i="7"/>
  <c r="U20" i="7"/>
  <c r="U19" i="7"/>
  <c r="U38" i="7"/>
  <c r="U37" i="7"/>
  <c r="U56" i="7"/>
  <c r="U55" i="7"/>
  <c r="U74" i="7"/>
  <c r="U73" i="7"/>
  <c r="U92" i="7"/>
  <c r="U91" i="7"/>
  <c r="U110" i="7"/>
  <c r="U109" i="7"/>
  <c r="U128" i="7"/>
  <c r="U127" i="7"/>
  <c r="U146" i="7"/>
  <c r="U145" i="7"/>
  <c r="N3" i="11"/>
  <c r="N7" i="11"/>
  <c r="N9" i="11"/>
  <c r="N10" i="11"/>
  <c r="N8" i="11"/>
  <c r="X4" i="11"/>
  <c r="Y9" i="11"/>
  <c r="AB164" i="11"/>
  <c r="AB166" i="11"/>
  <c r="AD170" i="11"/>
  <c r="AH165" i="11"/>
  <c r="AA170" i="11"/>
  <c r="AB169" i="11"/>
  <c r="AB171" i="11"/>
  <c r="AC131" i="11"/>
  <c r="AB165" i="11"/>
  <c r="AI165" i="11"/>
  <c r="AC165" i="11"/>
  <c r="AB170" i="11"/>
  <c r="AE170" i="11"/>
  <c r="V8" i="11"/>
  <c r="V9" i="11"/>
  <c r="V5" i="11"/>
  <c r="AH170" i="11"/>
  <c r="W5" i="11"/>
  <c r="Y6" i="11"/>
  <c r="X3" i="11"/>
  <c r="Y8" i="11"/>
  <c r="X7" i="11"/>
  <c r="X11" i="11"/>
  <c r="AA130" i="11"/>
  <c r="X2" i="11"/>
  <c r="Y7" i="11"/>
  <c r="AC129" i="11"/>
  <c r="Y4" i="11"/>
  <c r="Y3" i="11"/>
  <c r="X6" i="11"/>
  <c r="X10" i="11"/>
  <c r="AG170" i="11"/>
  <c r="AC135" i="11"/>
  <c r="AH134" i="11"/>
  <c r="AF170" i="11"/>
  <c r="AF114" i="11"/>
  <c r="AC133" i="11"/>
  <c r="AC170" i="11"/>
  <c r="AD134" i="11"/>
  <c r="AB130" i="11"/>
  <c r="AB136" i="11"/>
  <c r="AB131" i="11"/>
  <c r="AH130" i="11"/>
  <c r="AH136" i="11"/>
  <c r="AB134" i="11"/>
  <c r="AB129" i="11"/>
  <c r="AH133" i="11"/>
  <c r="AH129" i="11"/>
  <c r="AE133" i="11"/>
  <c r="AH128" i="11"/>
  <c r="AH131" i="11"/>
  <c r="AB168" i="11"/>
  <c r="AH114" i="11"/>
  <c r="AF168" i="11"/>
  <c r="AI114" i="11"/>
  <c r="AE128" i="11"/>
  <c r="AE131" i="11"/>
  <c r="AF169" i="11"/>
  <c r="Z2" i="11"/>
  <c r="AG2" i="11" s="1"/>
  <c r="AD168" i="11"/>
  <c r="AH135" i="11"/>
  <c r="AA2" i="11"/>
  <c r="AE114" i="11"/>
  <c r="AE134" i="11"/>
  <c r="AE129" i="11"/>
  <c r="AD169" i="11"/>
  <c r="AG128" i="11"/>
  <c r="AB2" i="11"/>
  <c r="AH2" i="11" s="1"/>
  <c r="AG114" i="11"/>
  <c r="AB133" i="11"/>
  <c r="AC169" i="11"/>
  <c r="AB172" i="11"/>
  <c r="AA131" i="11"/>
  <c r="AC172" i="11"/>
  <c r="AE169" i="11"/>
  <c r="AD129" i="11"/>
  <c r="AE168" i="11"/>
  <c r="AC168" i="11"/>
  <c r="AD133" i="11"/>
  <c r="AI169" i="11"/>
  <c r="AG172" i="11"/>
  <c r="AH132" i="11"/>
  <c r="AA168" i="11"/>
  <c r="AB114" i="11"/>
  <c r="AA114" i="11"/>
  <c r="AA115" i="11"/>
  <c r="AA134" i="11"/>
  <c r="AH168" i="11"/>
  <c r="AF172" i="11"/>
  <c r="AA169" i="11"/>
  <c r="AG169" i="11"/>
  <c r="AH169" i="11"/>
  <c r="AH172" i="11"/>
  <c r="AA172" i="11"/>
  <c r="AE172" i="11"/>
  <c r="AA133" i="11"/>
  <c r="AD172" i="11"/>
  <c r="AI168" i="11"/>
  <c r="AI131" i="11"/>
  <c r="AI129" i="11"/>
  <c r="AD135" i="11"/>
  <c r="AG132" i="11"/>
  <c r="AG136" i="11"/>
  <c r="AG130" i="11"/>
  <c r="AG135" i="11"/>
  <c r="AG131" i="11"/>
  <c r="AG134" i="11"/>
  <c r="AG129" i="11"/>
  <c r="AD131" i="11"/>
  <c r="AC136" i="11"/>
  <c r="AC134" i="11"/>
  <c r="AC130" i="11"/>
  <c r="AC132" i="11"/>
  <c r="AF134" i="11"/>
  <c r="AF131" i="11"/>
  <c r="AF129" i="11"/>
  <c r="AF132" i="11"/>
  <c r="AF136" i="11"/>
  <c r="AF130" i="11"/>
  <c r="AF135" i="11"/>
  <c r="AF133" i="11"/>
  <c r="AD128" i="11"/>
  <c r="AB135" i="11"/>
  <c r="AB132" i="11"/>
  <c r="AD130" i="11"/>
  <c r="AD136" i="11"/>
  <c r="AD132" i="11"/>
  <c r="AA135" i="11"/>
  <c r="AA132" i="11"/>
  <c r="AA136" i="11"/>
  <c r="AA129" i="11"/>
  <c r="AG171" i="11"/>
  <c r="AA171" i="11"/>
  <c r="AH171" i="11"/>
  <c r="AI171" i="11"/>
  <c r="AF171" i="11"/>
  <c r="AD171" i="11"/>
  <c r="AE171" i="11"/>
  <c r="AC171" i="11"/>
  <c r="AI132" i="11"/>
  <c r="AI134" i="11"/>
  <c r="AI133" i="11"/>
  <c r="AI130" i="11"/>
  <c r="AI136" i="11"/>
  <c r="AI135" i="11"/>
  <c r="AE136" i="11"/>
  <c r="AE130" i="11"/>
  <c r="AE135" i="11"/>
  <c r="AB111" i="11"/>
  <c r="AC111" i="11"/>
  <c r="AD111" i="11"/>
  <c r="AH111" i="11"/>
  <c r="AI111" i="11"/>
  <c r="AF111" i="11"/>
  <c r="AE111" i="11"/>
  <c r="AA111" i="11"/>
  <c r="AG111" i="11"/>
  <c r="AC167" i="11"/>
  <c r="AF167" i="11"/>
  <c r="AD167" i="11"/>
  <c r="AH167" i="11"/>
  <c r="AE167" i="11"/>
  <c r="AG167" i="11"/>
  <c r="AA167" i="11"/>
  <c r="AI167" i="11"/>
  <c r="AB167" i="11"/>
  <c r="AI113" i="11"/>
  <c r="AB113" i="11"/>
  <c r="AE113" i="11"/>
  <c r="AC113" i="11"/>
  <c r="AA113" i="11"/>
  <c r="AF113" i="11"/>
  <c r="AD113" i="11"/>
  <c r="AG113" i="11"/>
  <c r="AH113" i="11"/>
  <c r="AF110" i="11"/>
  <c r="AB110" i="11"/>
  <c r="AC110" i="11"/>
  <c r="AE110" i="11"/>
  <c r="AG110" i="11"/>
  <c r="AD110" i="11"/>
  <c r="AH110" i="11"/>
  <c r="AI110" i="11"/>
  <c r="AA110" i="11"/>
  <c r="AE117" i="11"/>
  <c r="AF117" i="11"/>
  <c r="AG117" i="11"/>
  <c r="AA117" i="11"/>
  <c r="AH117" i="11"/>
  <c r="AB117" i="11"/>
  <c r="AI117" i="11"/>
  <c r="AC117" i="11"/>
  <c r="AD117" i="11"/>
  <c r="AB118" i="11"/>
  <c r="AA118" i="11"/>
  <c r="AI118" i="11"/>
  <c r="AH118" i="11"/>
  <c r="AC118" i="11"/>
  <c r="AF118" i="11"/>
  <c r="AD118" i="11"/>
  <c r="AE118" i="11"/>
  <c r="AG118" i="11"/>
  <c r="AD116" i="11"/>
  <c r="AE116" i="11"/>
  <c r="AA116" i="11"/>
  <c r="AG116" i="11"/>
  <c r="AF116" i="11"/>
  <c r="AH116" i="11"/>
  <c r="AI116" i="11"/>
  <c r="AB116" i="11"/>
  <c r="AC116" i="11"/>
  <c r="AC75" i="11"/>
  <c r="AC81" i="11"/>
  <c r="AC77" i="11"/>
  <c r="AC82" i="11"/>
  <c r="AC79" i="11"/>
  <c r="AC76" i="11"/>
  <c r="AC78" i="11"/>
  <c r="AC80" i="11"/>
  <c r="AC74" i="11"/>
  <c r="AH148" i="11"/>
  <c r="AI148" i="11"/>
  <c r="AE148" i="11"/>
  <c r="AG148" i="11"/>
  <c r="AB148" i="11"/>
  <c r="AC148" i="11"/>
  <c r="AD148" i="11"/>
  <c r="AA148" i="11"/>
  <c r="AF148" i="11"/>
  <c r="AF97" i="11"/>
  <c r="AF96" i="11"/>
  <c r="AF99" i="11"/>
  <c r="AF92" i="11"/>
  <c r="AF95" i="11"/>
  <c r="AF98" i="11"/>
  <c r="AF94" i="11"/>
  <c r="AF93" i="11"/>
  <c r="AF100" i="11"/>
  <c r="AE99" i="11"/>
  <c r="AE97" i="11"/>
  <c r="AE92" i="11"/>
  <c r="AE95" i="11"/>
  <c r="AE98" i="11"/>
  <c r="AE94" i="11"/>
  <c r="AE93" i="11"/>
  <c r="AE100" i="11"/>
  <c r="AE96" i="11"/>
  <c r="AE188" i="11"/>
  <c r="AH188" i="11"/>
  <c r="AD188" i="11"/>
  <c r="AF188" i="11"/>
  <c r="AG188" i="11"/>
  <c r="AI188" i="11"/>
  <c r="AA188" i="11"/>
  <c r="AC188" i="11"/>
  <c r="AB188" i="11"/>
  <c r="AD186" i="11"/>
  <c r="AF186" i="11"/>
  <c r="AG186" i="11"/>
  <c r="AA186" i="11"/>
  <c r="AH186" i="11"/>
  <c r="AI186" i="11"/>
  <c r="AC186" i="11"/>
  <c r="AB186" i="11"/>
  <c r="AE186" i="11"/>
  <c r="AF46" i="11"/>
  <c r="AG46" i="11"/>
  <c r="AH46" i="11"/>
  <c r="AI46" i="11"/>
  <c r="AB46" i="11"/>
  <c r="AA46" i="11"/>
  <c r="AE46" i="11"/>
  <c r="AC46" i="11"/>
  <c r="AD46" i="11"/>
  <c r="AH151" i="11"/>
  <c r="AI151" i="11"/>
  <c r="AC151" i="11"/>
  <c r="AA151" i="11"/>
  <c r="AB151" i="11"/>
  <c r="AE151" i="11"/>
  <c r="AD151" i="11"/>
  <c r="AF151" i="11"/>
  <c r="AG151" i="11"/>
  <c r="AB191" i="11"/>
  <c r="AD191" i="11"/>
  <c r="AF191" i="11"/>
  <c r="AE191" i="11"/>
  <c r="AG191" i="11"/>
  <c r="AI191" i="11"/>
  <c r="AH191" i="11"/>
  <c r="AA191" i="11"/>
  <c r="AC191" i="11"/>
  <c r="AD74" i="11"/>
  <c r="AD81" i="11"/>
  <c r="AD82" i="11"/>
  <c r="AD77" i="11"/>
  <c r="AD78" i="11"/>
  <c r="AD75" i="11"/>
  <c r="AD76" i="11"/>
  <c r="AD79" i="11"/>
  <c r="AD80" i="11"/>
  <c r="AD153" i="11"/>
  <c r="AE153" i="11"/>
  <c r="AF153" i="11"/>
  <c r="AG153" i="11"/>
  <c r="AI153" i="11"/>
  <c r="AH153" i="11"/>
  <c r="AC153" i="11"/>
  <c r="AA153" i="11"/>
  <c r="AB153" i="11"/>
  <c r="AD92" i="11"/>
  <c r="AD95" i="11"/>
  <c r="AD98" i="11"/>
  <c r="AD94" i="11"/>
  <c r="AD93" i="11"/>
  <c r="AD99" i="11"/>
  <c r="AD100" i="11"/>
  <c r="AD96" i="11"/>
  <c r="AD97" i="11"/>
  <c r="AF42" i="11"/>
  <c r="AG42" i="11"/>
  <c r="AH42" i="11"/>
  <c r="AC42" i="11"/>
  <c r="AI42" i="11"/>
  <c r="AA42" i="11"/>
  <c r="AE42" i="11"/>
  <c r="AB42" i="11"/>
  <c r="AD42" i="11"/>
  <c r="AH82" i="11"/>
  <c r="AH77" i="11"/>
  <c r="AH76" i="11"/>
  <c r="AH78" i="11"/>
  <c r="AH79" i="11"/>
  <c r="AH80" i="11"/>
  <c r="AH74" i="11"/>
  <c r="AH75" i="11"/>
  <c r="AH81" i="11"/>
  <c r="AB40" i="11"/>
  <c r="AC40" i="11"/>
  <c r="AG40" i="11"/>
  <c r="AD40" i="11"/>
  <c r="AE40" i="11"/>
  <c r="AI40" i="11"/>
  <c r="AF40" i="11"/>
  <c r="AH40" i="11"/>
  <c r="AA40" i="11"/>
  <c r="AC150" i="11"/>
  <c r="AB150" i="11"/>
  <c r="AG150" i="11"/>
  <c r="AD150" i="11"/>
  <c r="AA150" i="11"/>
  <c r="AE150" i="11"/>
  <c r="AF150" i="11"/>
  <c r="AH150" i="11"/>
  <c r="AI150" i="11"/>
  <c r="AC189" i="11"/>
  <c r="AD189" i="11"/>
  <c r="AH189" i="11"/>
  <c r="AA189" i="11"/>
  <c r="AE189" i="11"/>
  <c r="AF189" i="11"/>
  <c r="AG189" i="11"/>
  <c r="AI189" i="11"/>
  <c r="AB189" i="11"/>
  <c r="AC41" i="11"/>
  <c r="AA41" i="11"/>
  <c r="AD41" i="11"/>
  <c r="AF41" i="11"/>
  <c r="AB41" i="11"/>
  <c r="AH41" i="11"/>
  <c r="AE41" i="11"/>
  <c r="AI41" i="11"/>
  <c r="AG41" i="11"/>
  <c r="AF43" i="11"/>
  <c r="AG43" i="11"/>
  <c r="AI43" i="11"/>
  <c r="AH43" i="11"/>
  <c r="AB43" i="11"/>
  <c r="AA43" i="11"/>
  <c r="AC43" i="11"/>
  <c r="AD43" i="11"/>
  <c r="AE43" i="11"/>
  <c r="AC92" i="11"/>
  <c r="AC95" i="11"/>
  <c r="AC93" i="11"/>
  <c r="AC98" i="11"/>
  <c r="AC94" i="11"/>
  <c r="AC96" i="11"/>
  <c r="AC100" i="11"/>
  <c r="AC97" i="11"/>
  <c r="AC99" i="11"/>
  <c r="AI94" i="11"/>
  <c r="AI100" i="11"/>
  <c r="AI93" i="11"/>
  <c r="AI97" i="11"/>
  <c r="AI96" i="11"/>
  <c r="AI92" i="11"/>
  <c r="AI95" i="11"/>
  <c r="AI98" i="11"/>
  <c r="AI99" i="11"/>
  <c r="AC183" i="11"/>
  <c r="AD183" i="11"/>
  <c r="AE183" i="11"/>
  <c r="AF183" i="11"/>
  <c r="AB183" i="11"/>
  <c r="AG183" i="11"/>
  <c r="AH183" i="11"/>
  <c r="AI183" i="11"/>
  <c r="AA183" i="11"/>
  <c r="AF185" i="11"/>
  <c r="AG185" i="11"/>
  <c r="AH185" i="11"/>
  <c r="AC185" i="11"/>
  <c r="AI185" i="11"/>
  <c r="AB185" i="11"/>
  <c r="AD185" i="11"/>
  <c r="AA185" i="11"/>
  <c r="AE185" i="11"/>
  <c r="AF76" i="11"/>
  <c r="AF79" i="11"/>
  <c r="AF80" i="11"/>
  <c r="AF74" i="11"/>
  <c r="AF75" i="11"/>
  <c r="AF81" i="11"/>
  <c r="AF78" i="11"/>
  <c r="AF82" i="11"/>
  <c r="AF77" i="11"/>
  <c r="AB75" i="11"/>
  <c r="AB81" i="11"/>
  <c r="AB82" i="11"/>
  <c r="AB77" i="11"/>
  <c r="AB76" i="11"/>
  <c r="AB79" i="11"/>
  <c r="AB78" i="11"/>
  <c r="AB80" i="11"/>
  <c r="AB74" i="11"/>
  <c r="AA57" i="11"/>
  <c r="AA60" i="11"/>
  <c r="AA58" i="11"/>
  <c r="AA61" i="11"/>
  <c r="AA64" i="11"/>
  <c r="AA63" i="11"/>
  <c r="AA56" i="11"/>
  <c r="AA59" i="11"/>
  <c r="AA62" i="11"/>
  <c r="AC187" i="11"/>
  <c r="AD187" i="11"/>
  <c r="AE187" i="11"/>
  <c r="AF187" i="11"/>
  <c r="AI187" i="11"/>
  <c r="AG187" i="11"/>
  <c r="AH187" i="11"/>
  <c r="AA187" i="11"/>
  <c r="AB187" i="11"/>
  <c r="AE190" i="11"/>
  <c r="AD190" i="11"/>
  <c r="AC190" i="11"/>
  <c r="AF190" i="11"/>
  <c r="AI190" i="11"/>
  <c r="AH190" i="11"/>
  <c r="AG190" i="11"/>
  <c r="AA190" i="11"/>
  <c r="AB190" i="11"/>
  <c r="AH146" i="11"/>
  <c r="AC146" i="11"/>
  <c r="AA146" i="11"/>
  <c r="AB146" i="11"/>
  <c r="AD146" i="11"/>
  <c r="AI146" i="11"/>
  <c r="AE146" i="11"/>
  <c r="AG146" i="11"/>
  <c r="AF146" i="11"/>
  <c r="AA79" i="11"/>
  <c r="AA81" i="11"/>
  <c r="AA76" i="11"/>
  <c r="AA82" i="11"/>
  <c r="AA74" i="11"/>
  <c r="AA78" i="11"/>
  <c r="AA80" i="11"/>
  <c r="AA77" i="11"/>
  <c r="AA75" i="11"/>
  <c r="AF45" i="11"/>
  <c r="AG45" i="11"/>
  <c r="AA45" i="11"/>
  <c r="AH45" i="11"/>
  <c r="AE45" i="11"/>
  <c r="AI45" i="11"/>
  <c r="AC45" i="11"/>
  <c r="AB45" i="11"/>
  <c r="AD45" i="11"/>
  <c r="AB149" i="11"/>
  <c r="AD149" i="11"/>
  <c r="AE149" i="11"/>
  <c r="AA149" i="11"/>
  <c r="AF149" i="11"/>
  <c r="AG149" i="11"/>
  <c r="AC149" i="11"/>
  <c r="AH149" i="11"/>
  <c r="AI149" i="11"/>
  <c r="AF152" i="11"/>
  <c r="AI152" i="11"/>
  <c r="AC152" i="11"/>
  <c r="AH152" i="11"/>
  <c r="AB152" i="11"/>
  <c r="AG152" i="11"/>
  <c r="AD152" i="11"/>
  <c r="AA152" i="11"/>
  <c r="AE152" i="11"/>
  <c r="AH100" i="11"/>
  <c r="AH92" i="11"/>
  <c r="AH93" i="11"/>
  <c r="AH97" i="11"/>
  <c r="AH96" i="11"/>
  <c r="AH98" i="11"/>
  <c r="AH95" i="11"/>
  <c r="AH99" i="11"/>
  <c r="AH94" i="11"/>
  <c r="AC184" i="11"/>
  <c r="AD184" i="11"/>
  <c r="AF184" i="11"/>
  <c r="AG184" i="11"/>
  <c r="AH184" i="11"/>
  <c r="AI184" i="11"/>
  <c r="AE184" i="11"/>
  <c r="AA184" i="11"/>
  <c r="AB184" i="11"/>
  <c r="AE81" i="11"/>
  <c r="AE80" i="11"/>
  <c r="AE74" i="11"/>
  <c r="AE75" i="11"/>
  <c r="AE78" i="11"/>
  <c r="AE79" i="11"/>
  <c r="AE82" i="11"/>
  <c r="AE77" i="11"/>
  <c r="AE76" i="11"/>
  <c r="AH38" i="11"/>
  <c r="AI38" i="11"/>
  <c r="AE38" i="11"/>
  <c r="AB38" i="11"/>
  <c r="AC38" i="11"/>
  <c r="AG38" i="11"/>
  <c r="AA38" i="11"/>
  <c r="AD38" i="11"/>
  <c r="AF38" i="11"/>
  <c r="AD147" i="11"/>
  <c r="AI147" i="11"/>
  <c r="AE147" i="11"/>
  <c r="AF147" i="11"/>
  <c r="AH147" i="11"/>
  <c r="AG147" i="11"/>
  <c r="AA147" i="11"/>
  <c r="AC147" i="11"/>
  <c r="AB147" i="11"/>
  <c r="AB92" i="11"/>
  <c r="AB95" i="11"/>
  <c r="AB93" i="11"/>
  <c r="AB98" i="11"/>
  <c r="AB94" i="11"/>
  <c r="AB100" i="11"/>
  <c r="AB96" i="11"/>
  <c r="AB97" i="11"/>
  <c r="AB99" i="11"/>
  <c r="AG76" i="11"/>
  <c r="AG79" i="11"/>
  <c r="AG80" i="11"/>
  <c r="AG74" i="11"/>
  <c r="AG81" i="11"/>
  <c r="AG75" i="11"/>
  <c r="AG82" i="11"/>
  <c r="AG78" i="11"/>
  <c r="AG77" i="11"/>
  <c r="AF39" i="11"/>
  <c r="AG39" i="11"/>
  <c r="AH39" i="11"/>
  <c r="AI39" i="11"/>
  <c r="AE39" i="11"/>
  <c r="AC39" i="11"/>
  <c r="AA39" i="11"/>
  <c r="AB39" i="11"/>
  <c r="AD39" i="11"/>
  <c r="AI82" i="11"/>
  <c r="AI81" i="11"/>
  <c r="AI78" i="11"/>
  <c r="AI76" i="11"/>
  <c r="AI79" i="11"/>
  <c r="AI75" i="11"/>
  <c r="AI77" i="11"/>
  <c r="AI74" i="11"/>
  <c r="AI80" i="11"/>
  <c r="AH44" i="11"/>
  <c r="AI44" i="11"/>
  <c r="AG44" i="11"/>
  <c r="AA44" i="11"/>
  <c r="AE44" i="11"/>
  <c r="AB44" i="11"/>
  <c r="AC44" i="11"/>
  <c r="AD44" i="11"/>
  <c r="AF44" i="11"/>
  <c r="AE154" i="11"/>
  <c r="AD154" i="11"/>
  <c r="AG154" i="11"/>
  <c r="AF154" i="11"/>
  <c r="AH154" i="11"/>
  <c r="AC154" i="11"/>
  <c r="AA154" i="11"/>
  <c r="AI154" i="11"/>
  <c r="AB154" i="11"/>
  <c r="AG100" i="11"/>
  <c r="AG93" i="11"/>
  <c r="AG97" i="11"/>
  <c r="AG96" i="11"/>
  <c r="AG98" i="11"/>
  <c r="AG99" i="11"/>
  <c r="AG92" i="11"/>
  <c r="AG94" i="11"/>
  <c r="AG95" i="11"/>
  <c r="AA98" i="11"/>
  <c r="AA97" i="11"/>
  <c r="AA99" i="11"/>
  <c r="AA95" i="11"/>
  <c r="AA93" i="11"/>
  <c r="AA100" i="11"/>
  <c r="AA96" i="11"/>
  <c r="AA92" i="11"/>
  <c r="AA94" i="11"/>
  <c r="U115" i="6" l="1"/>
  <c r="X119" i="6" s="1"/>
  <c r="X166" i="7"/>
  <c r="AE163" i="7"/>
  <c r="U25" i="6"/>
  <c r="X26" i="6" s="1"/>
  <c r="X168" i="7"/>
  <c r="X169" i="7"/>
  <c r="X164" i="7"/>
  <c r="U97" i="7"/>
  <c r="X93" i="7" s="1"/>
  <c r="AG163" i="7"/>
  <c r="X170" i="7"/>
  <c r="AH163" i="7"/>
  <c r="U79" i="6"/>
  <c r="X79" i="6" s="1"/>
  <c r="U188" i="6"/>
  <c r="X190" i="6" s="1"/>
  <c r="X171" i="7"/>
  <c r="AJ163" i="7"/>
  <c r="AI163" i="7"/>
  <c r="X173" i="7"/>
  <c r="AD163" i="7"/>
  <c r="AK163" i="7"/>
  <c r="X167" i="7"/>
  <c r="X163" i="7"/>
  <c r="Y10" i="7" s="1"/>
  <c r="X172" i="7"/>
  <c r="AC163" i="7"/>
  <c r="AF163" i="7"/>
  <c r="U151" i="7"/>
  <c r="X146" i="7" s="1"/>
  <c r="U151" i="6"/>
  <c r="AJ145" i="6" s="1"/>
  <c r="U133" i="7"/>
  <c r="AE127" i="7" s="1"/>
  <c r="U133" i="6"/>
  <c r="X128" i="6" s="1"/>
  <c r="U115" i="7"/>
  <c r="X116" i="7" s="1"/>
  <c r="U97" i="6"/>
  <c r="X100" i="6" s="1"/>
  <c r="U79" i="7"/>
  <c r="X76" i="7" s="1"/>
  <c r="AD5" i="11"/>
  <c r="U61" i="7"/>
  <c r="AD55" i="7" s="1"/>
  <c r="U61" i="6"/>
  <c r="X64" i="6" s="1"/>
  <c r="Z4" i="11"/>
  <c r="AG4" i="11" s="1"/>
  <c r="U43" i="7"/>
  <c r="X39" i="7" s="1"/>
  <c r="U43" i="6"/>
  <c r="X39" i="6" s="1"/>
  <c r="U25" i="7"/>
  <c r="X21" i="7" s="1"/>
  <c r="U26" i="7"/>
  <c r="Y20" i="7" s="1"/>
  <c r="U169" i="6"/>
  <c r="X29" i="6"/>
  <c r="X28" i="6"/>
  <c r="X27" i="6"/>
  <c r="X24" i="6"/>
  <c r="X22" i="6"/>
  <c r="X21" i="6"/>
  <c r="X20" i="6"/>
  <c r="AK19" i="6"/>
  <c r="AH19" i="6"/>
  <c r="AD19" i="6"/>
  <c r="V2" i="6"/>
  <c r="U189" i="6"/>
  <c r="U170" i="6"/>
  <c r="U152" i="6"/>
  <c r="U134" i="6"/>
  <c r="U116" i="6"/>
  <c r="U98" i="6"/>
  <c r="U80" i="6"/>
  <c r="U62" i="6"/>
  <c r="U44" i="6"/>
  <c r="U26" i="6"/>
  <c r="U188" i="7"/>
  <c r="U189" i="7"/>
  <c r="U171" i="7"/>
  <c r="AB165" i="7"/>
  <c r="AB166" i="7"/>
  <c r="AB167" i="7"/>
  <c r="AB168" i="7"/>
  <c r="AB169" i="7"/>
  <c r="AB170" i="7"/>
  <c r="AB171" i="7"/>
  <c r="AB172" i="7"/>
  <c r="AB164" i="7"/>
  <c r="Y164" i="7"/>
  <c r="Y165" i="7"/>
  <c r="Y166" i="7"/>
  <c r="Y167" i="7"/>
  <c r="Y168" i="7"/>
  <c r="Y169" i="7"/>
  <c r="Y170" i="7"/>
  <c r="Y171" i="7"/>
  <c r="Y172" i="7"/>
  <c r="Y173" i="7"/>
  <c r="Y163" i="7"/>
  <c r="X10" i="7" s="1"/>
  <c r="Z10" i="7" s="1"/>
  <c r="W10" i="7"/>
  <c r="U152" i="7"/>
  <c r="U134" i="7"/>
  <c r="U116" i="7"/>
  <c r="U98" i="7"/>
  <c r="U80" i="7"/>
  <c r="U62" i="7"/>
  <c r="U44" i="7"/>
  <c r="V10" i="7"/>
  <c r="V2" i="7"/>
  <c r="AC5" i="11"/>
  <c r="AL5" i="11"/>
  <c r="AC3" i="11"/>
  <c r="AL3" i="11"/>
  <c r="AD4" i="11"/>
  <c r="AD6" i="11"/>
  <c r="AC11" i="11"/>
  <c r="AL11" i="11"/>
  <c r="AD7" i="11"/>
  <c r="AD3" i="11"/>
  <c r="AC7" i="11"/>
  <c r="AL7" i="11"/>
  <c r="AD8" i="11"/>
  <c r="AC6" i="11"/>
  <c r="AL6" i="11"/>
  <c r="AC10" i="11"/>
  <c r="AL10" i="11"/>
  <c r="AC2" i="11"/>
  <c r="AL2" i="11"/>
  <c r="AD10" i="11"/>
  <c r="AD2" i="11"/>
  <c r="AD11" i="11"/>
  <c r="AC4" i="11"/>
  <c r="AL4" i="11"/>
  <c r="AD9" i="11"/>
  <c r="AC9" i="11"/>
  <c r="AL9" i="11"/>
  <c r="AC8" i="11"/>
  <c r="AL8" i="11"/>
  <c r="X5" i="11"/>
  <c r="X8" i="11"/>
  <c r="X9" i="11"/>
  <c r="AA4" i="11"/>
  <c r="Y5" i="11"/>
  <c r="AA7" i="11"/>
  <c r="Z8" i="11"/>
  <c r="AG8" i="11" s="1"/>
  <c r="AA10" i="11"/>
  <c r="AA8" i="11"/>
  <c r="AB8" i="11"/>
  <c r="AH8" i="11" s="1"/>
  <c r="AB10" i="11"/>
  <c r="AH10" i="11" s="1"/>
  <c r="AB7" i="11"/>
  <c r="AH7" i="11" s="1"/>
  <c r="Z7" i="11"/>
  <c r="AG7" i="11" s="1"/>
  <c r="Z10" i="11"/>
  <c r="AG10" i="11" s="1"/>
  <c r="AB4" i="11"/>
  <c r="AH4" i="11" s="1"/>
  <c r="Z5" i="11"/>
  <c r="AG5" i="11" s="1"/>
  <c r="Z6" i="11"/>
  <c r="AG6" i="11" s="1"/>
  <c r="AA3" i="11"/>
  <c r="AB5" i="11"/>
  <c r="AH5" i="11" s="1"/>
  <c r="AA11" i="11"/>
  <c r="AA6" i="11"/>
  <c r="AB9" i="11"/>
  <c r="AH9" i="11" s="1"/>
  <c r="Z3" i="11"/>
  <c r="AG3" i="11" s="1"/>
  <c r="Z9" i="11"/>
  <c r="AG9" i="11" s="1"/>
  <c r="AA9" i="11"/>
  <c r="AB3" i="11"/>
  <c r="AH3" i="11" s="1"/>
  <c r="AB6" i="11"/>
  <c r="AH6" i="11" s="1"/>
  <c r="AB11" i="11"/>
  <c r="AH11" i="11" s="1"/>
  <c r="AA5" i="11"/>
  <c r="Z11" i="11"/>
  <c r="AG11" i="11" s="1"/>
  <c r="X19" i="6" l="1"/>
  <c r="Y2" i="6" s="1"/>
  <c r="T2" i="15"/>
  <c r="AC19" i="6"/>
  <c r="AI19" i="6"/>
  <c r="AG19" i="6"/>
  <c r="X101" i="6"/>
  <c r="X94" i="6"/>
  <c r="X135" i="6"/>
  <c r="AH145" i="6"/>
  <c r="AI145" i="6"/>
  <c r="AK145" i="6"/>
  <c r="X148" i="6"/>
  <c r="X149" i="6"/>
  <c r="X154" i="6"/>
  <c r="X155" i="6"/>
  <c r="AE127" i="6"/>
  <c r="X109" i="6"/>
  <c r="Y7" i="6" s="1"/>
  <c r="AC109" i="6"/>
  <c r="V7" i="6"/>
  <c r="AJ109" i="6"/>
  <c r="AK109" i="6"/>
  <c r="X110" i="6"/>
  <c r="X111" i="6"/>
  <c r="X112" i="6"/>
  <c r="X113" i="6"/>
  <c r="AD109" i="6"/>
  <c r="X114" i="6"/>
  <c r="AE109" i="6"/>
  <c r="X115" i="6"/>
  <c r="AF109" i="6"/>
  <c r="X116" i="6"/>
  <c r="AG109" i="6"/>
  <c r="X117" i="6"/>
  <c r="AH109" i="6"/>
  <c r="X118" i="6"/>
  <c r="AI109" i="6"/>
  <c r="X109" i="7"/>
  <c r="Y7" i="7" s="1"/>
  <c r="AA7" i="7" s="1"/>
  <c r="U117" i="7"/>
  <c r="X113" i="7"/>
  <c r="AK91" i="7"/>
  <c r="AJ91" i="7"/>
  <c r="AI91" i="7"/>
  <c r="V6" i="6"/>
  <c r="X91" i="6"/>
  <c r="Y6" i="6" s="1"/>
  <c r="AC91" i="6"/>
  <c r="X93" i="6"/>
  <c r="AJ19" i="6"/>
  <c r="AG109" i="7"/>
  <c r="X112" i="7"/>
  <c r="X111" i="7"/>
  <c r="X110" i="7"/>
  <c r="V7" i="7"/>
  <c r="AC109" i="7"/>
  <c r="AK109" i="7"/>
  <c r="AJ109" i="7"/>
  <c r="AI109" i="7"/>
  <c r="X131" i="7"/>
  <c r="AH109" i="7"/>
  <c r="X56" i="7"/>
  <c r="AE109" i="7"/>
  <c r="AK55" i="7"/>
  <c r="X115" i="7"/>
  <c r="X91" i="7"/>
  <c r="Y6" i="7" s="1"/>
  <c r="X101" i="7"/>
  <c r="X100" i="7"/>
  <c r="X92" i="7"/>
  <c r="AC91" i="7"/>
  <c r="X114" i="7"/>
  <c r="AF73" i="6"/>
  <c r="AC127" i="6"/>
  <c r="AD127" i="6"/>
  <c r="X23" i="6"/>
  <c r="AF127" i="6"/>
  <c r="AG127" i="6"/>
  <c r="X132" i="6"/>
  <c r="AH127" i="6"/>
  <c r="X129" i="6"/>
  <c r="X38" i="7"/>
  <c r="AD127" i="7"/>
  <c r="AF109" i="7"/>
  <c r="AD109" i="7"/>
  <c r="X118" i="7"/>
  <c r="AJ37" i="7"/>
  <c r="V6" i="7"/>
  <c r="X43" i="7"/>
  <c r="AF37" i="7"/>
  <c r="X97" i="7"/>
  <c r="AF91" i="7"/>
  <c r="AC37" i="7"/>
  <c r="X45" i="7"/>
  <c r="AH91" i="7"/>
  <c r="U45" i="7"/>
  <c r="X42" i="7"/>
  <c r="AE37" i="7"/>
  <c r="X96" i="7"/>
  <c r="AE91" i="7"/>
  <c r="X119" i="7"/>
  <c r="X47" i="7"/>
  <c r="V3" i="7"/>
  <c r="AI37" i="7"/>
  <c r="AH37" i="7"/>
  <c r="AG37" i="7"/>
  <c r="X98" i="7"/>
  <c r="AG91" i="7"/>
  <c r="X41" i="7"/>
  <c r="AD37" i="7"/>
  <c r="X95" i="7"/>
  <c r="AD91" i="7"/>
  <c r="AK37" i="7"/>
  <c r="X46" i="7"/>
  <c r="X99" i="7"/>
  <c r="X40" i="7"/>
  <c r="X55" i="7"/>
  <c r="Y4" i="7" s="1"/>
  <c r="AA4" i="7" s="1"/>
  <c r="X94" i="7"/>
  <c r="X117" i="7"/>
  <c r="X37" i="7"/>
  <c r="Y3" i="7" s="1"/>
  <c r="X44" i="7"/>
  <c r="U99" i="7"/>
  <c r="X58" i="7"/>
  <c r="AG73" i="6"/>
  <c r="X80" i="6"/>
  <c r="X95" i="6"/>
  <c r="X81" i="6"/>
  <c r="X96" i="6"/>
  <c r="AD91" i="6"/>
  <c r="AI91" i="6"/>
  <c r="AJ91" i="6"/>
  <c r="X130" i="6"/>
  <c r="AK91" i="6"/>
  <c r="X131" i="6"/>
  <c r="X92" i="6"/>
  <c r="AH73" i="6"/>
  <c r="X82" i="6"/>
  <c r="X37" i="6"/>
  <c r="Y3" i="6" s="1"/>
  <c r="AI73" i="6"/>
  <c r="X83" i="6"/>
  <c r="AD37" i="6"/>
  <c r="AJ73" i="6"/>
  <c r="X40" i="6"/>
  <c r="AK73" i="6"/>
  <c r="X42" i="6"/>
  <c r="X74" i="6"/>
  <c r="V5" i="6"/>
  <c r="X75" i="6"/>
  <c r="X73" i="6"/>
  <c r="Y5" i="6" s="1"/>
  <c r="X76" i="6"/>
  <c r="AE91" i="6"/>
  <c r="X97" i="6"/>
  <c r="AC73" i="6"/>
  <c r="X77" i="6"/>
  <c r="AF91" i="6"/>
  <c r="X98" i="6"/>
  <c r="AF182" i="6"/>
  <c r="AE19" i="6"/>
  <c r="X25" i="6"/>
  <c r="AD73" i="6"/>
  <c r="X78" i="6"/>
  <c r="AG91" i="6"/>
  <c r="X99" i="6"/>
  <c r="V8" i="6"/>
  <c r="X133" i="6"/>
  <c r="AF19" i="6"/>
  <c r="AE73" i="6"/>
  <c r="AH91" i="6"/>
  <c r="X127" i="6"/>
  <c r="Y8" i="6" s="1"/>
  <c r="X134" i="6"/>
  <c r="X57" i="7"/>
  <c r="U63" i="7"/>
  <c r="AC55" i="7"/>
  <c r="X65" i="7"/>
  <c r="AJ55" i="7"/>
  <c r="AI55" i="7"/>
  <c r="X63" i="7"/>
  <c r="AH55" i="7"/>
  <c r="X62" i="7"/>
  <c r="AG55" i="7"/>
  <c r="X61" i="7"/>
  <c r="AF55" i="7"/>
  <c r="AC145" i="7"/>
  <c r="V4" i="7"/>
  <c r="X60" i="7"/>
  <c r="AE55" i="7"/>
  <c r="X64" i="7"/>
  <c r="X59" i="7"/>
  <c r="Y21" i="7"/>
  <c r="X130" i="7"/>
  <c r="X145" i="7"/>
  <c r="Y9" i="7" s="1"/>
  <c r="AA9" i="7" s="1"/>
  <c r="AK145" i="7"/>
  <c r="W2" i="7"/>
  <c r="P2" i="7" s="1"/>
  <c r="X129" i="7"/>
  <c r="X128" i="7"/>
  <c r="X154" i="7"/>
  <c r="AI145" i="7"/>
  <c r="AC127" i="7"/>
  <c r="X153" i="7"/>
  <c r="AH145" i="7"/>
  <c r="X127" i="7"/>
  <c r="Y8" i="7" s="1"/>
  <c r="AA8" i="7" s="1"/>
  <c r="AK127" i="7"/>
  <c r="X152" i="7"/>
  <c r="AG145" i="7"/>
  <c r="X155" i="7"/>
  <c r="X137" i="7"/>
  <c r="AJ127" i="7"/>
  <c r="X151" i="7"/>
  <c r="AF145" i="7"/>
  <c r="X136" i="7"/>
  <c r="AI127" i="7"/>
  <c r="X150" i="7"/>
  <c r="AE145" i="7"/>
  <c r="U135" i="7"/>
  <c r="X135" i="7"/>
  <c r="AH127" i="7"/>
  <c r="X149" i="7"/>
  <c r="AD145" i="7"/>
  <c r="U153" i="7"/>
  <c r="X134" i="7"/>
  <c r="AG127" i="7"/>
  <c r="X148" i="7"/>
  <c r="AJ145" i="7"/>
  <c r="V8" i="7"/>
  <c r="X133" i="7"/>
  <c r="AF127" i="7"/>
  <c r="X147" i="7"/>
  <c r="V9" i="7"/>
  <c r="X132" i="7"/>
  <c r="AC37" i="6"/>
  <c r="X41" i="6"/>
  <c r="AG182" i="6"/>
  <c r="AE37" i="6"/>
  <c r="X43" i="6"/>
  <c r="AI182" i="6"/>
  <c r="AF37" i="6"/>
  <c r="X44" i="6"/>
  <c r="AJ182" i="6"/>
  <c r="AH182" i="6"/>
  <c r="AG37" i="6"/>
  <c r="X45" i="6"/>
  <c r="AK182" i="6"/>
  <c r="AH37" i="6"/>
  <c r="X46" i="6"/>
  <c r="X136" i="6"/>
  <c r="X183" i="6"/>
  <c r="AI37" i="6"/>
  <c r="X47" i="6"/>
  <c r="AI127" i="6"/>
  <c r="X137" i="6"/>
  <c r="V11" i="6"/>
  <c r="X184" i="6"/>
  <c r="AJ37" i="6"/>
  <c r="AJ127" i="6"/>
  <c r="V9" i="6"/>
  <c r="X182" i="6"/>
  <c r="Y11" i="6" s="1"/>
  <c r="AA11" i="6" s="1"/>
  <c r="X185" i="6"/>
  <c r="AK37" i="6"/>
  <c r="AK127" i="6"/>
  <c r="X145" i="6"/>
  <c r="Y9" i="6" s="1"/>
  <c r="AC182" i="6"/>
  <c r="X186" i="6"/>
  <c r="X38" i="6"/>
  <c r="AC145" i="6"/>
  <c r="AD182" i="6"/>
  <c r="X191" i="6"/>
  <c r="V3" i="6"/>
  <c r="AE182" i="6"/>
  <c r="X192" i="6"/>
  <c r="X187" i="6"/>
  <c r="X188" i="6"/>
  <c r="X189" i="6"/>
  <c r="X26" i="7"/>
  <c r="AC19" i="7"/>
  <c r="AG19" i="7"/>
  <c r="X20" i="7"/>
  <c r="AI55" i="6"/>
  <c r="AK55" i="6"/>
  <c r="X65" i="6"/>
  <c r="AJ55" i="6"/>
  <c r="X56" i="6"/>
  <c r="V4" i="6"/>
  <c r="X57" i="6"/>
  <c r="X55" i="6"/>
  <c r="Y4" i="6" s="1"/>
  <c r="X58" i="6"/>
  <c r="AC55" i="6"/>
  <c r="X59" i="6"/>
  <c r="AD55" i="6"/>
  <c r="X60" i="6"/>
  <c r="AE55" i="6"/>
  <c r="X61" i="6"/>
  <c r="AF55" i="6"/>
  <c r="X62" i="6"/>
  <c r="AG55" i="6"/>
  <c r="X63" i="6"/>
  <c r="AH55" i="6"/>
  <c r="P10" i="7"/>
  <c r="X146" i="6"/>
  <c r="X147" i="6"/>
  <c r="AD145" i="6"/>
  <c r="X150" i="6"/>
  <c r="AE145" i="6"/>
  <c r="X151" i="6"/>
  <c r="AF145" i="6"/>
  <c r="X152" i="6"/>
  <c r="AG145" i="6"/>
  <c r="X153" i="6"/>
  <c r="AE5" i="11"/>
  <c r="X75" i="7"/>
  <c r="X73" i="7"/>
  <c r="Y5" i="7" s="1"/>
  <c r="AA5" i="7" s="1"/>
  <c r="AK73" i="7"/>
  <c r="AC73" i="7"/>
  <c r="V5" i="7"/>
  <c r="X83" i="7"/>
  <c r="AJ73" i="7"/>
  <c r="X82" i="7"/>
  <c r="AI73" i="7"/>
  <c r="U81" i="7"/>
  <c r="X80" i="7"/>
  <c r="AG73" i="7"/>
  <c r="X74" i="7"/>
  <c r="X81" i="7"/>
  <c r="X79" i="7"/>
  <c r="AF73" i="7"/>
  <c r="X78" i="7"/>
  <c r="AE73" i="7"/>
  <c r="AH73" i="7"/>
  <c r="X77" i="7"/>
  <c r="AD73" i="7"/>
  <c r="X29" i="7"/>
  <c r="AJ19" i="7"/>
  <c r="Y19" i="7"/>
  <c r="X2" i="7" s="1"/>
  <c r="Z2" i="7" s="1"/>
  <c r="AB28" i="7"/>
  <c r="AK19" i="7"/>
  <c r="AB20" i="7"/>
  <c r="X28" i="7"/>
  <c r="AI19" i="7"/>
  <c r="Y29" i="7"/>
  <c r="AB27" i="7"/>
  <c r="U27" i="7"/>
  <c r="X19" i="7"/>
  <c r="Y2" i="7" s="1"/>
  <c r="W2" i="15" s="1"/>
  <c r="X27" i="7"/>
  <c r="AH19" i="7"/>
  <c r="Y28" i="7"/>
  <c r="AB26" i="7"/>
  <c r="X24" i="7"/>
  <c r="AE19" i="7"/>
  <c r="Y25" i="7"/>
  <c r="AB23" i="7"/>
  <c r="AF19" i="7"/>
  <c r="Y26" i="7"/>
  <c r="X23" i="7"/>
  <c r="AD19" i="7"/>
  <c r="Y24" i="7"/>
  <c r="AB22" i="7"/>
  <c r="AJ22" i="7" s="1"/>
  <c r="AB25" i="7"/>
  <c r="AB24" i="7"/>
  <c r="X22" i="7"/>
  <c r="Y23" i="7"/>
  <c r="AB21" i="7"/>
  <c r="Y27" i="7"/>
  <c r="X25" i="7"/>
  <c r="Y22" i="7"/>
  <c r="AA2" i="6"/>
  <c r="AA6" i="6"/>
  <c r="X173" i="6"/>
  <c r="X172" i="6"/>
  <c r="X171" i="6"/>
  <c r="X170" i="6"/>
  <c r="X169" i="6"/>
  <c r="X168" i="6"/>
  <c r="X167" i="6"/>
  <c r="X166" i="6"/>
  <c r="X165" i="6"/>
  <c r="X164" i="6"/>
  <c r="AK163" i="6"/>
  <c r="AJ163" i="6"/>
  <c r="AI163" i="6"/>
  <c r="AH163" i="6"/>
  <c r="AG163" i="6"/>
  <c r="AF163" i="6"/>
  <c r="AE163" i="6"/>
  <c r="AD163" i="6"/>
  <c r="AC163" i="6"/>
  <c r="X163" i="6"/>
  <c r="Y10" i="6" s="1"/>
  <c r="W10" i="15" s="1"/>
  <c r="V10" i="6"/>
  <c r="T10" i="15" s="1"/>
  <c r="Y29" i="6"/>
  <c r="AB28" i="6"/>
  <c r="Y28" i="6"/>
  <c r="AB27" i="6"/>
  <c r="Y27" i="6"/>
  <c r="AB26" i="6"/>
  <c r="Y26" i="6"/>
  <c r="AB25" i="6"/>
  <c r="Y25" i="6"/>
  <c r="AB24" i="6"/>
  <c r="Y24" i="6"/>
  <c r="AB23" i="6"/>
  <c r="Y23" i="6"/>
  <c r="AB22" i="6"/>
  <c r="Y22" i="6"/>
  <c r="AB21" i="6"/>
  <c r="Y21" i="6"/>
  <c r="AB20" i="6"/>
  <c r="Y20" i="6"/>
  <c r="Y19" i="6"/>
  <c r="X2" i="6" s="1"/>
  <c r="W2" i="6"/>
  <c r="U27" i="6"/>
  <c r="Y47" i="6"/>
  <c r="AB46" i="6"/>
  <c r="Y46" i="6"/>
  <c r="AB45" i="6"/>
  <c r="Y45" i="6"/>
  <c r="AB44" i="6"/>
  <c r="Y44" i="6"/>
  <c r="AB43" i="6"/>
  <c r="Y43" i="6"/>
  <c r="AB42" i="6"/>
  <c r="Y42" i="6"/>
  <c r="AB41" i="6"/>
  <c r="Y41" i="6"/>
  <c r="AB40" i="6"/>
  <c r="Y40" i="6"/>
  <c r="AB39" i="6"/>
  <c r="Y39" i="6"/>
  <c r="AB38" i="6"/>
  <c r="Y38" i="6"/>
  <c r="Y37" i="6"/>
  <c r="X3" i="6" s="1"/>
  <c r="W3" i="6"/>
  <c r="U45" i="6"/>
  <c r="Y65" i="6"/>
  <c r="AB64" i="6"/>
  <c r="Y64" i="6"/>
  <c r="AB63" i="6"/>
  <c r="Y63" i="6"/>
  <c r="AB62" i="6"/>
  <c r="Y62" i="6"/>
  <c r="AB61" i="6"/>
  <c r="Y61" i="6"/>
  <c r="AB60" i="6"/>
  <c r="Y60" i="6"/>
  <c r="AB59" i="6"/>
  <c r="Y59" i="6"/>
  <c r="AB58" i="6"/>
  <c r="Y58" i="6"/>
  <c r="AB57" i="6"/>
  <c r="Y57" i="6"/>
  <c r="AB56" i="6"/>
  <c r="Y56" i="6"/>
  <c r="Y55" i="6"/>
  <c r="X4" i="6" s="1"/>
  <c r="W4" i="6"/>
  <c r="U63" i="6"/>
  <c r="Y83" i="6"/>
  <c r="AB82" i="6"/>
  <c r="Y82" i="6"/>
  <c r="AB81" i="6"/>
  <c r="Y81" i="6"/>
  <c r="AB80" i="6"/>
  <c r="Y80" i="6"/>
  <c r="AB79" i="6"/>
  <c r="Y79" i="6"/>
  <c r="AB78" i="6"/>
  <c r="Y78" i="6"/>
  <c r="AB77" i="6"/>
  <c r="Y77" i="6"/>
  <c r="AB76" i="6"/>
  <c r="Y76" i="6"/>
  <c r="AB75" i="6"/>
  <c r="Y75" i="6"/>
  <c r="AB74" i="6"/>
  <c r="Y74" i="6"/>
  <c r="Y73" i="6"/>
  <c r="X5" i="6" s="1"/>
  <c r="W5" i="6"/>
  <c r="U81" i="6"/>
  <c r="Y101" i="6"/>
  <c r="AB100" i="6"/>
  <c r="Y100" i="6"/>
  <c r="AB99" i="6"/>
  <c r="Y99" i="6"/>
  <c r="AB98" i="6"/>
  <c r="Y98" i="6"/>
  <c r="AB97" i="6"/>
  <c r="Y97" i="6"/>
  <c r="AB96" i="6"/>
  <c r="Y96" i="6"/>
  <c r="AB95" i="6"/>
  <c r="Y95" i="6"/>
  <c r="AB94" i="6"/>
  <c r="Y94" i="6"/>
  <c r="AB93" i="6"/>
  <c r="Y93" i="6"/>
  <c r="AB92" i="6"/>
  <c r="Y92" i="6"/>
  <c r="Y91" i="6"/>
  <c r="W6" i="6"/>
  <c r="U99" i="6"/>
  <c r="Y119" i="6"/>
  <c r="AB118" i="6"/>
  <c r="Y118" i="6"/>
  <c r="AB117" i="6"/>
  <c r="Y117" i="6"/>
  <c r="AB116" i="6"/>
  <c r="Y116" i="6"/>
  <c r="AB115" i="6"/>
  <c r="Y115" i="6"/>
  <c r="AB114" i="6"/>
  <c r="Y114" i="6"/>
  <c r="AB113" i="6"/>
  <c r="Y113" i="6"/>
  <c r="AB112" i="6"/>
  <c r="Y112" i="6"/>
  <c r="AB111" i="6"/>
  <c r="Y111" i="6"/>
  <c r="AB110" i="6"/>
  <c r="Y110" i="6"/>
  <c r="Y109" i="6"/>
  <c r="X7" i="6" s="1"/>
  <c r="W7" i="6"/>
  <c r="U117" i="6"/>
  <c r="Y137" i="6"/>
  <c r="AB136" i="6"/>
  <c r="Y136" i="6"/>
  <c r="AB135" i="6"/>
  <c r="Y135" i="6"/>
  <c r="AB134" i="6"/>
  <c r="Y134" i="6"/>
  <c r="AB133" i="6"/>
  <c r="Y133" i="6"/>
  <c r="AB132" i="6"/>
  <c r="Y132" i="6"/>
  <c r="AB131" i="6"/>
  <c r="Y131" i="6"/>
  <c r="AB130" i="6"/>
  <c r="Y130" i="6"/>
  <c r="AB129" i="6"/>
  <c r="Y129" i="6"/>
  <c r="AB128" i="6"/>
  <c r="Y128" i="6"/>
  <c r="Y127" i="6"/>
  <c r="X8" i="6" s="1"/>
  <c r="W8" i="6"/>
  <c r="U135" i="6"/>
  <c r="Y155" i="6"/>
  <c r="AB154" i="6"/>
  <c r="Y154" i="6"/>
  <c r="AB153" i="6"/>
  <c r="Y153" i="6"/>
  <c r="AB152" i="6"/>
  <c r="Y152" i="6"/>
  <c r="AB151" i="6"/>
  <c r="Y151" i="6"/>
  <c r="AB150" i="6"/>
  <c r="Y150" i="6"/>
  <c r="AB149" i="6"/>
  <c r="Y149" i="6"/>
  <c r="AB148" i="6"/>
  <c r="Y148" i="6"/>
  <c r="AB147" i="6"/>
  <c r="Y147" i="6"/>
  <c r="AB146" i="6"/>
  <c r="Y146" i="6"/>
  <c r="Y145" i="6"/>
  <c r="X9" i="6" s="1"/>
  <c r="W9" i="6"/>
  <c r="U153" i="6"/>
  <c r="Y173" i="6"/>
  <c r="AB172" i="6"/>
  <c r="Y172" i="6"/>
  <c r="AB171" i="6"/>
  <c r="Y171" i="6"/>
  <c r="AB170" i="6"/>
  <c r="Y170" i="6"/>
  <c r="AB169" i="6"/>
  <c r="Y169" i="6"/>
  <c r="AB168" i="6"/>
  <c r="Y168" i="6"/>
  <c r="AB167" i="6"/>
  <c r="Y167" i="6"/>
  <c r="AB166" i="6"/>
  <c r="Y166" i="6"/>
  <c r="AB165" i="6"/>
  <c r="Y165" i="6"/>
  <c r="AB164" i="6"/>
  <c r="Y164" i="6"/>
  <c r="Y163" i="6"/>
  <c r="X10" i="6" s="1"/>
  <c r="V10" i="15" s="1"/>
  <c r="W10" i="6"/>
  <c r="U10" i="15" s="1"/>
  <c r="U171" i="6"/>
  <c r="Y192" i="6"/>
  <c r="AB191" i="6"/>
  <c r="Y191" i="6"/>
  <c r="AB190" i="6"/>
  <c r="Y190" i="6"/>
  <c r="AB189" i="6"/>
  <c r="Y189" i="6"/>
  <c r="AB188" i="6"/>
  <c r="Y188" i="6"/>
  <c r="AB187" i="6"/>
  <c r="Y187" i="6"/>
  <c r="AB186" i="6"/>
  <c r="Y186" i="6"/>
  <c r="AB185" i="6"/>
  <c r="Y185" i="6"/>
  <c r="AB184" i="6"/>
  <c r="Y184" i="6"/>
  <c r="AB183" i="6"/>
  <c r="Y183" i="6"/>
  <c r="Y182" i="6"/>
  <c r="X11" i="6" s="1"/>
  <c r="W11" i="6"/>
  <c r="U190" i="6"/>
  <c r="AD182" i="7"/>
  <c r="AE182" i="7"/>
  <c r="AF182" i="7"/>
  <c r="AG182" i="7"/>
  <c r="AH182" i="7"/>
  <c r="AI182" i="7"/>
  <c r="AJ182" i="7"/>
  <c r="AK182" i="7"/>
  <c r="AC182" i="7"/>
  <c r="X183" i="7"/>
  <c r="X184" i="7"/>
  <c r="X185" i="7"/>
  <c r="X186" i="7"/>
  <c r="X187" i="7"/>
  <c r="X188" i="7"/>
  <c r="X189" i="7"/>
  <c r="X190" i="7"/>
  <c r="X191" i="7"/>
  <c r="X192" i="7"/>
  <c r="X182" i="7"/>
  <c r="Y11" i="7" s="1"/>
  <c r="V11" i="7"/>
  <c r="W3" i="7"/>
  <c r="AB39" i="7"/>
  <c r="AB40" i="7"/>
  <c r="AB41" i="7"/>
  <c r="AB42" i="7"/>
  <c r="AB43" i="7"/>
  <c r="AB44" i="7"/>
  <c r="AB45" i="7"/>
  <c r="AB46" i="7"/>
  <c r="AB38" i="7"/>
  <c r="Y38" i="7"/>
  <c r="Y39" i="7"/>
  <c r="Y40" i="7"/>
  <c r="Y41" i="7"/>
  <c r="Y42" i="7"/>
  <c r="Y43" i="7"/>
  <c r="Y44" i="7"/>
  <c r="Y45" i="7"/>
  <c r="Y46" i="7"/>
  <c r="Y47" i="7"/>
  <c r="Y37" i="7"/>
  <c r="X3" i="7" s="1"/>
  <c r="Z3" i="7" s="1"/>
  <c r="W4" i="7"/>
  <c r="AB57" i="7"/>
  <c r="AB58" i="7"/>
  <c r="AB59" i="7"/>
  <c r="AB60" i="7"/>
  <c r="AB61" i="7"/>
  <c r="AB62" i="7"/>
  <c r="AB63" i="7"/>
  <c r="AB64" i="7"/>
  <c r="AB56" i="7"/>
  <c r="Y56" i="7"/>
  <c r="Y57" i="7"/>
  <c r="Y58" i="7"/>
  <c r="Y59" i="7"/>
  <c r="Y60" i="7"/>
  <c r="Y61" i="7"/>
  <c r="Y62" i="7"/>
  <c r="Y63" i="7"/>
  <c r="Y64" i="7"/>
  <c r="Y65" i="7"/>
  <c r="Y55" i="7"/>
  <c r="X4" i="7" s="1"/>
  <c r="Z4" i="7" s="1"/>
  <c r="W5" i="7"/>
  <c r="AB75" i="7"/>
  <c r="AB76" i="7"/>
  <c r="AB77" i="7"/>
  <c r="AB78" i="7"/>
  <c r="AB79" i="7"/>
  <c r="AB80" i="7"/>
  <c r="AB81" i="7"/>
  <c r="AB82" i="7"/>
  <c r="AB74" i="7"/>
  <c r="Y74" i="7"/>
  <c r="Y75" i="7"/>
  <c r="Y76" i="7"/>
  <c r="Y77" i="7"/>
  <c r="Y78" i="7"/>
  <c r="Y79" i="7"/>
  <c r="Y80" i="7"/>
  <c r="Y81" i="7"/>
  <c r="Y82" i="7"/>
  <c r="Y83" i="7"/>
  <c r="Y73" i="7"/>
  <c r="X5" i="7" s="1"/>
  <c r="Z5" i="7" s="1"/>
  <c r="W6" i="7"/>
  <c r="AB93" i="7"/>
  <c r="AB94" i="7"/>
  <c r="AB95" i="7"/>
  <c r="AB96" i="7"/>
  <c r="AB97" i="7"/>
  <c r="AB98" i="7"/>
  <c r="AB99" i="7"/>
  <c r="AB100" i="7"/>
  <c r="AB92" i="7"/>
  <c r="Y92" i="7"/>
  <c r="Y93" i="7"/>
  <c r="Y94" i="7"/>
  <c r="Y95" i="7"/>
  <c r="Y96" i="7"/>
  <c r="Y97" i="7"/>
  <c r="Y98" i="7"/>
  <c r="Y99" i="7"/>
  <c r="Y100" i="7"/>
  <c r="Y101" i="7"/>
  <c r="Y91" i="7"/>
  <c r="X6" i="7" s="1"/>
  <c r="Z6" i="7" s="1"/>
  <c r="W7" i="7"/>
  <c r="Y110" i="7"/>
  <c r="Y111" i="7"/>
  <c r="Y112" i="7"/>
  <c r="Y113" i="7"/>
  <c r="Y114" i="7"/>
  <c r="Y115" i="7"/>
  <c r="Y116" i="7"/>
  <c r="Y117" i="7"/>
  <c r="Y118" i="7"/>
  <c r="Y119" i="7"/>
  <c r="AB111" i="7"/>
  <c r="AB112" i="7"/>
  <c r="AB113" i="7"/>
  <c r="AB114" i="7"/>
  <c r="AB115" i="7"/>
  <c r="AB116" i="7"/>
  <c r="AB117" i="7"/>
  <c r="AB118" i="7"/>
  <c r="AB110" i="7"/>
  <c r="Y109" i="7"/>
  <c r="X7" i="7" s="1"/>
  <c r="Z7" i="7" s="1"/>
  <c r="W8" i="7"/>
  <c r="AB129" i="7"/>
  <c r="AB130" i="7"/>
  <c r="AB131" i="7"/>
  <c r="AB132" i="7"/>
  <c r="AB133" i="7"/>
  <c r="AB134" i="7"/>
  <c r="AB135" i="7"/>
  <c r="AB136" i="7"/>
  <c r="AB128" i="7"/>
  <c r="Y128" i="7"/>
  <c r="Y129" i="7"/>
  <c r="Y130" i="7"/>
  <c r="Y131" i="7"/>
  <c r="Y132" i="7"/>
  <c r="Y133" i="7"/>
  <c r="Y134" i="7"/>
  <c r="Y135" i="7"/>
  <c r="Y136" i="7"/>
  <c r="Y137" i="7"/>
  <c r="Y127" i="7"/>
  <c r="X8" i="7" s="1"/>
  <c r="Z8" i="7" s="1"/>
  <c r="W9" i="7"/>
  <c r="AB147" i="7"/>
  <c r="AB148" i="7"/>
  <c r="AB149" i="7"/>
  <c r="AB150" i="7"/>
  <c r="AB151" i="7"/>
  <c r="AB152" i="7"/>
  <c r="AB153" i="7"/>
  <c r="AB154" i="7"/>
  <c r="AB146" i="7"/>
  <c r="Y146" i="7"/>
  <c r="Y147" i="7"/>
  <c r="Y148" i="7"/>
  <c r="Y149" i="7"/>
  <c r="Y150" i="7"/>
  <c r="Y151" i="7"/>
  <c r="Y152" i="7"/>
  <c r="Y153" i="7"/>
  <c r="Y154" i="7"/>
  <c r="Y155" i="7"/>
  <c r="Y145" i="7"/>
  <c r="X9" i="7" s="1"/>
  <c r="Z9" i="7" s="1"/>
  <c r="AD164" i="7"/>
  <c r="AE164" i="7"/>
  <c r="AF164" i="7"/>
  <c r="AG164" i="7"/>
  <c r="AH164" i="7"/>
  <c r="AI164" i="7"/>
  <c r="AJ164" i="7"/>
  <c r="AK164" i="7"/>
  <c r="AC164" i="7"/>
  <c r="AD172" i="7"/>
  <c r="AE172" i="7"/>
  <c r="AF172" i="7"/>
  <c r="AG172" i="7"/>
  <c r="AH172" i="7"/>
  <c r="AI172" i="7"/>
  <c r="AJ172" i="7"/>
  <c r="AK172" i="7"/>
  <c r="AC172" i="7"/>
  <c r="AD171" i="7"/>
  <c r="AE171" i="7"/>
  <c r="AF171" i="7"/>
  <c r="AG171" i="7"/>
  <c r="AH171" i="7"/>
  <c r="AI171" i="7"/>
  <c r="AJ171" i="7"/>
  <c r="AK171" i="7"/>
  <c r="AC171" i="7"/>
  <c r="AD170" i="7"/>
  <c r="AE170" i="7"/>
  <c r="AF170" i="7"/>
  <c r="AG170" i="7"/>
  <c r="AH170" i="7"/>
  <c r="AI170" i="7"/>
  <c r="AJ170" i="7"/>
  <c r="AK170" i="7"/>
  <c r="AC170" i="7"/>
  <c r="AD169" i="7"/>
  <c r="AE169" i="7"/>
  <c r="AF169" i="7"/>
  <c r="AG169" i="7"/>
  <c r="AH169" i="7"/>
  <c r="AI169" i="7"/>
  <c r="AJ169" i="7"/>
  <c r="AK169" i="7"/>
  <c r="AC169" i="7"/>
  <c r="AD168" i="7"/>
  <c r="AE168" i="7"/>
  <c r="AF168" i="7"/>
  <c r="AG168" i="7"/>
  <c r="AH168" i="7"/>
  <c r="AI168" i="7"/>
  <c r="AJ168" i="7"/>
  <c r="AK168" i="7"/>
  <c r="AC168" i="7"/>
  <c r="AD167" i="7"/>
  <c r="AE167" i="7"/>
  <c r="AF167" i="7"/>
  <c r="AG167" i="7"/>
  <c r="AH167" i="7"/>
  <c r="AI167" i="7"/>
  <c r="AJ167" i="7"/>
  <c r="AK167" i="7"/>
  <c r="AC167" i="7"/>
  <c r="AD166" i="7"/>
  <c r="AE166" i="7"/>
  <c r="AF166" i="7"/>
  <c r="AG166" i="7"/>
  <c r="AH166" i="7"/>
  <c r="AI166" i="7"/>
  <c r="AJ166" i="7"/>
  <c r="AK166" i="7"/>
  <c r="AC166" i="7"/>
  <c r="AD165" i="7"/>
  <c r="AE165" i="7"/>
  <c r="AF165" i="7"/>
  <c r="AG165" i="7"/>
  <c r="AH165" i="7"/>
  <c r="AI165" i="7"/>
  <c r="AJ165" i="7"/>
  <c r="AK165" i="7"/>
  <c r="AC165" i="7"/>
  <c r="AB184" i="7"/>
  <c r="AB185" i="7"/>
  <c r="AB186" i="7"/>
  <c r="AB187" i="7"/>
  <c r="AB188" i="7"/>
  <c r="AB189" i="7"/>
  <c r="AB190" i="7"/>
  <c r="AB191" i="7"/>
  <c r="AB183" i="7"/>
  <c r="Y183" i="7"/>
  <c r="Y184" i="7"/>
  <c r="Y185" i="7"/>
  <c r="Y186" i="7"/>
  <c r="Y187" i="7"/>
  <c r="Y188" i="7"/>
  <c r="Y189" i="7"/>
  <c r="Y190" i="7"/>
  <c r="Y191" i="7"/>
  <c r="Y192" i="7"/>
  <c r="Y182" i="7"/>
  <c r="X11" i="7" s="1"/>
  <c r="Z11" i="7" s="1"/>
  <c r="W11" i="7"/>
  <c r="U190" i="7"/>
  <c r="AA10" i="7"/>
  <c r="AF9" i="11"/>
  <c r="AF8" i="11"/>
  <c r="AF5" i="11"/>
  <c r="AF10" i="11"/>
  <c r="AF6" i="11"/>
  <c r="AE3" i="11"/>
  <c r="AE4" i="11"/>
  <c r="AE7" i="11"/>
  <c r="AF2" i="11"/>
  <c r="AE2" i="11"/>
  <c r="AE10" i="11"/>
  <c r="AE11" i="11"/>
  <c r="AF11" i="11"/>
  <c r="AF7" i="11"/>
  <c r="AE8" i="11"/>
  <c r="AF3" i="11"/>
  <c r="AE6" i="11"/>
  <c r="AE9" i="11"/>
  <c r="AF4" i="11"/>
  <c r="W3" i="15" l="1"/>
  <c r="T9" i="15"/>
  <c r="W4" i="15"/>
  <c r="V4" i="15"/>
  <c r="T4" i="15"/>
  <c r="W8" i="15"/>
  <c r="V2" i="15"/>
  <c r="T6" i="15"/>
  <c r="T7" i="15"/>
  <c r="U4" i="15"/>
  <c r="N4" i="15" s="1"/>
  <c r="W9" i="15"/>
  <c r="T8" i="15"/>
  <c r="U11" i="15"/>
  <c r="U5" i="15"/>
  <c r="P3" i="7"/>
  <c r="V11" i="15"/>
  <c r="V5" i="15"/>
  <c r="W5" i="15"/>
  <c r="AH22" i="7"/>
  <c r="U6" i="15"/>
  <c r="W11" i="15"/>
  <c r="V6" i="15"/>
  <c r="T3" i="15"/>
  <c r="T5" i="15"/>
  <c r="U7" i="15"/>
  <c r="V7" i="15"/>
  <c r="U8" i="15"/>
  <c r="U2" i="15"/>
  <c r="W6" i="15"/>
  <c r="V8" i="15"/>
  <c r="T11" i="15"/>
  <c r="U9" i="15"/>
  <c r="U3" i="15"/>
  <c r="V9" i="15"/>
  <c r="V3" i="15"/>
  <c r="AJ24" i="7"/>
  <c r="AJ26" i="7"/>
  <c r="AA7" i="6"/>
  <c r="Y7" i="15" s="1"/>
  <c r="W7" i="15"/>
  <c r="P7" i="7"/>
  <c r="P6" i="7"/>
  <c r="AA6" i="7"/>
  <c r="Y6" i="15" s="1"/>
  <c r="AI23" i="7"/>
  <c r="AH20" i="7"/>
  <c r="AJ28" i="7"/>
  <c r="AF23" i="7"/>
  <c r="AI22" i="7"/>
  <c r="AA4" i="6"/>
  <c r="Y4" i="15" s="1"/>
  <c r="AA9" i="6"/>
  <c r="Y9" i="15" s="1"/>
  <c r="AA3" i="6"/>
  <c r="AA5" i="6"/>
  <c r="Y5" i="15" s="1"/>
  <c r="AK26" i="7"/>
  <c r="AK23" i="7"/>
  <c r="AK22" i="7"/>
  <c r="P4" i="7"/>
  <c r="AC21" i="7"/>
  <c r="AF22" i="7"/>
  <c r="AK24" i="7"/>
  <c r="AK28" i="7"/>
  <c r="AF26" i="7"/>
  <c r="AI27" i="7"/>
  <c r="AE28" i="7"/>
  <c r="AK20" i="7"/>
  <c r="AG24" i="7"/>
  <c r="AC22" i="7"/>
  <c r="AI24" i="7"/>
  <c r="AG26" i="7"/>
  <c r="AG20" i="7"/>
  <c r="AI28" i="7"/>
  <c r="AC23" i="7"/>
  <c r="AJ25" i="7"/>
  <c r="P5" i="7"/>
  <c r="AF28" i="7"/>
  <c r="AG23" i="7"/>
  <c r="AA3" i="7"/>
  <c r="AD28" i="7"/>
  <c r="AH23" i="7"/>
  <c r="AJ23" i="7"/>
  <c r="AC26" i="7"/>
  <c r="AF24" i="7"/>
  <c r="AC24" i="7"/>
  <c r="AE27" i="7"/>
  <c r="AH24" i="7"/>
  <c r="AC28" i="7"/>
  <c r="AI26" i="7"/>
  <c r="AE20" i="7"/>
  <c r="AH26" i="7"/>
  <c r="AC20" i="7"/>
  <c r="AH28" i="7"/>
  <c r="AF27" i="7"/>
  <c r="AA8" i="6"/>
  <c r="Y8" i="15" s="1"/>
  <c r="AF21" i="7"/>
  <c r="AG27" i="7"/>
  <c r="AJ20" i="7"/>
  <c r="AG28" i="7"/>
  <c r="AK21" i="7"/>
  <c r="AC27" i="7"/>
  <c r="AE21" i="7"/>
  <c r="AE22" i="7"/>
  <c r="AI20" i="7"/>
  <c r="AE23" i="7"/>
  <c r="AF20" i="7"/>
  <c r="AJ21" i="7"/>
  <c r="AK27" i="7"/>
  <c r="AE24" i="7"/>
  <c r="AG21" i="7"/>
  <c r="AH27" i="7"/>
  <c r="P9" i="7"/>
  <c r="AE26" i="7"/>
  <c r="AG22" i="7"/>
  <c r="AI21" i="7"/>
  <c r="AI25" i="7"/>
  <c r="P8" i="7"/>
  <c r="AF25" i="7"/>
  <c r="AC25" i="7"/>
  <c r="AH25" i="7"/>
  <c r="AK25" i="7"/>
  <c r="AE25" i="7"/>
  <c r="AG25" i="7"/>
  <c r="AH21" i="7"/>
  <c r="AJ27" i="7"/>
  <c r="AD27" i="7"/>
  <c r="AD20" i="7"/>
  <c r="AE2" i="7"/>
  <c r="AF5" i="7"/>
  <c r="AA2" i="7"/>
  <c r="Y2" i="15" s="1"/>
  <c r="AD21" i="7"/>
  <c r="AD22" i="7"/>
  <c r="AD23" i="7"/>
  <c r="AD24" i="7"/>
  <c r="AD25" i="7"/>
  <c r="AD26" i="7"/>
  <c r="P11" i="7"/>
  <c r="AF10" i="7"/>
  <c r="AF4" i="7"/>
  <c r="AE10" i="7"/>
  <c r="AF2" i="7"/>
  <c r="AE9" i="7"/>
  <c r="AF9" i="7"/>
  <c r="AE7" i="7"/>
  <c r="AF8" i="7"/>
  <c r="AE6" i="7"/>
  <c r="AE5" i="7"/>
  <c r="AF7" i="7"/>
  <c r="AE4" i="7"/>
  <c r="AE3" i="7"/>
  <c r="AF3" i="7"/>
  <c r="AF6" i="7"/>
  <c r="AF11" i="7"/>
  <c r="AE8" i="7"/>
  <c r="AE11" i="7"/>
  <c r="AA11" i="7"/>
  <c r="Y11" i="15" s="1"/>
  <c r="AA10" i="6"/>
  <c r="Y10" i="15" s="1"/>
  <c r="P11" i="6"/>
  <c r="AE11" i="6"/>
  <c r="Z11" i="6"/>
  <c r="X11" i="15" s="1"/>
  <c r="AK183" i="6"/>
  <c r="AJ183" i="6"/>
  <c r="AI183" i="6"/>
  <c r="AH183" i="6"/>
  <c r="AG183" i="6"/>
  <c r="AF183" i="6"/>
  <c r="AE183" i="6"/>
  <c r="AD183" i="6"/>
  <c r="AC183" i="6"/>
  <c r="AK184" i="6"/>
  <c r="AJ184" i="6"/>
  <c r="AI184" i="6"/>
  <c r="AH184" i="6"/>
  <c r="AG184" i="6"/>
  <c r="AF184" i="6"/>
  <c r="AE184" i="6"/>
  <c r="AD184" i="6"/>
  <c r="AC184" i="6"/>
  <c r="AK185" i="6"/>
  <c r="AJ185" i="6"/>
  <c r="AI185" i="6"/>
  <c r="AH185" i="6"/>
  <c r="AG185" i="6"/>
  <c r="AF185" i="6"/>
  <c r="AE185" i="6"/>
  <c r="AD185" i="6"/>
  <c r="AC185" i="6"/>
  <c r="AK186" i="6"/>
  <c r="AJ186" i="6"/>
  <c r="AI186" i="6"/>
  <c r="AH186" i="6"/>
  <c r="AG186" i="6"/>
  <c r="AF186" i="6"/>
  <c r="AE186" i="6"/>
  <c r="AD186" i="6"/>
  <c r="AC186" i="6"/>
  <c r="AK187" i="6"/>
  <c r="AJ187" i="6"/>
  <c r="AI187" i="6"/>
  <c r="AH187" i="6"/>
  <c r="AG187" i="6"/>
  <c r="AF187" i="6"/>
  <c r="AE187" i="6"/>
  <c r="AD187" i="6"/>
  <c r="AC187" i="6"/>
  <c r="AK188" i="6"/>
  <c r="AJ188" i="6"/>
  <c r="AI188" i="6"/>
  <c r="AH188" i="6"/>
  <c r="AG188" i="6"/>
  <c r="AF188" i="6"/>
  <c r="AE188" i="6"/>
  <c r="AD188" i="6"/>
  <c r="AC188" i="6"/>
  <c r="AK189" i="6"/>
  <c r="AJ189" i="6"/>
  <c r="AI189" i="6"/>
  <c r="AH189" i="6"/>
  <c r="AG189" i="6"/>
  <c r="AF189" i="6"/>
  <c r="AE189" i="6"/>
  <c r="AD189" i="6"/>
  <c r="AC189" i="6"/>
  <c r="AK190" i="6"/>
  <c r="AJ190" i="6"/>
  <c r="AI190" i="6"/>
  <c r="AH190" i="6"/>
  <c r="AG190" i="6"/>
  <c r="AF190" i="6"/>
  <c r="AE190" i="6"/>
  <c r="AD190" i="6"/>
  <c r="AC190" i="6"/>
  <c r="AK191" i="6"/>
  <c r="AJ191" i="6"/>
  <c r="AI191" i="6"/>
  <c r="AH191" i="6"/>
  <c r="AG191" i="6"/>
  <c r="AF191" i="6"/>
  <c r="AE191" i="6"/>
  <c r="AD191" i="6"/>
  <c r="AC191" i="6"/>
  <c r="P10" i="6"/>
  <c r="N10" i="15"/>
  <c r="AE10" i="6"/>
  <c r="Z10" i="6"/>
  <c r="X10" i="15" s="1"/>
  <c r="AK164" i="6"/>
  <c r="AJ164" i="6"/>
  <c r="AI164" i="6"/>
  <c r="AH164" i="6"/>
  <c r="AG164" i="6"/>
  <c r="AF164" i="6"/>
  <c r="AE164" i="6"/>
  <c r="AD164" i="6"/>
  <c r="AC164" i="6"/>
  <c r="AK165" i="6"/>
  <c r="AJ165" i="6"/>
  <c r="AI165" i="6"/>
  <c r="AH165" i="6"/>
  <c r="AG165" i="6"/>
  <c r="AF165" i="6"/>
  <c r="AE165" i="6"/>
  <c r="AD165" i="6"/>
  <c r="AC165" i="6"/>
  <c r="AK166" i="6"/>
  <c r="AJ166" i="6"/>
  <c r="AI166" i="6"/>
  <c r="AH166" i="6"/>
  <c r="AG166" i="6"/>
  <c r="AF166" i="6"/>
  <c r="AE166" i="6"/>
  <c r="AD166" i="6"/>
  <c r="AC166" i="6"/>
  <c r="AK167" i="6"/>
  <c r="AJ167" i="6"/>
  <c r="AI167" i="6"/>
  <c r="AH167" i="6"/>
  <c r="AG167" i="6"/>
  <c r="AF167" i="6"/>
  <c r="AE167" i="6"/>
  <c r="AD167" i="6"/>
  <c r="AC167" i="6"/>
  <c r="AK168" i="6"/>
  <c r="AJ168" i="6"/>
  <c r="AI168" i="6"/>
  <c r="AH168" i="6"/>
  <c r="AG168" i="6"/>
  <c r="AF168" i="6"/>
  <c r="AE168" i="6"/>
  <c r="AD168" i="6"/>
  <c r="AC168" i="6"/>
  <c r="AK169" i="6"/>
  <c r="AJ169" i="6"/>
  <c r="AI169" i="6"/>
  <c r="AH169" i="6"/>
  <c r="AG169" i="6"/>
  <c r="AF169" i="6"/>
  <c r="AE169" i="6"/>
  <c r="AD169" i="6"/>
  <c r="AC169" i="6"/>
  <c r="AK170" i="6"/>
  <c r="AJ170" i="6"/>
  <c r="AI170" i="6"/>
  <c r="AH170" i="6"/>
  <c r="AG170" i="6"/>
  <c r="AF170" i="6"/>
  <c r="AE170" i="6"/>
  <c r="AD170" i="6"/>
  <c r="AC170" i="6"/>
  <c r="AK171" i="6"/>
  <c r="AJ171" i="6"/>
  <c r="AI171" i="6"/>
  <c r="AH171" i="6"/>
  <c r="AG171" i="6"/>
  <c r="AF171" i="6"/>
  <c r="AE171" i="6"/>
  <c r="AD171" i="6"/>
  <c r="AC171" i="6"/>
  <c r="AK172" i="6"/>
  <c r="AJ172" i="6"/>
  <c r="AI172" i="6"/>
  <c r="AH172" i="6"/>
  <c r="AG172" i="6"/>
  <c r="AF172" i="6"/>
  <c r="AE172" i="6"/>
  <c r="AD172" i="6"/>
  <c r="AC172" i="6"/>
  <c r="P9" i="6"/>
  <c r="AE9" i="6"/>
  <c r="Z9" i="6"/>
  <c r="X9" i="15" s="1"/>
  <c r="AK146" i="6"/>
  <c r="AJ146" i="6"/>
  <c r="AI146" i="6"/>
  <c r="AH146" i="6"/>
  <c r="AG146" i="6"/>
  <c r="AF146" i="6"/>
  <c r="AE146" i="6"/>
  <c r="AD146" i="6"/>
  <c r="AC146" i="6"/>
  <c r="AK147" i="6"/>
  <c r="AJ147" i="6"/>
  <c r="AI147" i="6"/>
  <c r="AH147" i="6"/>
  <c r="AG147" i="6"/>
  <c r="AF147" i="6"/>
  <c r="AE147" i="6"/>
  <c r="AD147" i="6"/>
  <c r="AC147" i="6"/>
  <c r="AK148" i="6"/>
  <c r="AJ148" i="6"/>
  <c r="AI148" i="6"/>
  <c r="AH148" i="6"/>
  <c r="AG148" i="6"/>
  <c r="AF148" i="6"/>
  <c r="AE148" i="6"/>
  <c r="AD148" i="6"/>
  <c r="AC148" i="6"/>
  <c r="AK149" i="6"/>
  <c r="AJ149" i="6"/>
  <c r="AI149" i="6"/>
  <c r="AH149" i="6"/>
  <c r="AG149" i="6"/>
  <c r="AF149" i="6"/>
  <c r="AE149" i="6"/>
  <c r="AD149" i="6"/>
  <c r="AC149" i="6"/>
  <c r="AK150" i="6"/>
  <c r="AJ150" i="6"/>
  <c r="AI150" i="6"/>
  <c r="AH150" i="6"/>
  <c r="AG150" i="6"/>
  <c r="AF150" i="6"/>
  <c r="AE150" i="6"/>
  <c r="AD150" i="6"/>
  <c r="AC150" i="6"/>
  <c r="AK151" i="6"/>
  <c r="AJ151" i="6"/>
  <c r="AI151" i="6"/>
  <c r="AH151" i="6"/>
  <c r="AG151" i="6"/>
  <c r="AF151" i="6"/>
  <c r="AE151" i="6"/>
  <c r="AD151" i="6"/>
  <c r="AC151" i="6"/>
  <c r="AK152" i="6"/>
  <c r="AJ152" i="6"/>
  <c r="AI152" i="6"/>
  <c r="AH152" i="6"/>
  <c r="AG152" i="6"/>
  <c r="AF152" i="6"/>
  <c r="AE152" i="6"/>
  <c r="AD152" i="6"/>
  <c r="AC152" i="6"/>
  <c r="AK153" i="6"/>
  <c r="AJ153" i="6"/>
  <c r="AI153" i="6"/>
  <c r="AH153" i="6"/>
  <c r="AG153" i="6"/>
  <c r="AF153" i="6"/>
  <c r="AE153" i="6"/>
  <c r="AD153" i="6"/>
  <c r="AC153" i="6"/>
  <c r="AK154" i="6"/>
  <c r="AJ154" i="6"/>
  <c r="AI154" i="6"/>
  <c r="AH154" i="6"/>
  <c r="AG154" i="6"/>
  <c r="AF154" i="6"/>
  <c r="AE154" i="6"/>
  <c r="AD154" i="6"/>
  <c r="AC154" i="6"/>
  <c r="P8" i="6"/>
  <c r="AE8" i="6"/>
  <c r="Z8" i="6"/>
  <c r="X8" i="15" s="1"/>
  <c r="AK128" i="6"/>
  <c r="AJ128" i="6"/>
  <c r="AI128" i="6"/>
  <c r="AH128" i="6"/>
  <c r="AG128" i="6"/>
  <c r="AF128" i="6"/>
  <c r="AE128" i="6"/>
  <c r="AD128" i="6"/>
  <c r="AC128" i="6"/>
  <c r="AK129" i="6"/>
  <c r="AJ129" i="6"/>
  <c r="AI129" i="6"/>
  <c r="AH129" i="6"/>
  <c r="AG129" i="6"/>
  <c r="AF129" i="6"/>
  <c r="AE129" i="6"/>
  <c r="AD129" i="6"/>
  <c r="AC129" i="6"/>
  <c r="AK130" i="6"/>
  <c r="AJ130" i="6"/>
  <c r="AI130" i="6"/>
  <c r="AH130" i="6"/>
  <c r="AG130" i="6"/>
  <c r="AF130" i="6"/>
  <c r="AE130" i="6"/>
  <c r="AD130" i="6"/>
  <c r="AC130" i="6"/>
  <c r="AK131" i="6"/>
  <c r="AJ131" i="6"/>
  <c r="AI131" i="6"/>
  <c r="AH131" i="6"/>
  <c r="AG131" i="6"/>
  <c r="AF131" i="6"/>
  <c r="AE131" i="6"/>
  <c r="AD131" i="6"/>
  <c r="AC131" i="6"/>
  <c r="AK132" i="6"/>
  <c r="AJ132" i="6"/>
  <c r="AI132" i="6"/>
  <c r="AH132" i="6"/>
  <c r="AG132" i="6"/>
  <c r="AF132" i="6"/>
  <c r="AE132" i="6"/>
  <c r="AD132" i="6"/>
  <c r="AC132" i="6"/>
  <c r="AK133" i="6"/>
  <c r="AJ133" i="6"/>
  <c r="AI133" i="6"/>
  <c r="AH133" i="6"/>
  <c r="AG133" i="6"/>
  <c r="AF133" i="6"/>
  <c r="AE133" i="6"/>
  <c r="AD133" i="6"/>
  <c r="AC133" i="6"/>
  <c r="AK134" i="6"/>
  <c r="AJ134" i="6"/>
  <c r="AI134" i="6"/>
  <c r="AH134" i="6"/>
  <c r="AG134" i="6"/>
  <c r="AF134" i="6"/>
  <c r="AE134" i="6"/>
  <c r="AD134" i="6"/>
  <c r="AC134" i="6"/>
  <c r="AK135" i="6"/>
  <c r="AJ135" i="6"/>
  <c r="AI135" i="6"/>
  <c r="AH135" i="6"/>
  <c r="AG135" i="6"/>
  <c r="AF135" i="6"/>
  <c r="AE135" i="6"/>
  <c r="AD135" i="6"/>
  <c r="AC135" i="6"/>
  <c r="AK136" i="6"/>
  <c r="AJ136" i="6"/>
  <c r="AI136" i="6"/>
  <c r="AH136" i="6"/>
  <c r="AG136" i="6"/>
  <c r="AF136" i="6"/>
  <c r="AE136" i="6"/>
  <c r="AD136" i="6"/>
  <c r="AC136" i="6"/>
  <c r="P7" i="6"/>
  <c r="AE7" i="6"/>
  <c r="Z7" i="6"/>
  <c r="X7" i="15" s="1"/>
  <c r="AK110" i="6"/>
  <c r="AJ110" i="6"/>
  <c r="AI110" i="6"/>
  <c r="AH110" i="6"/>
  <c r="AG110" i="6"/>
  <c r="AF110" i="6"/>
  <c r="AE110" i="6"/>
  <c r="AD110" i="6"/>
  <c r="AC110" i="6"/>
  <c r="AK111" i="6"/>
  <c r="AJ111" i="6"/>
  <c r="AI111" i="6"/>
  <c r="AH111" i="6"/>
  <c r="AG111" i="6"/>
  <c r="AF111" i="6"/>
  <c r="AE111" i="6"/>
  <c r="AD111" i="6"/>
  <c r="AC111" i="6"/>
  <c r="AK112" i="6"/>
  <c r="AJ112" i="6"/>
  <c r="AI112" i="6"/>
  <c r="AH112" i="6"/>
  <c r="AG112" i="6"/>
  <c r="AF112" i="6"/>
  <c r="AE112" i="6"/>
  <c r="AD112" i="6"/>
  <c r="AC112" i="6"/>
  <c r="AK113" i="6"/>
  <c r="AJ113" i="6"/>
  <c r="AI113" i="6"/>
  <c r="AH113" i="6"/>
  <c r="AG113" i="6"/>
  <c r="AF113" i="6"/>
  <c r="AE113" i="6"/>
  <c r="AD113" i="6"/>
  <c r="AC113" i="6"/>
  <c r="AK114" i="6"/>
  <c r="AJ114" i="6"/>
  <c r="AI114" i="6"/>
  <c r="AH114" i="6"/>
  <c r="AG114" i="6"/>
  <c r="AF114" i="6"/>
  <c r="AE114" i="6"/>
  <c r="AD114" i="6"/>
  <c r="AC114" i="6"/>
  <c r="AK115" i="6"/>
  <c r="AJ115" i="6"/>
  <c r="AI115" i="6"/>
  <c r="AH115" i="6"/>
  <c r="AG115" i="6"/>
  <c r="AF115" i="6"/>
  <c r="AE115" i="6"/>
  <c r="AD115" i="6"/>
  <c r="AC115" i="6"/>
  <c r="AK116" i="6"/>
  <c r="AJ116" i="6"/>
  <c r="AI116" i="6"/>
  <c r="AH116" i="6"/>
  <c r="AG116" i="6"/>
  <c r="AF116" i="6"/>
  <c r="AE116" i="6"/>
  <c r="AD116" i="6"/>
  <c r="AC116" i="6"/>
  <c r="AK117" i="6"/>
  <c r="AJ117" i="6"/>
  <c r="AI117" i="6"/>
  <c r="AH117" i="6"/>
  <c r="AG117" i="6"/>
  <c r="AF117" i="6"/>
  <c r="AE117" i="6"/>
  <c r="AD117" i="6"/>
  <c r="AC117" i="6"/>
  <c r="AK118" i="6"/>
  <c r="AJ118" i="6"/>
  <c r="AI118" i="6"/>
  <c r="AH118" i="6"/>
  <c r="AG118" i="6"/>
  <c r="AF118" i="6"/>
  <c r="AE118" i="6"/>
  <c r="AD118" i="6"/>
  <c r="AC118" i="6"/>
  <c r="P6" i="6"/>
  <c r="AE6" i="6"/>
  <c r="Z6" i="6"/>
  <c r="X6" i="15" s="1"/>
  <c r="AK92" i="6"/>
  <c r="AJ92" i="6"/>
  <c r="AI92" i="6"/>
  <c r="AH92" i="6"/>
  <c r="AG92" i="6"/>
  <c r="AF92" i="6"/>
  <c r="AE92" i="6"/>
  <c r="AD92" i="6"/>
  <c r="AC92" i="6"/>
  <c r="AK93" i="6"/>
  <c r="AJ93" i="6"/>
  <c r="AI93" i="6"/>
  <c r="AH93" i="6"/>
  <c r="AG93" i="6"/>
  <c r="AF93" i="6"/>
  <c r="AE93" i="6"/>
  <c r="AD93" i="6"/>
  <c r="AC93" i="6"/>
  <c r="AK94" i="6"/>
  <c r="AJ94" i="6"/>
  <c r="AI94" i="6"/>
  <c r="AH94" i="6"/>
  <c r="AG94" i="6"/>
  <c r="AF94" i="6"/>
  <c r="AE94" i="6"/>
  <c r="AD94" i="6"/>
  <c r="AC94" i="6"/>
  <c r="AK95" i="6"/>
  <c r="AJ95" i="6"/>
  <c r="AI95" i="6"/>
  <c r="AH95" i="6"/>
  <c r="AG95" i="6"/>
  <c r="AF95" i="6"/>
  <c r="AE95" i="6"/>
  <c r="AD95" i="6"/>
  <c r="AC95" i="6"/>
  <c r="AK96" i="6"/>
  <c r="AJ96" i="6"/>
  <c r="AI96" i="6"/>
  <c r="AH96" i="6"/>
  <c r="AG96" i="6"/>
  <c r="AF96" i="6"/>
  <c r="AE96" i="6"/>
  <c r="AD96" i="6"/>
  <c r="AC96" i="6"/>
  <c r="AK97" i="6"/>
  <c r="AJ97" i="6"/>
  <c r="AI97" i="6"/>
  <c r="AH97" i="6"/>
  <c r="AG97" i="6"/>
  <c r="AF97" i="6"/>
  <c r="AE97" i="6"/>
  <c r="AD97" i="6"/>
  <c r="AC97" i="6"/>
  <c r="AK98" i="6"/>
  <c r="AJ98" i="6"/>
  <c r="AI98" i="6"/>
  <c r="AH98" i="6"/>
  <c r="AG98" i="6"/>
  <c r="AF98" i="6"/>
  <c r="AE98" i="6"/>
  <c r="AD98" i="6"/>
  <c r="AC98" i="6"/>
  <c r="AK99" i="6"/>
  <c r="AJ99" i="6"/>
  <c r="AI99" i="6"/>
  <c r="AH99" i="6"/>
  <c r="AG99" i="6"/>
  <c r="AF99" i="6"/>
  <c r="AE99" i="6"/>
  <c r="AD99" i="6"/>
  <c r="AC99" i="6"/>
  <c r="AK100" i="6"/>
  <c r="AJ100" i="6"/>
  <c r="AI100" i="6"/>
  <c r="AH100" i="6"/>
  <c r="AG100" i="6"/>
  <c r="AF100" i="6"/>
  <c r="AE100" i="6"/>
  <c r="AD100" i="6"/>
  <c r="AC100" i="6"/>
  <c r="P5" i="6"/>
  <c r="AE5" i="6"/>
  <c r="Z5" i="6"/>
  <c r="X5" i="15" s="1"/>
  <c r="AK74" i="6"/>
  <c r="AJ74" i="6"/>
  <c r="AI74" i="6"/>
  <c r="AH74" i="6"/>
  <c r="AG74" i="6"/>
  <c r="AF74" i="6"/>
  <c r="AE74" i="6"/>
  <c r="AD74" i="6"/>
  <c r="AC74" i="6"/>
  <c r="AK75" i="6"/>
  <c r="AJ75" i="6"/>
  <c r="AI75" i="6"/>
  <c r="AH75" i="6"/>
  <c r="AG75" i="6"/>
  <c r="AF75" i="6"/>
  <c r="AE75" i="6"/>
  <c r="AD75" i="6"/>
  <c r="AC75" i="6"/>
  <c r="AK76" i="6"/>
  <c r="AJ76" i="6"/>
  <c r="AI76" i="6"/>
  <c r="AH76" i="6"/>
  <c r="AG76" i="6"/>
  <c r="AF76" i="6"/>
  <c r="AE76" i="6"/>
  <c r="AD76" i="6"/>
  <c r="AC76" i="6"/>
  <c r="AK77" i="6"/>
  <c r="AJ77" i="6"/>
  <c r="AI77" i="6"/>
  <c r="AH77" i="6"/>
  <c r="AG77" i="6"/>
  <c r="AF77" i="6"/>
  <c r="AE77" i="6"/>
  <c r="AD77" i="6"/>
  <c r="AC77" i="6"/>
  <c r="AK78" i="6"/>
  <c r="AJ78" i="6"/>
  <c r="AI78" i="6"/>
  <c r="AH78" i="6"/>
  <c r="AG78" i="6"/>
  <c r="AF78" i="6"/>
  <c r="AE78" i="6"/>
  <c r="AD78" i="6"/>
  <c r="AC78" i="6"/>
  <c r="AK79" i="6"/>
  <c r="AJ79" i="6"/>
  <c r="AI79" i="6"/>
  <c r="AH79" i="6"/>
  <c r="AG79" i="6"/>
  <c r="AF79" i="6"/>
  <c r="AE79" i="6"/>
  <c r="AD79" i="6"/>
  <c r="AC79" i="6"/>
  <c r="AK80" i="6"/>
  <c r="AJ80" i="6"/>
  <c r="AI80" i="6"/>
  <c r="AH80" i="6"/>
  <c r="AG80" i="6"/>
  <c r="AF80" i="6"/>
  <c r="AE80" i="6"/>
  <c r="AD80" i="6"/>
  <c r="AC80" i="6"/>
  <c r="AK81" i="6"/>
  <c r="AJ81" i="6"/>
  <c r="AI81" i="6"/>
  <c r="AH81" i="6"/>
  <c r="AG81" i="6"/>
  <c r="AF81" i="6"/>
  <c r="AE81" i="6"/>
  <c r="AD81" i="6"/>
  <c r="AC81" i="6"/>
  <c r="AK82" i="6"/>
  <c r="AJ82" i="6"/>
  <c r="AI82" i="6"/>
  <c r="AH82" i="6"/>
  <c r="AG82" i="6"/>
  <c r="AF82" i="6"/>
  <c r="AE82" i="6"/>
  <c r="AD82" i="6"/>
  <c r="AC82" i="6"/>
  <c r="P4" i="6"/>
  <c r="AE4" i="6"/>
  <c r="Z4" i="6"/>
  <c r="X4" i="15" s="1"/>
  <c r="AK56" i="6"/>
  <c r="AJ56" i="6"/>
  <c r="AI56" i="6"/>
  <c r="AH56" i="6"/>
  <c r="AG56" i="6"/>
  <c r="AF56" i="6"/>
  <c r="AE56" i="6"/>
  <c r="AD56" i="6"/>
  <c r="AC56" i="6"/>
  <c r="AK57" i="6"/>
  <c r="AJ57" i="6"/>
  <c r="AI57" i="6"/>
  <c r="AH57" i="6"/>
  <c r="AG57" i="6"/>
  <c r="AF57" i="6"/>
  <c r="AE57" i="6"/>
  <c r="AD57" i="6"/>
  <c r="AC57" i="6"/>
  <c r="AK58" i="6"/>
  <c r="AJ58" i="6"/>
  <c r="AI58" i="6"/>
  <c r="AH58" i="6"/>
  <c r="AG58" i="6"/>
  <c r="AF58" i="6"/>
  <c r="AE58" i="6"/>
  <c r="AD58" i="6"/>
  <c r="AC58" i="6"/>
  <c r="AK59" i="6"/>
  <c r="AJ59" i="6"/>
  <c r="AI59" i="6"/>
  <c r="AH59" i="6"/>
  <c r="AG59" i="6"/>
  <c r="AF59" i="6"/>
  <c r="AE59" i="6"/>
  <c r="AD59" i="6"/>
  <c r="AC59" i="6"/>
  <c r="AK60" i="6"/>
  <c r="AJ60" i="6"/>
  <c r="AI60" i="6"/>
  <c r="AH60" i="6"/>
  <c r="AG60" i="6"/>
  <c r="AF60" i="6"/>
  <c r="AE60" i="6"/>
  <c r="AD60" i="6"/>
  <c r="AC60" i="6"/>
  <c r="AK61" i="6"/>
  <c r="AJ61" i="6"/>
  <c r="AI61" i="6"/>
  <c r="AH61" i="6"/>
  <c r="AG61" i="6"/>
  <c r="AF61" i="6"/>
  <c r="AE61" i="6"/>
  <c r="AD61" i="6"/>
  <c r="AC61" i="6"/>
  <c r="AK62" i="6"/>
  <c r="AJ62" i="6"/>
  <c r="AI62" i="6"/>
  <c r="AH62" i="6"/>
  <c r="AG62" i="6"/>
  <c r="AF62" i="6"/>
  <c r="AE62" i="6"/>
  <c r="AD62" i="6"/>
  <c r="AC62" i="6"/>
  <c r="AK63" i="6"/>
  <c r="AJ63" i="6"/>
  <c r="AI63" i="6"/>
  <c r="AH63" i="6"/>
  <c r="AG63" i="6"/>
  <c r="AF63" i="6"/>
  <c r="AE63" i="6"/>
  <c r="AD63" i="6"/>
  <c r="AC63" i="6"/>
  <c r="AK64" i="6"/>
  <c r="AJ64" i="6"/>
  <c r="AI64" i="6"/>
  <c r="AH64" i="6"/>
  <c r="AG64" i="6"/>
  <c r="AF64" i="6"/>
  <c r="AE64" i="6"/>
  <c r="AD64" i="6"/>
  <c r="AC64" i="6"/>
  <c r="P3" i="6"/>
  <c r="AE3" i="6"/>
  <c r="Z3" i="6"/>
  <c r="X3" i="15" s="1"/>
  <c r="AK38" i="6"/>
  <c r="AJ38" i="6"/>
  <c r="AI38" i="6"/>
  <c r="AH38" i="6"/>
  <c r="AG38" i="6"/>
  <c r="AF38" i="6"/>
  <c r="AE38" i="6"/>
  <c r="AD38" i="6"/>
  <c r="AC38" i="6"/>
  <c r="AK39" i="6"/>
  <c r="AJ39" i="6"/>
  <c r="AI39" i="6"/>
  <c r="AH39" i="6"/>
  <c r="AG39" i="6"/>
  <c r="AF39" i="6"/>
  <c r="AE39" i="6"/>
  <c r="AD39" i="6"/>
  <c r="AC39" i="6"/>
  <c r="AK40" i="6"/>
  <c r="AJ40" i="6"/>
  <c r="AI40" i="6"/>
  <c r="AH40" i="6"/>
  <c r="AG40" i="6"/>
  <c r="AF40" i="6"/>
  <c r="AE40" i="6"/>
  <c r="AD40" i="6"/>
  <c r="AC40" i="6"/>
  <c r="AK41" i="6"/>
  <c r="AJ41" i="6"/>
  <c r="AI41" i="6"/>
  <c r="AH41" i="6"/>
  <c r="AG41" i="6"/>
  <c r="AF41" i="6"/>
  <c r="AE41" i="6"/>
  <c r="AD41" i="6"/>
  <c r="AC41" i="6"/>
  <c r="AK42" i="6"/>
  <c r="AJ42" i="6"/>
  <c r="AI42" i="6"/>
  <c r="AH42" i="6"/>
  <c r="AG42" i="6"/>
  <c r="AF42" i="6"/>
  <c r="AE42" i="6"/>
  <c r="AD42" i="6"/>
  <c r="AC42" i="6"/>
  <c r="AK43" i="6"/>
  <c r="AJ43" i="6"/>
  <c r="AI43" i="6"/>
  <c r="AH43" i="6"/>
  <c r="AG43" i="6"/>
  <c r="AF43" i="6"/>
  <c r="AE43" i="6"/>
  <c r="AD43" i="6"/>
  <c r="AC43" i="6"/>
  <c r="AK44" i="6"/>
  <c r="AJ44" i="6"/>
  <c r="AI44" i="6"/>
  <c r="AH44" i="6"/>
  <c r="AG44" i="6"/>
  <c r="AF44" i="6"/>
  <c r="AE44" i="6"/>
  <c r="AD44" i="6"/>
  <c r="AC44" i="6"/>
  <c r="AK45" i="6"/>
  <c r="AJ45" i="6"/>
  <c r="AI45" i="6"/>
  <c r="AH45" i="6"/>
  <c r="AG45" i="6"/>
  <c r="AF45" i="6"/>
  <c r="AE45" i="6"/>
  <c r="AD45" i="6"/>
  <c r="AC45" i="6"/>
  <c r="AK46" i="6"/>
  <c r="AJ46" i="6"/>
  <c r="AI46" i="6"/>
  <c r="AH46" i="6"/>
  <c r="AG46" i="6"/>
  <c r="AF46" i="6"/>
  <c r="AE46" i="6"/>
  <c r="AD46" i="6"/>
  <c r="AC46" i="6"/>
  <c r="P2" i="6"/>
  <c r="N2" i="15"/>
  <c r="AE2" i="6"/>
  <c r="Z2" i="6"/>
  <c r="X2" i="15" s="1"/>
  <c r="AF10" i="6"/>
  <c r="AF4" i="6"/>
  <c r="AF3" i="6"/>
  <c r="AF2" i="6"/>
  <c r="AF6" i="6"/>
  <c r="AF9" i="6"/>
  <c r="AF11" i="6"/>
  <c r="AF5" i="6"/>
  <c r="AF7" i="6"/>
  <c r="AF8" i="6"/>
  <c r="AK20" i="6"/>
  <c r="AJ20" i="6"/>
  <c r="AI20" i="6"/>
  <c r="AH20" i="6"/>
  <c r="AG20" i="6"/>
  <c r="AF20" i="6"/>
  <c r="AE20" i="6"/>
  <c r="AD20" i="6"/>
  <c r="AC20" i="6"/>
  <c r="AK21" i="6"/>
  <c r="AJ21" i="6"/>
  <c r="AI21" i="6"/>
  <c r="AH21" i="6"/>
  <c r="AG21" i="6"/>
  <c r="AF21" i="6"/>
  <c r="AE21" i="6"/>
  <c r="AD21" i="6"/>
  <c r="AC21" i="6"/>
  <c r="AK22" i="6"/>
  <c r="AJ22" i="6"/>
  <c r="AI22" i="6"/>
  <c r="AH22" i="6"/>
  <c r="AG22" i="6"/>
  <c r="AF22" i="6"/>
  <c r="AE22" i="6"/>
  <c r="AD22" i="6"/>
  <c r="AC22" i="6"/>
  <c r="AK23" i="6"/>
  <c r="AJ23" i="6"/>
  <c r="AI23" i="6"/>
  <c r="AH23" i="6"/>
  <c r="AG23" i="6"/>
  <c r="AF23" i="6"/>
  <c r="AE23" i="6"/>
  <c r="AD23" i="6"/>
  <c r="AC23" i="6"/>
  <c r="AK24" i="6"/>
  <c r="AJ24" i="6"/>
  <c r="AI24" i="6"/>
  <c r="AH24" i="6"/>
  <c r="AG24" i="6"/>
  <c r="AF24" i="6"/>
  <c r="AE24" i="6"/>
  <c r="AD24" i="6"/>
  <c r="AC24" i="6"/>
  <c r="AK25" i="6"/>
  <c r="AJ25" i="6"/>
  <c r="AI25" i="6"/>
  <c r="AH25" i="6"/>
  <c r="AG25" i="6"/>
  <c r="AF25" i="6"/>
  <c r="AE25" i="6"/>
  <c r="AD25" i="6"/>
  <c r="AC25" i="6"/>
  <c r="AK26" i="6"/>
  <c r="AJ26" i="6"/>
  <c r="AI26" i="6"/>
  <c r="AH26" i="6"/>
  <c r="AG26" i="6"/>
  <c r="AF26" i="6"/>
  <c r="AE26" i="6"/>
  <c r="AD26" i="6"/>
  <c r="AC26" i="6"/>
  <c r="AK27" i="6"/>
  <c r="AJ27" i="6"/>
  <c r="AI27" i="6"/>
  <c r="AH27" i="6"/>
  <c r="AG27" i="6"/>
  <c r="AF27" i="6"/>
  <c r="AE27" i="6"/>
  <c r="AD27" i="6"/>
  <c r="AC27" i="6"/>
  <c r="AK28" i="6"/>
  <c r="AJ28" i="6"/>
  <c r="AI28" i="6"/>
  <c r="AH28" i="6"/>
  <c r="AG28" i="6"/>
  <c r="AF28" i="6"/>
  <c r="AE28" i="6"/>
  <c r="AD28" i="6"/>
  <c r="AC28" i="6"/>
  <c r="AD183" i="7"/>
  <c r="AE183" i="7"/>
  <c r="AF183" i="7"/>
  <c r="AG183" i="7"/>
  <c r="AH183" i="7"/>
  <c r="AI183" i="7"/>
  <c r="AJ183" i="7"/>
  <c r="AK183" i="7"/>
  <c r="AC183" i="7"/>
  <c r="AD191" i="7"/>
  <c r="AE191" i="7"/>
  <c r="AF191" i="7"/>
  <c r="AG191" i="7"/>
  <c r="AH191" i="7"/>
  <c r="AI191" i="7"/>
  <c r="AJ191" i="7"/>
  <c r="AK191" i="7"/>
  <c r="AC191" i="7"/>
  <c r="AD190" i="7"/>
  <c r="AE190" i="7"/>
  <c r="AF190" i="7"/>
  <c r="AG190" i="7"/>
  <c r="AH190" i="7"/>
  <c r="AI190" i="7"/>
  <c r="AJ190" i="7"/>
  <c r="AK190" i="7"/>
  <c r="AC190" i="7"/>
  <c r="AD189" i="7"/>
  <c r="AE189" i="7"/>
  <c r="AF189" i="7"/>
  <c r="AG189" i="7"/>
  <c r="AH189" i="7"/>
  <c r="AI189" i="7"/>
  <c r="AJ189" i="7"/>
  <c r="AK189" i="7"/>
  <c r="AC189" i="7"/>
  <c r="AD188" i="7"/>
  <c r="AE188" i="7"/>
  <c r="AF188" i="7"/>
  <c r="AG188" i="7"/>
  <c r="AH188" i="7"/>
  <c r="AI188" i="7"/>
  <c r="AJ188" i="7"/>
  <c r="AK188" i="7"/>
  <c r="AC188" i="7"/>
  <c r="AD187" i="7"/>
  <c r="AE187" i="7"/>
  <c r="AF187" i="7"/>
  <c r="AG187" i="7"/>
  <c r="AH187" i="7"/>
  <c r="AI187" i="7"/>
  <c r="AJ187" i="7"/>
  <c r="AK187" i="7"/>
  <c r="AC187" i="7"/>
  <c r="AD186" i="7"/>
  <c r="AE186" i="7"/>
  <c r="AF186" i="7"/>
  <c r="AG186" i="7"/>
  <c r="AH186" i="7"/>
  <c r="AI186" i="7"/>
  <c r="AJ186" i="7"/>
  <c r="AK186" i="7"/>
  <c r="AC186" i="7"/>
  <c r="AD185" i="7"/>
  <c r="AE185" i="7"/>
  <c r="AF185" i="7"/>
  <c r="AG185" i="7"/>
  <c r="AH185" i="7"/>
  <c r="AI185" i="7"/>
  <c r="AJ185" i="7"/>
  <c r="AK185" i="7"/>
  <c r="AC185" i="7"/>
  <c r="AD184" i="7"/>
  <c r="AE184" i="7"/>
  <c r="AF184" i="7"/>
  <c r="AG184" i="7"/>
  <c r="AH184" i="7"/>
  <c r="AI184" i="7"/>
  <c r="AJ184" i="7"/>
  <c r="AK184" i="7"/>
  <c r="AC184" i="7"/>
  <c r="AD146" i="7"/>
  <c r="AE146" i="7"/>
  <c r="AF146" i="7"/>
  <c r="AG146" i="7"/>
  <c r="AH146" i="7"/>
  <c r="AI146" i="7"/>
  <c r="AJ146" i="7"/>
  <c r="AK146" i="7"/>
  <c r="AC146" i="7"/>
  <c r="AD154" i="7"/>
  <c r="AE154" i="7"/>
  <c r="AF154" i="7"/>
  <c r="AG154" i="7"/>
  <c r="AH154" i="7"/>
  <c r="AI154" i="7"/>
  <c r="AJ154" i="7"/>
  <c r="AK154" i="7"/>
  <c r="AC154" i="7"/>
  <c r="AD153" i="7"/>
  <c r="AE153" i="7"/>
  <c r="AF153" i="7"/>
  <c r="AG153" i="7"/>
  <c r="AH153" i="7"/>
  <c r="AI153" i="7"/>
  <c r="AJ153" i="7"/>
  <c r="AK153" i="7"/>
  <c r="AC153" i="7"/>
  <c r="AD152" i="7"/>
  <c r="AE152" i="7"/>
  <c r="AF152" i="7"/>
  <c r="AG152" i="7"/>
  <c r="AH152" i="7"/>
  <c r="AI152" i="7"/>
  <c r="AJ152" i="7"/>
  <c r="AK152" i="7"/>
  <c r="AC152" i="7"/>
  <c r="AD151" i="7"/>
  <c r="AE151" i="7"/>
  <c r="AF151" i="7"/>
  <c r="AG151" i="7"/>
  <c r="AH151" i="7"/>
  <c r="AI151" i="7"/>
  <c r="AJ151" i="7"/>
  <c r="AK151" i="7"/>
  <c r="AC151" i="7"/>
  <c r="AD150" i="7"/>
  <c r="AE150" i="7"/>
  <c r="AF150" i="7"/>
  <c r="AG150" i="7"/>
  <c r="AH150" i="7"/>
  <c r="AI150" i="7"/>
  <c r="AJ150" i="7"/>
  <c r="AK150" i="7"/>
  <c r="AC150" i="7"/>
  <c r="AD149" i="7"/>
  <c r="AE149" i="7"/>
  <c r="AF149" i="7"/>
  <c r="AG149" i="7"/>
  <c r="AH149" i="7"/>
  <c r="AI149" i="7"/>
  <c r="AJ149" i="7"/>
  <c r="AK149" i="7"/>
  <c r="AC149" i="7"/>
  <c r="AD148" i="7"/>
  <c r="AE148" i="7"/>
  <c r="AF148" i="7"/>
  <c r="AG148" i="7"/>
  <c r="AH148" i="7"/>
  <c r="AI148" i="7"/>
  <c r="AJ148" i="7"/>
  <c r="AK148" i="7"/>
  <c r="AC148" i="7"/>
  <c r="AD147" i="7"/>
  <c r="AE147" i="7"/>
  <c r="AF147" i="7"/>
  <c r="AG147" i="7"/>
  <c r="AH147" i="7"/>
  <c r="AI147" i="7"/>
  <c r="AJ147" i="7"/>
  <c r="AK147" i="7"/>
  <c r="AC147" i="7"/>
  <c r="AD128" i="7"/>
  <c r="AE128" i="7"/>
  <c r="AF128" i="7"/>
  <c r="AG128" i="7"/>
  <c r="AH128" i="7"/>
  <c r="AI128" i="7"/>
  <c r="AJ128" i="7"/>
  <c r="AK128" i="7"/>
  <c r="AC128" i="7"/>
  <c r="AD136" i="7"/>
  <c r="AE136" i="7"/>
  <c r="AF136" i="7"/>
  <c r="AG136" i="7"/>
  <c r="AH136" i="7"/>
  <c r="AI136" i="7"/>
  <c r="AJ136" i="7"/>
  <c r="AK136" i="7"/>
  <c r="AC136" i="7"/>
  <c r="AD135" i="7"/>
  <c r="AE135" i="7"/>
  <c r="AF135" i="7"/>
  <c r="AG135" i="7"/>
  <c r="AH135" i="7"/>
  <c r="AI135" i="7"/>
  <c r="AJ135" i="7"/>
  <c r="AK135" i="7"/>
  <c r="AC135" i="7"/>
  <c r="AD134" i="7"/>
  <c r="AE134" i="7"/>
  <c r="AF134" i="7"/>
  <c r="AG134" i="7"/>
  <c r="AH134" i="7"/>
  <c r="AI134" i="7"/>
  <c r="AJ134" i="7"/>
  <c r="AK134" i="7"/>
  <c r="AC134" i="7"/>
  <c r="AD133" i="7"/>
  <c r="AE133" i="7"/>
  <c r="AF133" i="7"/>
  <c r="AG133" i="7"/>
  <c r="AH133" i="7"/>
  <c r="AI133" i="7"/>
  <c r="AJ133" i="7"/>
  <c r="AK133" i="7"/>
  <c r="AC133" i="7"/>
  <c r="AD132" i="7"/>
  <c r="AE132" i="7"/>
  <c r="AF132" i="7"/>
  <c r="AG132" i="7"/>
  <c r="AH132" i="7"/>
  <c r="AI132" i="7"/>
  <c r="AJ132" i="7"/>
  <c r="AK132" i="7"/>
  <c r="AC132" i="7"/>
  <c r="AD131" i="7"/>
  <c r="AE131" i="7"/>
  <c r="AF131" i="7"/>
  <c r="AG131" i="7"/>
  <c r="AH131" i="7"/>
  <c r="AI131" i="7"/>
  <c r="AJ131" i="7"/>
  <c r="AK131" i="7"/>
  <c r="AC131" i="7"/>
  <c r="AD130" i="7"/>
  <c r="AE130" i="7"/>
  <c r="AF130" i="7"/>
  <c r="AG130" i="7"/>
  <c r="AH130" i="7"/>
  <c r="AI130" i="7"/>
  <c r="AJ130" i="7"/>
  <c r="AK130" i="7"/>
  <c r="AC130" i="7"/>
  <c r="AD129" i="7"/>
  <c r="AE129" i="7"/>
  <c r="AF129" i="7"/>
  <c r="AG129" i="7"/>
  <c r="AH129" i="7"/>
  <c r="AI129" i="7"/>
  <c r="AJ129" i="7"/>
  <c r="AK129" i="7"/>
  <c r="AC129" i="7"/>
  <c r="AD110" i="7"/>
  <c r="AE110" i="7"/>
  <c r="AF110" i="7"/>
  <c r="AG110" i="7"/>
  <c r="AH110" i="7"/>
  <c r="AI110" i="7"/>
  <c r="AJ110" i="7"/>
  <c r="AK110" i="7"/>
  <c r="AC110" i="7"/>
  <c r="AD118" i="7"/>
  <c r="AE118" i="7"/>
  <c r="AF118" i="7"/>
  <c r="AG118" i="7"/>
  <c r="AH118" i="7"/>
  <c r="AI118" i="7"/>
  <c r="AJ118" i="7"/>
  <c r="AK118" i="7"/>
  <c r="AC118" i="7"/>
  <c r="AD117" i="7"/>
  <c r="AE117" i="7"/>
  <c r="AF117" i="7"/>
  <c r="AG117" i="7"/>
  <c r="AH117" i="7"/>
  <c r="AI117" i="7"/>
  <c r="AJ117" i="7"/>
  <c r="AK117" i="7"/>
  <c r="AC117" i="7"/>
  <c r="AD116" i="7"/>
  <c r="AE116" i="7"/>
  <c r="AF116" i="7"/>
  <c r="AG116" i="7"/>
  <c r="AH116" i="7"/>
  <c r="AI116" i="7"/>
  <c r="AJ116" i="7"/>
  <c r="AK116" i="7"/>
  <c r="AC116" i="7"/>
  <c r="AD115" i="7"/>
  <c r="AE115" i="7"/>
  <c r="AF115" i="7"/>
  <c r="AG115" i="7"/>
  <c r="AH115" i="7"/>
  <c r="AI115" i="7"/>
  <c r="AJ115" i="7"/>
  <c r="AK115" i="7"/>
  <c r="AC115" i="7"/>
  <c r="AD114" i="7"/>
  <c r="AE114" i="7"/>
  <c r="AF114" i="7"/>
  <c r="AG114" i="7"/>
  <c r="AH114" i="7"/>
  <c r="AI114" i="7"/>
  <c r="AJ114" i="7"/>
  <c r="AK114" i="7"/>
  <c r="AC114" i="7"/>
  <c r="AD113" i="7"/>
  <c r="AE113" i="7"/>
  <c r="AF113" i="7"/>
  <c r="AG113" i="7"/>
  <c r="AH113" i="7"/>
  <c r="AI113" i="7"/>
  <c r="AJ113" i="7"/>
  <c r="AK113" i="7"/>
  <c r="AC113" i="7"/>
  <c r="AD112" i="7"/>
  <c r="AE112" i="7"/>
  <c r="AF112" i="7"/>
  <c r="AG112" i="7"/>
  <c r="AH112" i="7"/>
  <c r="AI112" i="7"/>
  <c r="AJ112" i="7"/>
  <c r="AK112" i="7"/>
  <c r="AC112" i="7"/>
  <c r="AD111" i="7"/>
  <c r="AE111" i="7"/>
  <c r="AF111" i="7"/>
  <c r="AG111" i="7"/>
  <c r="AH111" i="7"/>
  <c r="AI111" i="7"/>
  <c r="AJ111" i="7"/>
  <c r="AK111" i="7"/>
  <c r="AC111" i="7"/>
  <c r="AD92" i="7"/>
  <c r="AE92" i="7"/>
  <c r="AF92" i="7"/>
  <c r="AG92" i="7"/>
  <c r="AH92" i="7"/>
  <c r="AI92" i="7"/>
  <c r="AJ92" i="7"/>
  <c r="AK92" i="7"/>
  <c r="AC92" i="7"/>
  <c r="AD100" i="7"/>
  <c r="AE100" i="7"/>
  <c r="AF100" i="7"/>
  <c r="AG100" i="7"/>
  <c r="AH100" i="7"/>
  <c r="AI100" i="7"/>
  <c r="AJ100" i="7"/>
  <c r="AK100" i="7"/>
  <c r="AC100" i="7"/>
  <c r="AD99" i="7"/>
  <c r="AE99" i="7"/>
  <c r="AF99" i="7"/>
  <c r="AG99" i="7"/>
  <c r="AH99" i="7"/>
  <c r="AI99" i="7"/>
  <c r="AJ99" i="7"/>
  <c r="AK99" i="7"/>
  <c r="AC99" i="7"/>
  <c r="AD98" i="7"/>
  <c r="AE98" i="7"/>
  <c r="AF98" i="7"/>
  <c r="AG98" i="7"/>
  <c r="AH98" i="7"/>
  <c r="AI98" i="7"/>
  <c r="AJ98" i="7"/>
  <c r="AK98" i="7"/>
  <c r="AC98" i="7"/>
  <c r="AD97" i="7"/>
  <c r="AE97" i="7"/>
  <c r="AF97" i="7"/>
  <c r="AG97" i="7"/>
  <c r="AH97" i="7"/>
  <c r="AI97" i="7"/>
  <c r="AJ97" i="7"/>
  <c r="AK97" i="7"/>
  <c r="AC97" i="7"/>
  <c r="AD96" i="7"/>
  <c r="AE96" i="7"/>
  <c r="AF96" i="7"/>
  <c r="AG96" i="7"/>
  <c r="AH96" i="7"/>
  <c r="AI96" i="7"/>
  <c r="AJ96" i="7"/>
  <c r="AK96" i="7"/>
  <c r="AC96" i="7"/>
  <c r="AD95" i="7"/>
  <c r="AE95" i="7"/>
  <c r="AF95" i="7"/>
  <c r="AG95" i="7"/>
  <c r="AH95" i="7"/>
  <c r="AI95" i="7"/>
  <c r="AJ95" i="7"/>
  <c r="AK95" i="7"/>
  <c r="AC95" i="7"/>
  <c r="AD94" i="7"/>
  <c r="AE94" i="7"/>
  <c r="AF94" i="7"/>
  <c r="AG94" i="7"/>
  <c r="AH94" i="7"/>
  <c r="AI94" i="7"/>
  <c r="AJ94" i="7"/>
  <c r="AK94" i="7"/>
  <c r="AC94" i="7"/>
  <c r="AD93" i="7"/>
  <c r="AE93" i="7"/>
  <c r="AF93" i="7"/>
  <c r="AG93" i="7"/>
  <c r="AH93" i="7"/>
  <c r="AI93" i="7"/>
  <c r="AJ93" i="7"/>
  <c r="AK93" i="7"/>
  <c r="AC93" i="7"/>
  <c r="AD74" i="7"/>
  <c r="AE74" i="7"/>
  <c r="AF74" i="7"/>
  <c r="AG74" i="7"/>
  <c r="AH74" i="7"/>
  <c r="AI74" i="7"/>
  <c r="AJ74" i="7"/>
  <c r="AK74" i="7"/>
  <c r="AC74" i="7"/>
  <c r="AD82" i="7"/>
  <c r="AE82" i="7"/>
  <c r="AF82" i="7"/>
  <c r="AG82" i="7"/>
  <c r="AH82" i="7"/>
  <c r="AI82" i="7"/>
  <c r="AJ82" i="7"/>
  <c r="AK82" i="7"/>
  <c r="AC82" i="7"/>
  <c r="AD81" i="7"/>
  <c r="AE81" i="7"/>
  <c r="AF81" i="7"/>
  <c r="AG81" i="7"/>
  <c r="AH81" i="7"/>
  <c r="AI81" i="7"/>
  <c r="AJ81" i="7"/>
  <c r="AK81" i="7"/>
  <c r="AC81" i="7"/>
  <c r="AD80" i="7"/>
  <c r="AE80" i="7"/>
  <c r="AF80" i="7"/>
  <c r="AG80" i="7"/>
  <c r="AH80" i="7"/>
  <c r="AI80" i="7"/>
  <c r="AJ80" i="7"/>
  <c r="AK80" i="7"/>
  <c r="AC80" i="7"/>
  <c r="AD79" i="7"/>
  <c r="AE79" i="7"/>
  <c r="AF79" i="7"/>
  <c r="AG79" i="7"/>
  <c r="AH79" i="7"/>
  <c r="AI79" i="7"/>
  <c r="AJ79" i="7"/>
  <c r="AK79" i="7"/>
  <c r="AC79" i="7"/>
  <c r="AD78" i="7"/>
  <c r="AE78" i="7"/>
  <c r="AF78" i="7"/>
  <c r="AG78" i="7"/>
  <c r="AH78" i="7"/>
  <c r="AI78" i="7"/>
  <c r="AJ78" i="7"/>
  <c r="AK78" i="7"/>
  <c r="AC78" i="7"/>
  <c r="AD77" i="7"/>
  <c r="AE77" i="7"/>
  <c r="AF77" i="7"/>
  <c r="AG77" i="7"/>
  <c r="AH77" i="7"/>
  <c r="AI77" i="7"/>
  <c r="AJ77" i="7"/>
  <c r="AK77" i="7"/>
  <c r="AC77" i="7"/>
  <c r="AD76" i="7"/>
  <c r="AE76" i="7"/>
  <c r="AF76" i="7"/>
  <c r="AG76" i="7"/>
  <c r="AH76" i="7"/>
  <c r="AI76" i="7"/>
  <c r="AJ76" i="7"/>
  <c r="AK76" i="7"/>
  <c r="AC76" i="7"/>
  <c r="AD75" i="7"/>
  <c r="AE75" i="7"/>
  <c r="AF75" i="7"/>
  <c r="AG75" i="7"/>
  <c r="AH75" i="7"/>
  <c r="AI75" i="7"/>
  <c r="AJ75" i="7"/>
  <c r="AK75" i="7"/>
  <c r="AC75" i="7"/>
  <c r="AD56" i="7"/>
  <c r="AE56" i="7"/>
  <c r="AF56" i="7"/>
  <c r="AG56" i="7"/>
  <c r="AH56" i="7"/>
  <c r="AI56" i="7"/>
  <c r="AJ56" i="7"/>
  <c r="AK56" i="7"/>
  <c r="AC56" i="7"/>
  <c r="AD64" i="7"/>
  <c r="AE64" i="7"/>
  <c r="AF64" i="7"/>
  <c r="AG64" i="7"/>
  <c r="AH64" i="7"/>
  <c r="AI64" i="7"/>
  <c r="AJ64" i="7"/>
  <c r="AK64" i="7"/>
  <c r="AC64" i="7"/>
  <c r="AD63" i="7"/>
  <c r="AE63" i="7"/>
  <c r="AF63" i="7"/>
  <c r="AG63" i="7"/>
  <c r="AH63" i="7"/>
  <c r="AI63" i="7"/>
  <c r="AJ63" i="7"/>
  <c r="AK63" i="7"/>
  <c r="AC63" i="7"/>
  <c r="AD62" i="7"/>
  <c r="AE62" i="7"/>
  <c r="AF62" i="7"/>
  <c r="AG62" i="7"/>
  <c r="AH62" i="7"/>
  <c r="AI62" i="7"/>
  <c r="AJ62" i="7"/>
  <c r="AK62" i="7"/>
  <c r="AC62" i="7"/>
  <c r="AD61" i="7"/>
  <c r="AE61" i="7"/>
  <c r="AF61" i="7"/>
  <c r="AG61" i="7"/>
  <c r="AH61" i="7"/>
  <c r="AI61" i="7"/>
  <c r="AJ61" i="7"/>
  <c r="AK61" i="7"/>
  <c r="AC61" i="7"/>
  <c r="AD60" i="7"/>
  <c r="AE60" i="7"/>
  <c r="AF60" i="7"/>
  <c r="AG60" i="7"/>
  <c r="AH60" i="7"/>
  <c r="AI60" i="7"/>
  <c r="AJ60" i="7"/>
  <c r="AK60" i="7"/>
  <c r="AC60" i="7"/>
  <c r="AD59" i="7"/>
  <c r="AE59" i="7"/>
  <c r="AF59" i="7"/>
  <c r="AG59" i="7"/>
  <c r="AH59" i="7"/>
  <c r="AI59" i="7"/>
  <c r="AJ59" i="7"/>
  <c r="AK59" i="7"/>
  <c r="AC59" i="7"/>
  <c r="AD58" i="7"/>
  <c r="AE58" i="7"/>
  <c r="AF58" i="7"/>
  <c r="AG58" i="7"/>
  <c r="AH58" i="7"/>
  <c r="AI58" i="7"/>
  <c r="AJ58" i="7"/>
  <c r="AK58" i="7"/>
  <c r="AC58" i="7"/>
  <c r="AD57" i="7"/>
  <c r="AE57" i="7"/>
  <c r="AF57" i="7"/>
  <c r="AG57" i="7"/>
  <c r="AH57" i="7"/>
  <c r="AI57" i="7"/>
  <c r="AJ57" i="7"/>
  <c r="AK57" i="7"/>
  <c r="AC57" i="7"/>
  <c r="AD38" i="7"/>
  <c r="AE38" i="7"/>
  <c r="AF38" i="7"/>
  <c r="AG38" i="7"/>
  <c r="AH38" i="7"/>
  <c r="AI38" i="7"/>
  <c r="AJ38" i="7"/>
  <c r="AK38" i="7"/>
  <c r="AC38" i="7"/>
  <c r="AD46" i="7"/>
  <c r="AE46" i="7"/>
  <c r="AF46" i="7"/>
  <c r="AG46" i="7"/>
  <c r="AH46" i="7"/>
  <c r="AI46" i="7"/>
  <c r="AJ46" i="7"/>
  <c r="AK46" i="7"/>
  <c r="AC46" i="7"/>
  <c r="AD45" i="7"/>
  <c r="AE45" i="7"/>
  <c r="AF45" i="7"/>
  <c r="AG45" i="7"/>
  <c r="AH45" i="7"/>
  <c r="AI45" i="7"/>
  <c r="AJ45" i="7"/>
  <c r="AK45" i="7"/>
  <c r="AC45" i="7"/>
  <c r="AD44" i="7"/>
  <c r="AE44" i="7"/>
  <c r="AF44" i="7"/>
  <c r="AG44" i="7"/>
  <c r="AH44" i="7"/>
  <c r="AI44" i="7"/>
  <c r="AJ44" i="7"/>
  <c r="AK44" i="7"/>
  <c r="AC44" i="7"/>
  <c r="AD43" i="7"/>
  <c r="AE43" i="7"/>
  <c r="AF43" i="7"/>
  <c r="AG43" i="7"/>
  <c r="AH43" i="7"/>
  <c r="AI43" i="7"/>
  <c r="AJ43" i="7"/>
  <c r="AK43" i="7"/>
  <c r="AC43" i="7"/>
  <c r="AD42" i="7"/>
  <c r="AE42" i="7"/>
  <c r="AF42" i="7"/>
  <c r="AG42" i="7"/>
  <c r="AH42" i="7"/>
  <c r="AI42" i="7"/>
  <c r="AJ42" i="7"/>
  <c r="AK42" i="7"/>
  <c r="AC42" i="7"/>
  <c r="AD41" i="7"/>
  <c r="AE41" i="7"/>
  <c r="AF41" i="7"/>
  <c r="AG41" i="7"/>
  <c r="AH41" i="7"/>
  <c r="AI41" i="7"/>
  <c r="AJ41" i="7"/>
  <c r="AK41" i="7"/>
  <c r="AC41" i="7"/>
  <c r="AD40" i="7"/>
  <c r="AE40" i="7"/>
  <c r="AF40" i="7"/>
  <c r="AG40" i="7"/>
  <c r="AH40" i="7"/>
  <c r="AI40" i="7"/>
  <c r="AJ40" i="7"/>
  <c r="AK40" i="7"/>
  <c r="AC40" i="7"/>
  <c r="AD39" i="7"/>
  <c r="AE39" i="7"/>
  <c r="AF39" i="7"/>
  <c r="AG39" i="7"/>
  <c r="AH39" i="7"/>
  <c r="AI39" i="7"/>
  <c r="AJ39" i="7"/>
  <c r="AK39" i="7"/>
  <c r="AC39" i="7"/>
  <c r="AB10" i="7"/>
  <c r="AI10" i="7" s="1"/>
  <c r="AD10" i="7"/>
  <c r="AJ10" i="7" s="1"/>
  <c r="AC10" i="7"/>
  <c r="N7" i="15" l="1"/>
  <c r="N6" i="15"/>
  <c r="N3" i="15"/>
  <c r="Y3" i="15"/>
  <c r="AE3" i="15" s="1"/>
  <c r="N8" i="15"/>
  <c r="N11" i="15"/>
  <c r="N9" i="15"/>
  <c r="N5" i="15"/>
  <c r="AG2" i="7"/>
  <c r="AH2" i="7"/>
  <c r="AH10" i="7"/>
  <c r="AC2" i="7"/>
  <c r="AG7" i="7"/>
  <c r="AG8" i="7"/>
  <c r="AH5" i="7"/>
  <c r="AG9" i="7"/>
  <c r="AG6" i="7"/>
  <c r="AH4" i="7"/>
  <c r="AG4" i="7"/>
  <c r="AG11" i="7"/>
  <c r="AH3" i="7"/>
  <c r="AH6" i="7"/>
  <c r="AH7" i="7"/>
  <c r="AB2" i="7"/>
  <c r="AI2" i="7" s="1"/>
  <c r="AG5" i="7"/>
  <c r="AH8" i="7"/>
  <c r="AH11" i="7"/>
  <c r="AH9" i="7"/>
  <c r="AG3" i="7"/>
  <c r="AG10" i="7"/>
  <c r="AC7" i="7"/>
  <c r="AD2" i="7"/>
  <c r="AJ2" i="7" s="1"/>
  <c r="AC8" i="7"/>
  <c r="AD6" i="7"/>
  <c r="AJ6" i="7" s="1"/>
  <c r="AC5" i="7"/>
  <c r="AC3" i="7"/>
  <c r="AD3" i="7"/>
  <c r="AJ3" i="7" s="1"/>
  <c r="AB4" i="7"/>
  <c r="AI4" i="7" s="1"/>
  <c r="AB3" i="7"/>
  <c r="AI3" i="7" s="1"/>
  <c r="AB7" i="7"/>
  <c r="AI7" i="7" s="1"/>
  <c r="AD9" i="7"/>
  <c r="AJ9" i="7" s="1"/>
  <c r="AB6" i="7"/>
  <c r="AI6" i="7" s="1"/>
  <c r="AC6" i="7"/>
  <c r="AD7" i="7"/>
  <c r="AJ7" i="7" s="1"/>
  <c r="AC4" i="7"/>
  <c r="AD4" i="7"/>
  <c r="AJ4" i="7" s="1"/>
  <c r="AD5" i="7"/>
  <c r="AJ5" i="7" s="1"/>
  <c r="AB5" i="7"/>
  <c r="AI5" i="7" s="1"/>
  <c r="AD8" i="7"/>
  <c r="AJ8" i="7" s="1"/>
  <c r="AB8" i="7"/>
  <c r="AI8" i="7" s="1"/>
  <c r="AC9" i="7"/>
  <c r="AB9" i="7"/>
  <c r="AI9" i="7" s="1"/>
  <c r="AD11" i="7"/>
  <c r="AJ11" i="7" s="1"/>
  <c r="AD2" i="6"/>
  <c r="AC2" i="6"/>
  <c r="AB2" i="6"/>
  <c r="AH2" i="6"/>
  <c r="AG10" i="6"/>
  <c r="AG8" i="6"/>
  <c r="AG7" i="6"/>
  <c r="AG5" i="6"/>
  <c r="AG11" i="6"/>
  <c r="AG9" i="6"/>
  <c r="AG6" i="6"/>
  <c r="AG2" i="6"/>
  <c r="AG3" i="6"/>
  <c r="AG4" i="6"/>
  <c r="AC2" i="15"/>
  <c r="AD10" i="15"/>
  <c r="AD8" i="15"/>
  <c r="AD7" i="15"/>
  <c r="AD5" i="15"/>
  <c r="AD11" i="15"/>
  <c r="AD9" i="15"/>
  <c r="AD6" i="15"/>
  <c r="AD2" i="15"/>
  <c r="AD3" i="15"/>
  <c r="AD4" i="15"/>
  <c r="AD3" i="6"/>
  <c r="AC3" i="6"/>
  <c r="AB3" i="6"/>
  <c r="AH3" i="6"/>
  <c r="AC3" i="15"/>
  <c r="AD4" i="6"/>
  <c r="AB4" i="6"/>
  <c r="AC4" i="6"/>
  <c r="AH4" i="6"/>
  <c r="AC4" i="15"/>
  <c r="AD5" i="6"/>
  <c r="AC5" i="6"/>
  <c r="AB5" i="6"/>
  <c r="AH5" i="6"/>
  <c r="AC5" i="15"/>
  <c r="AD6" i="6"/>
  <c r="AC6" i="6"/>
  <c r="AB6" i="6"/>
  <c r="AH6" i="6"/>
  <c r="AC6" i="15"/>
  <c r="AD7" i="6"/>
  <c r="AC7" i="6"/>
  <c r="AB7" i="6"/>
  <c r="AH7" i="6"/>
  <c r="AC7" i="15"/>
  <c r="AD8" i="6"/>
  <c r="AC8" i="6"/>
  <c r="AA8" i="15" s="1"/>
  <c r="AB8" i="6"/>
  <c r="AH8" i="6"/>
  <c r="AC8" i="15"/>
  <c r="AD9" i="6"/>
  <c r="AC9" i="6"/>
  <c r="AB9" i="6"/>
  <c r="AH9" i="6"/>
  <c r="AC9" i="15"/>
  <c r="AD10" i="6"/>
  <c r="AB10" i="15" s="1"/>
  <c r="AC10" i="6"/>
  <c r="AA10" i="15" s="1"/>
  <c r="Z10" i="15"/>
  <c r="AH10" i="6"/>
  <c r="AC10" i="15"/>
  <c r="AD11" i="6"/>
  <c r="AC11" i="6"/>
  <c r="AB11" i="6"/>
  <c r="AH11" i="6"/>
  <c r="AC11" i="15"/>
  <c r="AC11" i="7"/>
  <c r="AB11" i="7"/>
  <c r="AI11" i="7" s="1"/>
  <c r="Z8" i="15" l="1"/>
  <c r="AA6" i="15"/>
  <c r="AA7" i="15"/>
  <c r="Z4" i="15"/>
  <c r="AB8" i="15"/>
  <c r="AB2" i="15"/>
  <c r="AB7" i="15"/>
  <c r="AB5" i="15"/>
  <c r="AH5" i="15" s="1"/>
  <c r="AF11" i="15"/>
  <c r="AE5" i="15"/>
  <c r="AF9" i="15"/>
  <c r="AF10" i="15"/>
  <c r="Z2" i="15"/>
  <c r="AG2" i="15" s="1"/>
  <c r="AF8" i="15"/>
  <c r="AF6" i="15"/>
  <c r="Z3" i="15"/>
  <c r="AG3" i="15" s="1"/>
  <c r="AA3" i="15"/>
  <c r="Z5" i="15"/>
  <c r="AG5" i="15" s="1"/>
  <c r="AA2" i="15"/>
  <c r="AE2" i="15"/>
  <c r="AE7" i="15"/>
  <c r="Z7" i="15"/>
  <c r="AG7" i="15" s="1"/>
  <c r="AE11" i="15"/>
  <c r="AE4" i="15"/>
  <c r="AF5" i="15"/>
  <c r="AE6" i="15"/>
  <c r="AF4" i="15"/>
  <c r="AE8" i="15"/>
  <c r="AE10" i="15"/>
  <c r="AB3" i="15"/>
  <c r="AH3" i="15" s="1"/>
  <c r="Z9" i="15"/>
  <c r="AG9" i="15" s="1"/>
  <c r="AB6" i="15"/>
  <c r="AH6" i="15" s="1"/>
  <c r="AA9" i="15"/>
  <c r="AA4" i="15"/>
  <c r="Z6" i="15"/>
  <c r="AG6" i="15" s="1"/>
  <c r="AA11" i="15"/>
  <c r="AB4" i="15"/>
  <c r="AH4" i="15" s="1"/>
  <c r="AB11" i="15"/>
  <c r="AH11" i="15" s="1"/>
  <c r="AA5" i="15"/>
  <c r="Z11" i="15"/>
  <c r="AG11" i="15" s="1"/>
  <c r="AB9" i="15"/>
  <c r="AH9" i="15" s="1"/>
  <c r="AF3" i="15"/>
  <c r="AE9" i="15"/>
  <c r="AF7" i="15"/>
  <c r="AF2" i="15"/>
  <c r="AG4" i="15"/>
  <c r="AG8" i="15"/>
  <c r="AH2" i="15"/>
  <c r="AH7" i="15"/>
  <c r="AI11" i="6"/>
  <c r="AJ11" i="6"/>
  <c r="AI10" i="6"/>
  <c r="AG10" i="15"/>
  <c r="AJ10" i="6"/>
  <c r="AH10" i="15"/>
  <c r="AI9" i="6"/>
  <c r="AJ9" i="6"/>
  <c r="AI8" i="6"/>
  <c r="AJ8" i="6"/>
  <c r="AH8" i="15"/>
  <c r="AI7" i="6"/>
  <c r="AJ7" i="6"/>
  <c r="AI6" i="6"/>
  <c r="AJ6" i="6"/>
  <c r="AI5" i="6"/>
  <c r="AJ5" i="6"/>
  <c r="AI4" i="6"/>
  <c r="AJ4" i="6"/>
  <c r="AI3" i="6"/>
  <c r="AJ3" i="6"/>
  <c r="AI2" i="6"/>
  <c r="AJ2" i="6"/>
</calcChain>
</file>

<file path=xl/comments1.xml><?xml version="1.0" encoding="utf-8"?>
<comments xmlns="http://schemas.openxmlformats.org/spreadsheetml/2006/main">
  <authors>
    <author>Samuel German</author>
  </authors>
  <commentList>
    <comment ref="O1" authorId="0" shapeId="0">
      <text>
        <r>
          <rPr>
            <b/>
            <sz val="9"/>
            <color indexed="81"/>
            <rFont val="Segoe UI"/>
            <family val="2"/>
          </rPr>
          <t>Samuel German:</t>
        </r>
        <r>
          <rPr>
            <sz val="9"/>
            <color indexed="81"/>
            <rFont val="Segoe UI"/>
            <family val="2"/>
          </rPr>
          <t xml:space="preserve">
1 - gol
2- LAT
3- ZAG
4- MEI
5-ATA
6-TEC</t>
        </r>
      </text>
    </comment>
    <comment ref="P1" authorId="0" shapeId="0">
      <text>
        <r>
          <rPr>
            <b/>
            <sz val="9"/>
            <color indexed="81"/>
            <rFont val="Segoe UI"/>
            <family val="2"/>
          </rPr>
          <t>Samuel German:</t>
        </r>
        <r>
          <rPr>
            <sz val="9"/>
            <color indexed="81"/>
            <rFont val="Segoe UI"/>
            <family val="2"/>
          </rPr>
          <t xml:space="preserve">
7 = PROVAVEL
</t>
        </r>
      </text>
    </comment>
  </commentList>
</comments>
</file>

<file path=xl/comments2.xml><?xml version="1.0" encoding="utf-8"?>
<comments xmlns="http://schemas.openxmlformats.org/spreadsheetml/2006/main">
  <authors>
    <author>Samuel German</author>
  </authors>
  <commentList>
    <comment ref="O1" authorId="0" shapeId="0">
      <text>
        <r>
          <rPr>
            <b/>
            <sz val="9"/>
            <color indexed="81"/>
            <rFont val="Segoe UI"/>
            <family val="2"/>
          </rPr>
          <t>Samuel German:</t>
        </r>
        <r>
          <rPr>
            <sz val="9"/>
            <color indexed="81"/>
            <rFont val="Segoe UI"/>
            <family val="2"/>
          </rPr>
          <t xml:space="preserve">
1 - gol
2- LAT
3- ZAG
4- MEI
5-ATA
6-TEC</t>
        </r>
      </text>
    </comment>
    <comment ref="P1" authorId="0" shapeId="0">
      <text>
        <r>
          <rPr>
            <b/>
            <sz val="9"/>
            <color indexed="81"/>
            <rFont val="Segoe UI"/>
            <family val="2"/>
          </rPr>
          <t>Samuel German:</t>
        </r>
        <r>
          <rPr>
            <sz val="9"/>
            <color indexed="81"/>
            <rFont val="Segoe UI"/>
            <family val="2"/>
          </rPr>
          <t xml:space="preserve">
7 = PROVAVEL
</t>
        </r>
      </text>
    </comment>
  </commentList>
</comments>
</file>

<file path=xl/connections.xml><?xml version="1.0" encoding="utf-8"?>
<connections xmlns="http://schemas.openxmlformats.org/spreadsheetml/2006/main">
  <connection id="1" keepAlive="1" name="Consulta - Away table (2)" description="Conexão com a consulta 'Away table (2)' na pasta de trabalho." type="5" refreshedVersion="6" background="1" saveData="1">
    <dbPr connection="Provider=Microsoft.Mashup.OleDb.1;Data Source=$Workbook$;Location=Away table (2);Extended Properties=&quot;&quot;" command="SELECT * FROM [Away table (2)]"/>
  </connection>
  <connection id="2" name="Consulta - DClube" description="Conexão com a consulta 'DClube' na pasta de trabalho." type="100" refreshedVersion="6" minRefreshableVersion="5">
    <extLst>
      <ext xmlns:x15="http://schemas.microsoft.com/office/spreadsheetml/2010/11/main" uri="{DE250136-89BD-433C-8126-D09CA5730AF9}">
        <x15:connection id="b28bb4f3-876a-4bba-bbeb-a62b060cef54"/>
      </ext>
    </extLst>
  </connection>
  <connection id="3" name="Consulta - DClube1" description="Conexão com a consulta 'DClube' na pasta de trabalho." type="100" refreshedVersion="6" minRefreshableVersion="5">
    <extLst>
      <ext xmlns:x15="http://schemas.microsoft.com/office/spreadsheetml/2010/11/main" uri="{DE250136-89BD-433C-8126-D09CA5730AF9}">
        <x15:connection id="f1326ddb-be4d-4ca5-b718-921954478701"/>
      </ext>
    </extLst>
  </connection>
  <connection id="4" name="Consulta - DPosicao" description="Conexão com a consulta 'DPosicao' na pasta de trabalho." type="100" refreshedVersion="6" minRefreshableVersion="5">
    <extLst>
      <ext xmlns:x15="http://schemas.microsoft.com/office/spreadsheetml/2010/11/main" uri="{DE250136-89BD-433C-8126-D09CA5730AF9}">
        <x15:connection id="647d782f-4a2b-4839-929a-40acb6a10e0d"/>
      </ext>
    </extLst>
  </connection>
  <connection id="5" name="Consulta - DPosicao1" description="Conexão com a consulta 'DPosicao' na pasta de trabalho." type="100" refreshedVersion="6" minRefreshableVersion="5">
    <extLst>
      <ext xmlns:x15="http://schemas.microsoft.com/office/spreadsheetml/2010/11/main" uri="{DE250136-89BD-433C-8126-D09CA5730AF9}">
        <x15:connection id="64fd8f8e-3d0c-47b2-a82f-351fb4a43939"/>
      </ext>
    </extLst>
  </connection>
  <connection id="6" name="Consulta - dStatus" description="Conexão com a consulta 'dStatus' na pasta de trabalho." type="100" refreshedVersion="6" minRefreshableVersion="5">
    <extLst>
      <ext xmlns:x15="http://schemas.microsoft.com/office/spreadsheetml/2010/11/main" uri="{DE250136-89BD-433C-8126-D09CA5730AF9}">
        <x15:connection id="1a917cbd-5db0-4890-8d6f-9e016397c9a0"/>
      </ext>
    </extLst>
  </connection>
  <connection id="7" name="Consulta - dStatus1" description="Conexão com a consulta 'dStatus' na pasta de trabalho." type="100" refreshedVersion="6" minRefreshableVersion="5">
    <extLst>
      <ext xmlns:x15="http://schemas.microsoft.com/office/spreadsheetml/2010/11/main" uri="{DE250136-89BD-433C-8126-D09CA5730AF9}">
        <x15:connection id="2714ca2f-cd23-4e4c-99d1-a5ea05ea78b7"/>
      </ext>
    </extLst>
  </connection>
  <connection id="8" keepAlive="1" name="Consulta - Form: Last 4 matches (AT HOME)" description="Conexão com a consulta 'Form: Last 4 matches (AT HOME)' na pasta de trabalho." type="5" refreshedVersion="6" background="1" saveData="1">
    <dbPr connection="Provider=Microsoft.Mashup.OleDb.1;Data Source=$Workbook$;Location=Form: Last 4 matches (AT HOME);Extended Properties=&quot;&quot;" command="SELECT * FROM [Form: Last 4 matches (AT HOME)]"/>
  </connection>
  <connection id="9" keepAlive="1" name="Consulta - Form: Last 4 matches (AWAY)" description="Conexão com a consulta 'Form: Last 4 matches (AWAY)' na pasta de trabalho." type="5" refreshedVersion="6" background="1" saveData="1">
    <dbPr connection="Provider=Microsoft.Mashup.OleDb.1;Data Source=$Workbook$;Location=Form: Last 4 matches (AWAY);Extended Properties=&quot;&quot;" command="SELECT * FROM [Form: Last 4 matches (AWAY)]"/>
  </connection>
  <connection id="10" keepAlive="1" name="Consulta - Forma casa ultimos 6 (2)" description="Conexão com a consulta 'Forma casa ultimos 6 (2)' na pasta de trabalho." type="5" refreshedVersion="6" background="1" saveData="1">
    <dbPr connection="Provider=Microsoft.Mashup.OleDb.1;Data Source=$Workbook$;Location=Forma casa ultimos 6 (2);Extended Properties=&quot;&quot;" command="SELECT * FROM [Forma casa ultimos 6 (2)]"/>
  </connection>
  <connection id="11" keepAlive="1" name="Consulta - Forma Fora ultimos 6 (2)" description="Conexão com a consulta 'Forma Fora ultimos 6 (2)' na pasta de trabalho." type="5" refreshedVersion="6" background="1" saveData="1">
    <dbPr connection="Provider=Microsoft.Mashup.OleDb.1;Data Source=$Workbook$;Location=&quot;Forma Fora ultimos 6 (2)&quot;;Extended Properties=&quot;&quot;" command="SELECT * FROM [Forma Fora ultimos 6 (2)]"/>
  </connection>
  <connection id="12" keepAlive="1" name="Consulta - Forma Fora ultimos 6 (2)(1)" description="Conexão com a consulta 'Forma Fora ultimos 6 (2)' na pasta de trabalho." type="5" refreshedVersion="6" background="1" saveData="1">
    <dbPr connection="Provider=Microsoft.Mashup.OleDb.1;Data Source=$Workbook$;Location=Forma Fora ultimos 6 (2);Extended Properties=&quot;&quot;" command="SELECT * FROM [Forma Fora ultimos 6 (2)]"/>
  </connection>
  <connection id="13" name="Consulta - FPontuacao" description="Conexão com a consulta 'FPontuacao' na pasta de trabalho." type="100" refreshedVersion="6" minRefreshableVersion="5">
    <extLst>
      <ext xmlns:x15="http://schemas.microsoft.com/office/spreadsheetml/2010/11/main" uri="{DE250136-89BD-433C-8126-D09CA5730AF9}">
        <x15:connection id="740dae25-91cc-4487-ab87-99766ce69a91"/>
      </ext>
    </extLst>
  </connection>
  <connection id="14" name="Consulta - FPontuacao1" description="Conexão com a consulta 'FPontuacao' na pasta de trabalho." type="100" refreshedVersion="6" minRefreshableVersion="5">
    <extLst>
      <ext xmlns:x15="http://schemas.microsoft.com/office/spreadsheetml/2010/11/main" uri="{DE250136-89BD-433C-8126-D09CA5730AF9}">
        <x15:connection id="371a3636-9117-4dd9-b9ce-7db4a3f56015"/>
      </ext>
    </extLst>
  </connection>
  <connection id="15" keepAlive="1" name="Consulta - Home table" description="Conexão com a consulta 'Home table' na pasta de trabalho." type="5" refreshedVersion="6" background="1" saveData="1">
    <dbPr connection="Provider=Microsoft.Mashup.OleDb.1;Data Source=$Workbook$;Location=Home table;Extended Properties=&quot;&quot;" command="SELECT * FROM [Home table]"/>
  </connection>
  <connection id="16" keepAlive="1" name="ModelConnection_DadosExternos_1" description="Modelo de Dados" type="5" refreshedVersion="6" minRefreshableVersion="5" saveData="1">
    <dbPr connection="Data Model Connection" command="FPontuacao" commandType="3"/>
    <extLst>
      <ext xmlns:x15="http://schemas.microsoft.com/office/spreadsheetml/2010/11/main" uri="{DE250136-89BD-433C-8126-D09CA5730AF9}">
        <x15:connection id="" model="1"/>
      </ext>
    </extLst>
  </connection>
  <connection id="17" keepAlive="1" name="ModelConnection_DadosExternos_11" description="Modelo de Dados" type="5" refreshedVersion="6" minRefreshableVersion="5" saveData="1">
    <dbPr connection="Data Model Connection" command="DClube" commandType="3"/>
    <extLst>
      <ext xmlns:x15="http://schemas.microsoft.com/office/spreadsheetml/2010/11/main" uri="{DE250136-89BD-433C-8126-D09CA5730AF9}">
        <x15:connection id="" model="1"/>
      </ext>
    </extLst>
  </connection>
  <connection id="18" keepAlive="1" name="ModelConnection_DadosExternos_13" description="Modelo de Dados" type="5" refreshedVersion="6" minRefreshableVersion="5" saveData="1">
    <dbPr connection="Data Model Connection" command="FPontuacao" commandType="3"/>
    <extLst>
      <ext xmlns:x15="http://schemas.microsoft.com/office/spreadsheetml/2010/11/main" uri="{DE250136-89BD-433C-8126-D09CA5730AF9}">
        <x15:connection id="" model="1"/>
      </ext>
    </extLst>
  </connection>
  <connection id="19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<sst xmlns="http://schemas.openxmlformats.org/spreadsheetml/2006/main" count="2908" uniqueCount="1016">
  <si>
    <t>D</t>
  </si>
  <si>
    <t>GP</t>
  </si>
  <si>
    <t>13</t>
  </si>
  <si>
    <t>11</t>
  </si>
  <si>
    <t>0</t>
  </si>
  <si>
    <t>2</t>
  </si>
  <si>
    <t>7</t>
  </si>
  <si>
    <t>15</t>
  </si>
  <si>
    <t>3</t>
  </si>
  <si>
    <t>8</t>
  </si>
  <si>
    <t>18</t>
  </si>
  <si>
    <t>6</t>
  </si>
  <si>
    <t>1</t>
  </si>
  <si>
    <t>4</t>
  </si>
  <si>
    <t>17</t>
  </si>
  <si>
    <t>9</t>
  </si>
  <si>
    <t>5</t>
  </si>
  <si>
    <t>12</t>
  </si>
  <si>
    <t>14</t>
  </si>
  <si>
    <t>16</t>
  </si>
  <si>
    <t>-4</t>
  </si>
  <si>
    <t>-6</t>
  </si>
  <si>
    <t>Column1</t>
  </si>
  <si>
    <t/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</si>
  <si>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</si>
  <si>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</si>
  <si>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</si>
  <si>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</si>
  <si>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</si>
  <si>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</si>
  <si>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</si>
  <si>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</si>
  <si>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</si>
  <si>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W</t>
  </si>
  <si>
    <t>L</t>
  </si>
  <si>
    <t>GF</t>
  </si>
  <si>
    <t>GA</t>
  </si>
  <si>
    <t>GD</t>
  </si>
  <si>
    <t>Pts</t>
  </si>
  <si>
    <t>Botafogo</t>
  </si>
  <si>
    <t>Atletico MG</t>
  </si>
  <si>
    <t>Palmeiras</t>
  </si>
  <si>
    <t>10</t>
  </si>
  <si>
    <t>Cuiaba</t>
  </si>
  <si>
    <t>Cruzeiro</t>
  </si>
  <si>
    <t>Flamengo</t>
  </si>
  <si>
    <t>Gremio</t>
  </si>
  <si>
    <t>Fortaleza</t>
  </si>
  <si>
    <t>Internacional</t>
  </si>
  <si>
    <t>Bragantino</t>
  </si>
  <si>
    <t>Fluminense</t>
  </si>
  <si>
    <t>Vasco da Gama</t>
  </si>
  <si>
    <t>Athletico PR</t>
  </si>
  <si>
    <t>Bahia</t>
  </si>
  <si>
    <t>Santos</t>
  </si>
  <si>
    <t>Goias</t>
  </si>
  <si>
    <t>-7</t>
  </si>
  <si>
    <t>Coritiba</t>
  </si>
  <si>
    <t>Sao Paulo</t>
  </si>
  <si>
    <t>-3</t>
  </si>
  <si>
    <t>Corinthians</t>
  </si>
  <si>
    <t>-8</t>
  </si>
  <si>
    <t>+8</t>
  </si>
  <si>
    <t>+10</t>
  </si>
  <si>
    <t>+1</t>
  </si>
  <si>
    <t>-2</t>
  </si>
  <si>
    <t>America MG</t>
  </si>
  <si>
    <t>gpg marcado</t>
  </si>
  <si>
    <t>Column11</t>
  </si>
  <si>
    <t>gpg sofrido</t>
  </si>
  <si>
    <t>Column12</t>
  </si>
  <si>
    <t>TIME CASA</t>
  </si>
  <si>
    <t>TIME FORA</t>
  </si>
  <si>
    <t>GOLS CASA</t>
  </si>
  <si>
    <t>GOLS FORA</t>
  </si>
  <si>
    <t>CASA GANHA</t>
  </si>
  <si>
    <t>EMPATE</t>
  </si>
  <si>
    <t>FORA GANHA</t>
  </si>
  <si>
    <t>GOLS</t>
  </si>
  <si>
    <t>médias</t>
  </si>
  <si>
    <t>Ataque Casa</t>
  </si>
  <si>
    <t>Defesa fora</t>
  </si>
  <si>
    <t>Ataque fora</t>
  </si>
  <si>
    <t>Defesa Casa</t>
  </si>
  <si>
    <t>Gols esperados casa</t>
  </si>
  <si>
    <t>gols esperados fora</t>
  </si>
  <si>
    <t>gols esperados totais</t>
  </si>
  <si>
    <t>PROBABILIDADE</t>
  </si>
  <si>
    <t>Pos</t>
  </si>
  <si>
    <t>Team</t>
  </si>
  <si>
    <t>P</t>
  </si>
  <si>
    <t>F</t>
  </si>
  <si>
    <t>A</t>
  </si>
  <si>
    <t>FORMA ULTIMA 6 JOGOS FORA</t>
  </si>
  <si>
    <t>FORMA CASA ULTIMOS 6 JOGOS CASA</t>
  </si>
  <si>
    <t xml:space="preserve">Medias = </t>
  </si>
  <si>
    <t>média</t>
  </si>
  <si>
    <t>Media total de gols marcados por jogo pela casa</t>
  </si>
  <si>
    <t>Media total de gols marcados por jogo pelo visitante</t>
  </si>
  <si>
    <t>Rafael Cabral</t>
  </si>
  <si>
    <t>João Paulo</t>
  </si>
  <si>
    <t>Mendoza</t>
  </si>
  <si>
    <t>Wesley</t>
  </si>
  <si>
    <t>Gabriel Inocêncio</t>
  </si>
  <si>
    <t>Lucas Lima</t>
  </si>
  <si>
    <t>Bruno Rodrigues</t>
  </si>
  <si>
    <t>Marcos Leonardo</t>
  </si>
  <si>
    <t>Joaquim</t>
  </si>
  <si>
    <t>Messias</t>
  </si>
  <si>
    <t>William</t>
  </si>
  <si>
    <t>Mateus Vital</t>
  </si>
  <si>
    <t>Rodrigo Fernández</t>
  </si>
  <si>
    <t>Machado</t>
  </si>
  <si>
    <t>João Lucas</t>
  </si>
  <si>
    <t>Luciano Castán</t>
  </si>
  <si>
    <t>Dodi</t>
  </si>
  <si>
    <t>Stênio</t>
  </si>
  <si>
    <t>Luan Dias</t>
  </si>
  <si>
    <t>Matheus Jussa</t>
  </si>
  <si>
    <t>Marlon</t>
  </si>
  <si>
    <t>Soteldo</t>
  </si>
  <si>
    <t>Reynaldo</t>
  </si>
  <si>
    <t>Nathan</t>
  </si>
  <si>
    <t>Neris</t>
  </si>
  <si>
    <t>Lucas Braga</t>
  </si>
  <si>
    <t>Oliveira</t>
  </si>
  <si>
    <t>Gilberto</t>
  </si>
  <si>
    <t>Alison</t>
  </si>
  <si>
    <t>Lucas Barbosa</t>
  </si>
  <si>
    <t>Ian Luccas</t>
  </si>
  <si>
    <t>Camacho</t>
  </si>
  <si>
    <t>Daniel Junior</t>
  </si>
  <si>
    <t>Bruno Mezenga</t>
  </si>
  <si>
    <t>Sandry</t>
  </si>
  <si>
    <t>Weslley Patati</t>
  </si>
  <si>
    <t>Ed Carlos</t>
  </si>
  <si>
    <t>Arielson</t>
  </si>
  <si>
    <t>Anderson</t>
  </si>
  <si>
    <t>Cadu Silva</t>
  </si>
  <si>
    <t>Wesley Gasolina</t>
  </si>
  <si>
    <t>Rafael Bilu</t>
  </si>
  <si>
    <t>Kaiki</t>
  </si>
  <si>
    <t>Ramiro</t>
  </si>
  <si>
    <t>Palacios</t>
  </si>
  <si>
    <t>Robert</t>
  </si>
  <si>
    <t>Miguelito</t>
  </si>
  <si>
    <t>Felipe Jonatan</t>
  </si>
  <si>
    <t>Paulo Mazoti</t>
  </si>
  <si>
    <t>Fernando Henrique</t>
  </si>
  <si>
    <t>Vladimir</t>
  </si>
  <si>
    <t>Paulo Vitor</t>
  </si>
  <si>
    <t>Kevyson</t>
  </si>
  <si>
    <t>Nikão</t>
  </si>
  <si>
    <t>Alex</t>
  </si>
  <si>
    <t>Gabriel Mesquita</t>
  </si>
  <si>
    <t>Raphael Veiga</t>
  </si>
  <si>
    <t>Luis Suárez</t>
  </si>
  <si>
    <t>Gabriel</t>
  </si>
  <si>
    <t>Matheus Cunha</t>
  </si>
  <si>
    <t>Tiquinho Soares</t>
  </si>
  <si>
    <t>Rafael</t>
  </si>
  <si>
    <t>Júlio</t>
  </si>
  <si>
    <t>Léo Pereira</t>
  </si>
  <si>
    <t>Vitor Roque</t>
  </si>
  <si>
    <t>Hulk</t>
  </si>
  <si>
    <t>Di Placido</t>
  </si>
  <si>
    <t>Arrascaeta</t>
  </si>
  <si>
    <t>Víctor Cuesta</t>
  </si>
  <si>
    <t>Carlos Alberto</t>
  </si>
  <si>
    <t>Ayrton Lucas</t>
  </si>
  <si>
    <t>Hugo</t>
  </si>
  <si>
    <t>Wanderson</t>
  </si>
  <si>
    <t>Fernando Sobral</t>
  </si>
  <si>
    <t>Cristaldo</t>
  </si>
  <si>
    <t>Pedro Henrique</t>
  </si>
  <si>
    <t>Tinga</t>
  </si>
  <si>
    <t>Juninho Capixaba</t>
  </si>
  <si>
    <t>Paulinho</t>
  </si>
  <si>
    <t>Maurício</t>
  </si>
  <si>
    <t>Igor Gomes</t>
  </si>
  <si>
    <t>Luciano</t>
  </si>
  <si>
    <t>Rikelme</t>
  </si>
  <si>
    <t>Natanael</t>
  </si>
  <si>
    <t>Sander</t>
  </si>
  <si>
    <t>Villasanti</t>
  </si>
  <si>
    <t>Bruno Pacheco</t>
  </si>
  <si>
    <t>Luan Patrick</t>
  </si>
  <si>
    <t>Vitinho</t>
  </si>
  <si>
    <t>Ruan</t>
  </si>
  <si>
    <t>Lucas Perri</t>
  </si>
  <si>
    <t>Artur</t>
  </si>
  <si>
    <t>Patryck</t>
  </si>
  <si>
    <t>Lima</t>
  </si>
  <si>
    <t>Andrés Hurtado</t>
  </si>
  <si>
    <t>Bitello</t>
  </si>
  <si>
    <t>Erick</t>
  </si>
  <si>
    <t>Calleri</t>
  </si>
  <si>
    <t>Murilo</t>
  </si>
  <si>
    <t>Helinho</t>
  </si>
  <si>
    <t>Everaldo</t>
  </si>
  <si>
    <t>Arboleda</t>
  </si>
  <si>
    <t>Reinaldo</t>
  </si>
  <si>
    <t>Thaciano</t>
  </si>
  <si>
    <t>Jair</t>
  </si>
  <si>
    <t>Marcelo</t>
  </si>
  <si>
    <t>André</t>
  </si>
  <si>
    <t>Raí Ramos</t>
  </si>
  <si>
    <t>Lucas Evangelista</t>
  </si>
  <si>
    <t>Eduardo Sasha</t>
  </si>
  <si>
    <t>Fabrício Bruno</t>
  </si>
  <si>
    <t>Ganso</t>
  </si>
  <si>
    <t>Henry Mosquera</t>
  </si>
  <si>
    <t>Zé Ricardo</t>
  </si>
  <si>
    <t>Kannemann</t>
  </si>
  <si>
    <t>Alerrandro</t>
  </si>
  <si>
    <t>Pavón</t>
  </si>
  <si>
    <t>Filipe Luís</t>
  </si>
  <si>
    <t>Fábio</t>
  </si>
  <si>
    <t>Rubens</t>
  </si>
  <si>
    <t>Canobbio</t>
  </si>
  <si>
    <t>Everton</t>
  </si>
  <si>
    <t>Varela</t>
  </si>
  <si>
    <t>Dudu</t>
  </si>
  <si>
    <t>Victor Sá</t>
  </si>
  <si>
    <t>Rômulo</t>
  </si>
  <si>
    <t>Eduardo</t>
  </si>
  <si>
    <t>Mauricio Lemos</t>
  </si>
  <si>
    <t>Benítez</t>
  </si>
  <si>
    <t>Titi</t>
  </si>
  <si>
    <t>Aderlan</t>
  </si>
  <si>
    <t>Adryelson</t>
  </si>
  <si>
    <t>Nino</t>
  </si>
  <si>
    <t>Mayke</t>
  </si>
  <si>
    <t>Eduardo Santos</t>
  </si>
  <si>
    <t>Fernando</t>
  </si>
  <si>
    <t>Bruno Gomes</t>
  </si>
  <si>
    <t>Pedro</t>
  </si>
  <si>
    <t>Robson</t>
  </si>
  <si>
    <t>Denilson</t>
  </si>
  <si>
    <t>João Pedro</t>
  </si>
  <si>
    <t>Mercado</t>
  </si>
  <si>
    <t>Lucas Beraldo</t>
  </si>
  <si>
    <t>Nathan Mendes</t>
  </si>
  <si>
    <t>Vanderlan</t>
  </si>
  <si>
    <t>João Ricardo</t>
  </si>
  <si>
    <t>Kayque</t>
  </si>
  <si>
    <t>Philipe Sampaio</t>
  </si>
  <si>
    <t>Pablo Maia</t>
  </si>
  <si>
    <t>Matheus Fernandes</t>
  </si>
  <si>
    <t>Hércules</t>
  </si>
  <si>
    <t>Rony</t>
  </si>
  <si>
    <t>Caio Paulista</t>
  </si>
  <si>
    <t>Fagner</t>
  </si>
  <si>
    <t>David</t>
  </si>
  <si>
    <t>Gerson</t>
  </si>
  <si>
    <t>Everton Ribeiro</t>
  </si>
  <si>
    <t>Vitor Bueno</t>
  </si>
  <si>
    <t>Danilo Avelar</t>
  </si>
  <si>
    <t>Marllon</t>
  </si>
  <si>
    <t>Matheus Nascimento</t>
  </si>
  <si>
    <t>Gabriel Xavier</t>
  </si>
  <si>
    <t>Luan</t>
  </si>
  <si>
    <t>Renê</t>
  </si>
  <si>
    <t>Raniele</t>
  </si>
  <si>
    <t>Brítez</t>
  </si>
  <si>
    <t>Johnny</t>
  </si>
  <si>
    <t>Gabriel Grando</t>
  </si>
  <si>
    <t>David Luiz</t>
  </si>
  <si>
    <t>Morelli</t>
  </si>
  <si>
    <t>Aloísio</t>
  </si>
  <si>
    <t>Puma Rodríguez</t>
  </si>
  <si>
    <t>Cicinho</t>
  </si>
  <si>
    <t>Bustos</t>
  </si>
  <si>
    <t>Thiago Galhardo</t>
  </si>
  <si>
    <t>Zé Ivaldo</t>
  </si>
  <si>
    <t>Samuel Xavier</t>
  </si>
  <si>
    <t>Zé Rafael</t>
  </si>
  <si>
    <t>Juan</t>
  </si>
  <si>
    <t>Guilherme Biro</t>
  </si>
  <si>
    <t>Rafinha</t>
  </si>
  <si>
    <t>Zaracho</t>
  </si>
  <si>
    <t>Khellven</t>
  </si>
  <si>
    <t>Breno</t>
  </si>
  <si>
    <t>Marcos Paulo</t>
  </si>
  <si>
    <t>Ryan</t>
  </si>
  <si>
    <t>Willian</t>
  </si>
  <si>
    <t>Miranda</t>
  </si>
  <si>
    <t>Bento</t>
  </si>
  <si>
    <t>Keno</t>
  </si>
  <si>
    <t>Sorriso</t>
  </si>
  <si>
    <t>Júnior Santos</t>
  </si>
  <si>
    <t>Alex Teixeira</t>
  </si>
  <si>
    <t>Arias</t>
  </si>
  <si>
    <t>Rodrigo Nestor</t>
  </si>
  <si>
    <t>Marlon Gomes</t>
  </si>
  <si>
    <t>Guilherme Lopes</t>
  </si>
  <si>
    <t>Alex Santana</t>
  </si>
  <si>
    <t>Diogo Barbosa</t>
  </si>
  <si>
    <t>Vargas</t>
  </si>
  <si>
    <t>Diego</t>
  </si>
  <si>
    <t>Pochettino</t>
  </si>
  <si>
    <t>Gabriel Pec</t>
  </si>
  <si>
    <t>Felipe Azevedo</t>
  </si>
  <si>
    <t>Yuri Alberto</t>
  </si>
  <si>
    <t>Christian</t>
  </si>
  <si>
    <t>Vinicius</t>
  </si>
  <si>
    <t>Hyoran</t>
  </si>
  <si>
    <t>Luiz Adriano</t>
  </si>
  <si>
    <t>Cano</t>
  </si>
  <si>
    <t>Luan Polli</t>
  </si>
  <si>
    <t>Thiago Maia</t>
  </si>
  <si>
    <t>Matheus Araújo</t>
  </si>
  <si>
    <t>Gabriel Menino</t>
  </si>
  <si>
    <t>Matheus Bidu</t>
  </si>
  <si>
    <t>Thauan Lara</t>
  </si>
  <si>
    <t>Marcelino Moreno</t>
  </si>
  <si>
    <t>Allyson</t>
  </si>
  <si>
    <t>Deyverson</t>
  </si>
  <si>
    <t>Cauly</t>
  </si>
  <si>
    <t>Renato Marques</t>
  </si>
  <si>
    <t>Rezende</t>
  </si>
  <si>
    <t>Jean Pedroso</t>
  </si>
  <si>
    <t>Vitão</t>
  </si>
  <si>
    <t>Luis Henrique</t>
  </si>
  <si>
    <t>Nicolás Hernández</t>
  </si>
  <si>
    <t>Acevedo</t>
  </si>
  <si>
    <t>Realpe</t>
  </si>
  <si>
    <t>Fausto Vera</t>
  </si>
  <si>
    <t>Apodi</t>
  </si>
  <si>
    <t>Thiago Heleno</t>
  </si>
  <si>
    <t>Alisson</t>
  </si>
  <si>
    <t>Ademir</t>
  </si>
  <si>
    <t>Piquerez</t>
  </si>
  <si>
    <t>Cleiton</t>
  </si>
  <si>
    <t>Juninho</t>
  </si>
  <si>
    <t>Matheus Alexandre</t>
  </si>
  <si>
    <t>Calebe</t>
  </si>
  <si>
    <t>Lelê</t>
  </si>
  <si>
    <t>Emmanuel Martínez</t>
  </si>
  <si>
    <t>David Duarte</t>
  </si>
  <si>
    <t>Dodô</t>
  </si>
  <si>
    <t>Léo Linck</t>
  </si>
  <si>
    <t>Hugo Moura</t>
  </si>
  <si>
    <t>Jonathan Cafu</t>
  </si>
  <si>
    <t>Boschilia</t>
  </si>
  <si>
    <t>Madson</t>
  </si>
  <si>
    <t>Endrick</t>
  </si>
  <si>
    <t>Flaco López</t>
  </si>
  <si>
    <t>Rodrigo Moledo</t>
  </si>
  <si>
    <t>Carlos de Pena</t>
  </si>
  <si>
    <t>Jamerson</t>
  </si>
  <si>
    <t>Ceppelini</t>
  </si>
  <si>
    <t>Tadeu</t>
  </si>
  <si>
    <t>Lucas Piton</t>
  </si>
  <si>
    <t>Victor Luis</t>
  </si>
  <si>
    <t>Alan Franco</t>
  </si>
  <si>
    <t>Gustavo Gómez</t>
  </si>
  <si>
    <t>Bruno Henrique</t>
  </si>
  <si>
    <t>Maycon</t>
  </si>
  <si>
    <t>Gustavo Campanharo</t>
  </si>
  <si>
    <t>Figueiredo</t>
  </si>
  <si>
    <t>Gil</t>
  </si>
  <si>
    <t>Jemerson</t>
  </si>
  <si>
    <t>Bruno Melo</t>
  </si>
  <si>
    <t>Manoel</t>
  </si>
  <si>
    <t>Paulo Henrique</t>
  </si>
  <si>
    <t>Bruno Fuchs</t>
  </si>
  <si>
    <t>Cuello</t>
  </si>
  <si>
    <t>Guilherme Marques</t>
  </si>
  <si>
    <t>Bruno Alves</t>
  </si>
  <si>
    <t>David Braz</t>
  </si>
  <si>
    <t>Wellington Paulista</t>
  </si>
  <si>
    <t>Mateus Pasinato</t>
  </si>
  <si>
    <t>Jean Dias</t>
  </si>
  <si>
    <t>Vitor Hugo</t>
  </si>
  <si>
    <t>Eric Ramires</t>
  </si>
  <si>
    <t>Robson Bambu</t>
  </si>
  <si>
    <t>Carballo</t>
  </si>
  <si>
    <t>Michel Araújo</t>
  </si>
  <si>
    <t>Silvio Romero</t>
  </si>
  <si>
    <t>Marcos Felipe</t>
  </si>
  <si>
    <t>Rodrigo Pinho</t>
  </si>
  <si>
    <t>Gustavo Martins</t>
  </si>
  <si>
    <t>Victor Hugo</t>
  </si>
  <si>
    <t>Marlon Freitas</t>
  </si>
  <si>
    <t>Aránguiz</t>
  </si>
  <si>
    <t>Wellington Rato</t>
  </si>
  <si>
    <t>Thiago Borbas</t>
  </si>
  <si>
    <t>Everton Galdino</t>
  </si>
  <si>
    <t>Mariano</t>
  </si>
  <si>
    <t>Maguinho</t>
  </si>
  <si>
    <t>Barros</t>
  </si>
  <si>
    <t>Danilo Barbosa</t>
  </si>
  <si>
    <t>Alesson</t>
  </si>
  <si>
    <t>Felipe Melo</t>
  </si>
  <si>
    <t>Mastriani</t>
  </si>
  <si>
    <t>Tchê Tchê</t>
  </si>
  <si>
    <t>Cássio</t>
  </si>
  <si>
    <t>Kanu</t>
  </si>
  <si>
    <t>Saravia</t>
  </si>
  <si>
    <t>Caio Alexandre</t>
  </si>
  <si>
    <t>Willian Oliveira</t>
  </si>
  <si>
    <t>Lucão</t>
  </si>
  <si>
    <t>Ronald Lopes</t>
  </si>
  <si>
    <t>Emerson Ramon</t>
  </si>
  <si>
    <t>Thiago Andrade</t>
  </si>
  <si>
    <t>Thiago Dombroski</t>
  </si>
  <si>
    <t>Fernandinho</t>
  </si>
  <si>
    <t>Lucas Halter</t>
  </si>
  <si>
    <t>Luis Guilherme</t>
  </si>
  <si>
    <t>Yago Pikachu</t>
  </si>
  <si>
    <t>Renato Augusto</t>
  </si>
  <si>
    <t>Erick Pulgar</t>
  </si>
  <si>
    <t>Léo Jardim</t>
  </si>
  <si>
    <t>Everson</t>
  </si>
  <si>
    <t>Léo</t>
  </si>
  <si>
    <t>Mateus Carvalho</t>
  </si>
  <si>
    <t>Jhegson Méndez</t>
  </si>
  <si>
    <t>Guilherme</t>
  </si>
  <si>
    <t>Lucas Sasha</t>
  </si>
  <si>
    <t>Cuiabano</t>
  </si>
  <si>
    <t>Patrick</t>
  </si>
  <si>
    <t>Edu</t>
  </si>
  <si>
    <t>Gabriel Moscardo</t>
  </si>
  <si>
    <t>Marcinho</t>
  </si>
  <si>
    <t>Matheus Cavichioli</t>
  </si>
  <si>
    <t>Henrique</t>
  </si>
  <si>
    <t>Otávio</t>
  </si>
  <si>
    <t>Lucero</t>
  </si>
  <si>
    <t>Mateus Henrique</t>
  </si>
  <si>
    <t>Guga</t>
  </si>
  <si>
    <t>Andrey</t>
  </si>
  <si>
    <t>Roni</t>
  </si>
  <si>
    <t>Bruno Uvini</t>
  </si>
  <si>
    <t>Battaglia</t>
  </si>
  <si>
    <t>Keiller</t>
  </si>
  <si>
    <t>Diego Rosa</t>
  </si>
  <si>
    <t>Kuscevic</t>
  </si>
  <si>
    <t>Wellington Silva</t>
  </si>
  <si>
    <t>Edenílson</t>
  </si>
  <si>
    <t>Alan Patrick</t>
  </si>
  <si>
    <t>Kaio César</t>
  </si>
  <si>
    <t>Walter</t>
  </si>
  <si>
    <t>Richard Ríos</t>
  </si>
  <si>
    <t>Lucca</t>
  </si>
  <si>
    <t>Gustavinho</t>
  </si>
  <si>
    <t>Fabinho</t>
  </si>
  <si>
    <t>Bruno Méndez</t>
  </si>
  <si>
    <t>Vinicius Mingotti</t>
  </si>
  <si>
    <t>Erick Marcus</t>
  </si>
  <si>
    <t>Lucas Fernandes</t>
  </si>
  <si>
    <t>Orellano</t>
  </si>
  <si>
    <t>Philippe Costa</t>
  </si>
  <si>
    <t>Weverton</t>
  </si>
  <si>
    <t>Martinelli</t>
  </si>
  <si>
    <t>Alan Empereur</t>
  </si>
  <si>
    <t>Éder</t>
  </si>
  <si>
    <t>Matheusinho</t>
  </si>
  <si>
    <t>Daniel</t>
  </si>
  <si>
    <t>Fábio Santos</t>
  </si>
  <si>
    <t>Gustavo Garcia</t>
  </si>
  <si>
    <t>Rodrigo Varanda</t>
  </si>
  <si>
    <t>Matheus Dias</t>
  </si>
  <si>
    <t>Thiago Santos</t>
  </si>
  <si>
    <t>John Kennedy</t>
  </si>
  <si>
    <t>Bruno Santos</t>
  </si>
  <si>
    <t>Isidro Pitta</t>
  </si>
  <si>
    <t>Quagliata</t>
  </si>
  <si>
    <t>Matheus Bianqui</t>
  </si>
  <si>
    <t>Lucas Crispim</t>
  </si>
  <si>
    <t>Rayan</t>
  </si>
  <si>
    <t>Janderson</t>
  </si>
  <si>
    <t>Diego Gonçalves</t>
  </si>
  <si>
    <t>Iago Maidana</t>
  </si>
  <si>
    <t>Lucas Mugni</t>
  </si>
  <si>
    <t>PK</t>
  </si>
  <si>
    <t>Capasso</t>
  </si>
  <si>
    <t>Giuliano</t>
  </si>
  <si>
    <t>Nathan Camargo</t>
  </si>
  <si>
    <t>Rodriguinho</t>
  </si>
  <si>
    <t>Felipe Augusto</t>
  </si>
  <si>
    <t>Diego Costa</t>
  </si>
  <si>
    <t>José Welison</t>
  </si>
  <si>
    <t>Vinícius Zanocelo</t>
  </si>
  <si>
    <t>Léo Cittadini</t>
  </si>
  <si>
    <t>Felipe Andrade</t>
  </si>
  <si>
    <t>Mila</t>
  </si>
  <si>
    <t>Sidimar</t>
  </si>
  <si>
    <t>Breno Lopes</t>
  </si>
  <si>
    <t>Arriagada</t>
  </si>
  <si>
    <t>Jadsom Silva</t>
  </si>
  <si>
    <t>Romarinho</t>
  </si>
  <si>
    <t>Alê</t>
  </si>
  <si>
    <t>Natã</t>
  </si>
  <si>
    <t>Lucas Kal</t>
  </si>
  <si>
    <t>Zé Gabriel</t>
  </si>
  <si>
    <t>Filipe Augusto</t>
  </si>
  <si>
    <t>Patrick de Paula</t>
  </si>
  <si>
    <t>Vinicius Silvestre</t>
  </si>
  <si>
    <t>Lucas Cunha</t>
  </si>
  <si>
    <t>Marcelo Rangel</t>
  </si>
  <si>
    <t>Wendell</t>
  </si>
  <si>
    <t>Zé Welinton</t>
  </si>
  <si>
    <t>Luiz Felipe Scolari</t>
  </si>
  <si>
    <t>Renato</t>
  </si>
  <si>
    <t>Patrick Verhon</t>
  </si>
  <si>
    <t>Vitor Jacaré</t>
  </si>
  <si>
    <t>Renato Gaúcho</t>
  </si>
  <si>
    <t>Marcelo Lomba</t>
  </si>
  <si>
    <t>Matheus Alves</t>
  </si>
  <si>
    <t>Renato Paiva</t>
  </si>
  <si>
    <t>Pedro Rocha</t>
  </si>
  <si>
    <t>Maicon</t>
  </si>
  <si>
    <t>Pedro Vilhena</t>
  </si>
  <si>
    <t>Marçal</t>
  </si>
  <si>
    <t>Ricardo Cerqueira</t>
  </si>
  <si>
    <t>Ricardo Silva</t>
  </si>
  <si>
    <t>Wesley Costa</t>
  </si>
  <si>
    <t>Mycael</t>
  </si>
  <si>
    <t>Pedro Geromel</t>
  </si>
  <si>
    <t>Michel</t>
  </si>
  <si>
    <t>Riquelme</t>
  </si>
  <si>
    <t>Thomas Luciano</t>
  </si>
  <si>
    <t>Lyncon</t>
  </si>
  <si>
    <t>Lian</t>
  </si>
  <si>
    <t>Vanderlei Luxemburgo</t>
  </si>
  <si>
    <t>Matheus Donelli</t>
  </si>
  <si>
    <t>Rafa Barcelos</t>
  </si>
  <si>
    <t>Rodrigo Caio</t>
  </si>
  <si>
    <t>Matheus Bahia</t>
  </si>
  <si>
    <t>Maurício Kozlinski</t>
  </si>
  <si>
    <t>Vinicius Kauê</t>
  </si>
  <si>
    <t>Matheus Belém</t>
  </si>
  <si>
    <t>Vitor Graziani</t>
  </si>
  <si>
    <t>Pepê</t>
  </si>
  <si>
    <t>Marcão</t>
  </si>
  <si>
    <t>Peruchi</t>
  </si>
  <si>
    <t>Nolasco</t>
  </si>
  <si>
    <t>Léo Santos</t>
  </si>
  <si>
    <t>Matheus Felipe</t>
  </si>
  <si>
    <t>Pablo</t>
  </si>
  <si>
    <t>Matheus Teixeira</t>
  </si>
  <si>
    <t>Lucas Mezenga</t>
  </si>
  <si>
    <t>Pedrinho</t>
  </si>
  <si>
    <t>Lucas Ramos</t>
  </si>
  <si>
    <t>Ronald</t>
  </si>
  <si>
    <t>Marcos Rocha</t>
  </si>
  <si>
    <t>Ronald Barcellos</t>
  </si>
  <si>
    <t>Thiago Kosloski</t>
  </si>
  <si>
    <t>Matheus Mendes</t>
  </si>
  <si>
    <t>Pedro Rangel</t>
  </si>
  <si>
    <t>Pedro Caixinha</t>
  </si>
  <si>
    <t>Tiago Gomes</t>
  </si>
  <si>
    <t>Mateus Claus</t>
  </si>
  <si>
    <t>Luiz Filipe</t>
  </si>
  <si>
    <t>Rossi</t>
  </si>
  <si>
    <t>Uendel</t>
  </si>
  <si>
    <t>Nicolas</t>
  </si>
  <si>
    <t>Ruan Assis</t>
  </si>
  <si>
    <t>Pimentel</t>
  </si>
  <si>
    <t>Mikael</t>
  </si>
  <si>
    <t>Matheuzinho</t>
  </si>
  <si>
    <t>Pedro Lima</t>
  </si>
  <si>
    <t>Viery</t>
  </si>
  <si>
    <t>Marinho</t>
  </si>
  <si>
    <t>Vinícius</t>
  </si>
  <si>
    <t>Léo Maná</t>
  </si>
  <si>
    <t>Vinícius Barreta</t>
  </si>
  <si>
    <t>Raul</t>
  </si>
  <si>
    <t>Lorran</t>
  </si>
  <si>
    <t>Léo Ortiz</t>
  </si>
  <si>
    <t>Miqueias</t>
  </si>
  <si>
    <t>Serginho</t>
  </si>
  <si>
    <t>Vitor Eudes</t>
  </si>
  <si>
    <t>Pedro Ataíde</t>
  </si>
  <si>
    <t>Marcos Victor</t>
  </si>
  <si>
    <t>Vitor Mendes</t>
  </si>
  <si>
    <t>Naves</t>
  </si>
  <si>
    <t>Rafael Ramos</t>
  </si>
  <si>
    <t>Raul Gustavo</t>
  </si>
  <si>
    <t>Welington</t>
  </si>
  <si>
    <t>Simioni</t>
  </si>
  <si>
    <t>Raí</t>
  </si>
  <si>
    <t>Mateusão</t>
  </si>
  <si>
    <t>Luiz Araújo</t>
  </si>
  <si>
    <t>Werton</t>
  </si>
  <si>
    <t>Wesley Carvalho</t>
  </si>
  <si>
    <t>Matheus Gonçalves</t>
  </si>
  <si>
    <t>Talisson</t>
  </si>
  <si>
    <t>Rangel</t>
  </si>
  <si>
    <t>Talles Costa</t>
  </si>
  <si>
    <t>Luan Cândido</t>
  </si>
  <si>
    <t>Willian Farias</t>
  </si>
  <si>
    <t>Yago Felipe</t>
  </si>
  <si>
    <t>Thalisson Gabriel</t>
  </si>
  <si>
    <t>Young</t>
  </si>
  <si>
    <t>Lucas Mineiro</t>
  </si>
  <si>
    <t>Zé Guilherme</t>
  </si>
  <si>
    <t>Ryan Luka</t>
  </si>
  <si>
    <t>Zé Vitor</t>
  </si>
  <si>
    <t>Marcelo Cirino</t>
  </si>
  <si>
    <t>Zinho</t>
  </si>
  <si>
    <t>Lucas Silva</t>
  </si>
  <si>
    <t>Reginaldo</t>
  </si>
  <si>
    <t>Fabrício</t>
  </si>
  <si>
    <t>Cantillo</t>
  </si>
  <si>
    <t>Gabriel Dias</t>
  </si>
  <si>
    <t>Fernando Diniz</t>
  </si>
  <si>
    <t>António Oliveira</t>
  </si>
  <si>
    <t>João Henrique</t>
  </si>
  <si>
    <t>JP Galvão</t>
  </si>
  <si>
    <t>Enner Valencia</t>
  </si>
  <si>
    <t>Kauã Elias</t>
  </si>
  <si>
    <t>Diego Hernández</t>
  </si>
  <si>
    <t>Jacob Montes</t>
  </si>
  <si>
    <t>Gabriel Pereira</t>
  </si>
  <si>
    <t>Jean Gabriel</t>
  </si>
  <si>
    <t>Carlos Miguel</t>
  </si>
  <si>
    <t>Jhonny</t>
  </si>
  <si>
    <t>Gabriel Pires</t>
  </si>
  <si>
    <t>Gabriel Silva</t>
  </si>
  <si>
    <t>Jonathan</t>
  </si>
  <si>
    <t>Arthur Zanella</t>
  </si>
  <si>
    <t>Juan Vojvoda</t>
  </si>
  <si>
    <t>Gabryel Freitas</t>
  </si>
  <si>
    <t>Leandro</t>
  </si>
  <si>
    <t>Ferreira</t>
  </si>
  <si>
    <t>DG</t>
  </si>
  <si>
    <t>Galoppo</t>
  </si>
  <si>
    <t>Ivan</t>
  </si>
  <si>
    <t>Alexsander</t>
  </si>
  <si>
    <t>Jailson</t>
  </si>
  <si>
    <t>Gatito Fernández</t>
  </si>
  <si>
    <t>Jandrei</t>
  </si>
  <si>
    <t>Jhonata Robert</t>
  </si>
  <si>
    <t>João Carlos</t>
  </si>
  <si>
    <t>Giovane</t>
  </si>
  <si>
    <t>Erison</t>
  </si>
  <si>
    <t>Giovanni Manson</t>
  </si>
  <si>
    <t>Jorge</t>
  </si>
  <si>
    <t>Escobar</t>
  </si>
  <si>
    <t>Estevão</t>
  </si>
  <si>
    <t>Guilherme Arana</t>
  </si>
  <si>
    <t>Bruno Guimarães</t>
  </si>
  <si>
    <t>André Luiz</t>
  </si>
  <si>
    <t>Anderson Oliveira</t>
  </si>
  <si>
    <t>Kawan</t>
  </si>
  <si>
    <t>Bernardo Schappo</t>
  </si>
  <si>
    <t>Ferraresi</t>
  </si>
  <si>
    <t>Cadu</t>
  </si>
  <si>
    <t>Caio</t>
  </si>
  <si>
    <t>Gustavo Apis</t>
  </si>
  <si>
    <t>Fransérgio</t>
  </si>
  <si>
    <t>Dorival Júnior</t>
  </si>
  <si>
    <t>Laquintana</t>
  </si>
  <si>
    <t>Ángel Romero</t>
  </si>
  <si>
    <t>Gustavo Henrique</t>
  </si>
  <si>
    <t>Felipe</t>
  </si>
  <si>
    <t>Daniel Borges</t>
  </si>
  <si>
    <t>Felipe Alves</t>
  </si>
  <si>
    <t>Gustavo Mosquito</t>
  </si>
  <si>
    <t>Daniel Martins</t>
  </si>
  <si>
    <t>Jhonata Varela</t>
  </si>
  <si>
    <t>Halls</t>
  </si>
  <si>
    <t>Abel Ferreira</t>
  </si>
  <si>
    <t>João Fernando</t>
  </si>
  <si>
    <t>Caetano</t>
  </si>
  <si>
    <t>João Moreira</t>
  </si>
  <si>
    <t>Adriel</t>
  </si>
  <si>
    <t>Clayson</t>
  </si>
  <si>
    <t>Gabriel Delfim</t>
  </si>
  <si>
    <t>João Vitor</t>
  </si>
  <si>
    <t>Alan</t>
  </si>
  <si>
    <t>Atuesta</t>
  </si>
  <si>
    <t>Higor Meritão</t>
  </si>
  <si>
    <t>Bruninho</t>
  </si>
  <si>
    <t>Jorge Sampaoli</t>
  </si>
  <si>
    <t>Alexandre Pato</t>
  </si>
  <si>
    <t>Jori</t>
  </si>
  <si>
    <t>De Lucca</t>
  </si>
  <si>
    <t>Allan</t>
  </si>
  <si>
    <t>Juan Tavares</t>
  </si>
  <si>
    <t>Adryan</t>
  </si>
  <si>
    <t>Armando Evangelista</t>
  </si>
  <si>
    <t>Fernando Miguel</t>
  </si>
  <si>
    <t>Amorim</t>
  </si>
  <si>
    <t>Ian</t>
  </si>
  <si>
    <t>Igo Gabriel</t>
  </si>
  <si>
    <t>Kaíque Rocha</t>
  </si>
  <si>
    <t>Felipe Negrucci</t>
  </si>
  <si>
    <t>Allano</t>
  </si>
  <si>
    <t>Kauan</t>
  </si>
  <si>
    <t>Kayky Almeida</t>
  </si>
  <si>
    <t>Kawê</t>
  </si>
  <si>
    <t>Adyson</t>
  </si>
  <si>
    <t>Diogo Batista</t>
  </si>
  <si>
    <t>Arthur</t>
  </si>
  <si>
    <t>Kennedy</t>
  </si>
  <si>
    <t>Kevin</t>
  </si>
  <si>
    <t>Igor Vinícius</t>
  </si>
  <si>
    <t>Isaac</t>
  </si>
  <si>
    <t>Igor Jesus</t>
  </si>
  <si>
    <t>Emerson Júnior</t>
  </si>
  <si>
    <t>Igor Rabello</t>
  </si>
  <si>
    <t>Biel</t>
  </si>
  <si>
    <t>Felipe Scheibig</t>
  </si>
  <si>
    <t>Praxedes</t>
  </si>
  <si>
    <t>Nathan Fernandes</t>
  </si>
  <si>
    <t>Jhon Jhon</t>
  </si>
  <si>
    <t>Marcelo Benevenuto</t>
  </si>
  <si>
    <t>Gabriel Novaes</t>
  </si>
  <si>
    <t>Réver</t>
  </si>
  <si>
    <t>Danilo Fernandes</t>
  </si>
  <si>
    <t>Alan Kardec</t>
  </si>
  <si>
    <t>Gabriel Barros</t>
  </si>
  <si>
    <t>CA</t>
  </si>
  <si>
    <t>DS</t>
  </si>
  <si>
    <t>FC</t>
  </si>
  <si>
    <t>FF</t>
  </si>
  <si>
    <t>FS</t>
  </si>
  <si>
    <t>FD</t>
  </si>
  <si>
    <t>G</t>
  </si>
  <si>
    <t>PS</t>
  </si>
  <si>
    <t>SG</t>
  </si>
  <si>
    <t>rodada_id</t>
  </si>
  <si>
    <t>clube_id</t>
  </si>
  <si>
    <t>posicao_id</t>
  </si>
  <si>
    <t>status_id</t>
  </si>
  <si>
    <t>pontos_num</t>
  </si>
  <si>
    <t>preco_num</t>
  </si>
  <si>
    <t>variacao_num</t>
  </si>
  <si>
    <t>media_num</t>
  </si>
  <si>
    <t>jogos_num</t>
  </si>
  <si>
    <t>minimo_para_valorizar</t>
  </si>
  <si>
    <t>media_pontos_mandante</t>
  </si>
  <si>
    <t>media_pontos_visitante</t>
  </si>
  <si>
    <t>media_minutos_jogados</t>
  </si>
  <si>
    <t>minutos_jogados</t>
  </si>
  <si>
    <t>FS.1</t>
  </si>
  <si>
    <t>DS.1</t>
  </si>
  <si>
    <t>FC.1</t>
  </si>
  <si>
    <t>CA.1</t>
  </si>
  <si>
    <t>FF.1</t>
  </si>
  <si>
    <t>SG.1</t>
  </si>
  <si>
    <t>A.1</t>
  </si>
  <si>
    <t>G.1</t>
  </si>
  <si>
    <t>FD.1</t>
  </si>
  <si>
    <t>PS.1</t>
  </si>
  <si>
    <t>FS.2</t>
  </si>
  <si>
    <t>DS.2</t>
  </si>
  <si>
    <t>FC.2</t>
  </si>
  <si>
    <t>CA.2</t>
  </si>
  <si>
    <t>FF.2</t>
  </si>
  <si>
    <t>SG.2</t>
  </si>
  <si>
    <t>G.2</t>
  </si>
  <si>
    <t>FD.2</t>
  </si>
  <si>
    <t>PS.2</t>
  </si>
  <si>
    <t>FS.3</t>
  </si>
  <si>
    <t>DS.3</t>
  </si>
  <si>
    <t>FC.3</t>
  </si>
  <si>
    <t>CA.3</t>
  </si>
  <si>
    <t>FF.3</t>
  </si>
  <si>
    <t>A.2</t>
  </si>
  <si>
    <t>G.3</t>
  </si>
  <si>
    <t>FD.3</t>
  </si>
  <si>
    <t>apelido</t>
  </si>
  <si>
    <t>Leo Fernández</t>
  </si>
  <si>
    <t>Iturbe</t>
  </si>
  <si>
    <t>Yony González</t>
  </si>
  <si>
    <t>Wallison</t>
  </si>
  <si>
    <t>Leonardo Ataíde</t>
  </si>
  <si>
    <t>Emersonn</t>
  </si>
  <si>
    <t>Pedro Morisco</t>
  </si>
  <si>
    <t>Lucas Ronier</t>
  </si>
  <si>
    <t>Esquivel</t>
  </si>
  <si>
    <t>Luís Oyama</t>
  </si>
  <si>
    <t>João Magno</t>
  </si>
  <si>
    <t>+4</t>
  </si>
  <si>
    <t>Coluna1</t>
  </si>
  <si>
    <t>ClubeID</t>
  </si>
  <si>
    <t>ClubeNome</t>
  </si>
  <si>
    <t>Clube.Abrev</t>
  </si>
  <si>
    <t>Clubenome_fantasia</t>
  </si>
  <si>
    <t>1371</t>
  </si>
  <si>
    <t>Cuiabá</t>
  </si>
  <si>
    <t>CUI</t>
  </si>
  <si>
    <t>262</t>
  </si>
  <si>
    <t>FLA</t>
  </si>
  <si>
    <t>263</t>
  </si>
  <si>
    <t>BOT</t>
  </si>
  <si>
    <t>264</t>
  </si>
  <si>
    <t>COR</t>
  </si>
  <si>
    <t>265</t>
  </si>
  <si>
    <t>BAH</t>
  </si>
  <si>
    <t>266</t>
  </si>
  <si>
    <t>FLU</t>
  </si>
  <si>
    <t>267</t>
  </si>
  <si>
    <t>Vasco</t>
  </si>
  <si>
    <t>VAS</t>
  </si>
  <si>
    <t>275</t>
  </si>
  <si>
    <t>PAL</t>
  </si>
  <si>
    <t>276</t>
  </si>
  <si>
    <t>São Paulo</t>
  </si>
  <si>
    <t>SAO</t>
  </si>
  <si>
    <t>277</t>
  </si>
  <si>
    <t>SAN</t>
  </si>
  <si>
    <t>280</t>
  </si>
  <si>
    <t>BGT</t>
  </si>
  <si>
    <t>282</t>
  </si>
  <si>
    <t>Atlético-MG</t>
  </si>
  <si>
    <t>CAM</t>
  </si>
  <si>
    <t>283</t>
  </si>
  <si>
    <t>CRU</t>
  </si>
  <si>
    <t>284</t>
  </si>
  <si>
    <t>Grêmio</t>
  </si>
  <si>
    <t>GRE</t>
  </si>
  <si>
    <t>285</t>
  </si>
  <si>
    <t>INT</t>
  </si>
  <si>
    <t>290</t>
  </si>
  <si>
    <t>Goiás</t>
  </si>
  <si>
    <t>GOI</t>
  </si>
  <si>
    <t>293</t>
  </si>
  <si>
    <t>Athlético-PR</t>
  </si>
  <si>
    <t>CAP</t>
  </si>
  <si>
    <t>294</t>
  </si>
  <si>
    <t>CFC</t>
  </si>
  <si>
    <t>327</t>
  </si>
  <si>
    <t>América-MG</t>
  </si>
  <si>
    <t>AME</t>
  </si>
  <si>
    <t>356</t>
  </si>
  <si>
    <t>FOR</t>
  </si>
  <si>
    <t>Tobias Figueiredo</t>
  </si>
  <si>
    <t>Matías Rojas</t>
  </si>
  <si>
    <t>Garcez</t>
  </si>
  <si>
    <t>Medel</t>
  </si>
  <si>
    <t>Camilo Cándido</t>
  </si>
  <si>
    <t>Pedro Augusto</t>
  </si>
  <si>
    <t>Rochet</t>
  </si>
  <si>
    <t>Paulinho Bóia</t>
  </si>
  <si>
    <t>Diogo Oliveira</t>
  </si>
  <si>
    <t>Ramón Díaz</t>
  </si>
  <si>
    <t>Arthur Gomes</t>
  </si>
  <si>
    <t>Yani Quintero</t>
  </si>
  <si>
    <t>Cipriano</t>
  </si>
  <si>
    <t>Ythallo</t>
  </si>
  <si>
    <t>Jean Lucas</t>
  </si>
  <si>
    <t>Vidal</t>
  </si>
  <si>
    <t>Bruno Lage</t>
  </si>
  <si>
    <t>-9</t>
  </si>
  <si>
    <t>Equipe</t>
  </si>
  <si>
    <t>JOGOS</t>
  </si>
  <si>
    <t>GOLS PRO</t>
  </si>
  <si>
    <t>GOLS CONTRA</t>
  </si>
  <si>
    <t>SALDO</t>
  </si>
  <si>
    <t>PTS</t>
  </si>
  <si>
    <t>Media GC por jogo</t>
  </si>
  <si>
    <t>Media GP por jogo</t>
  </si>
  <si>
    <t>ULTIMOS 4 JOGOS EM CASA</t>
  </si>
  <si>
    <t>EQUIPE</t>
  </si>
  <si>
    <t>GC</t>
  </si>
  <si>
    <t>MEDIA GC POR JOGO</t>
  </si>
  <si>
    <t>MEDIA GP POR JOGO</t>
  </si>
  <si>
    <t>ULTIMOS 4 JOGOS FORA</t>
  </si>
  <si>
    <t>Media</t>
  </si>
  <si>
    <t>PARTIDA</t>
  </si>
  <si>
    <t>%SG CASA</t>
  </si>
  <si>
    <t>%SG FORA</t>
  </si>
  <si>
    <t>%SOFRE GOL FORA</t>
  </si>
  <si>
    <t>CALCULO JOGO 1</t>
  </si>
  <si>
    <t>CALCULO JOGO 2</t>
  </si>
  <si>
    <t>CALCULO JOGO 3</t>
  </si>
  <si>
    <t>CALCULO JOGO 4</t>
  </si>
  <si>
    <t>CALCULO JOGO 5</t>
  </si>
  <si>
    <t>CALCULO JOGO 6</t>
  </si>
  <si>
    <t>CALCULO JOGO 7</t>
  </si>
  <si>
    <t>CALCULO JOGO 8</t>
  </si>
  <si>
    <t>CALCULO JOGO 9</t>
  </si>
  <si>
    <t>CALCULO JOGO 10</t>
  </si>
  <si>
    <t>Coluna2</t>
  </si>
  <si>
    <t>ESCALAR DEFESA CASA</t>
  </si>
  <si>
    <t>ESCALAR DEFESA FORA</t>
  </si>
  <si>
    <t>ESCALAR ATAQUE CASA</t>
  </si>
  <si>
    <t>ESCALAR ATAQUE FORA</t>
  </si>
  <si>
    <t>ESCALAR TEC CASA</t>
  </si>
  <si>
    <t>ESCALAR TEC FORA</t>
  </si>
  <si>
    <t>Eduardo Coudet</t>
  </si>
  <si>
    <t>Julio Furch</t>
  </si>
  <si>
    <t>Zapelli</t>
  </si>
  <si>
    <t>Cacá</t>
  </si>
  <si>
    <t>Marcelinho</t>
  </si>
  <si>
    <t>Gustavo Gomes</t>
  </si>
  <si>
    <t>Freddy</t>
  </si>
  <si>
    <t>Gabriel Toebe</t>
  </si>
  <si>
    <t>Rafael Monteiro</t>
  </si>
  <si>
    <t>Matheus Pereira</t>
  </si>
  <si>
    <t>+9</t>
  </si>
  <si>
    <t>20</t>
  </si>
  <si>
    <t>Rafael Ratão</t>
  </si>
  <si>
    <t>Lucas Veríssimo</t>
  </si>
  <si>
    <t>Burgos</t>
  </si>
  <si>
    <t>Derik Lacerda</t>
  </si>
  <si>
    <t>Javier Méndez</t>
  </si>
  <si>
    <t>Paulinho Silva</t>
  </si>
  <si>
    <t>%SOFRE GOL CASA</t>
  </si>
  <si>
    <t>Rafael Elias</t>
  </si>
  <si>
    <t>Sebastián Ferreira</t>
  </si>
  <si>
    <t>Machuca</t>
  </si>
  <si>
    <t>Jefferson</t>
  </si>
  <si>
    <t>João Basso</t>
  </si>
  <si>
    <t>James Rodríguez</t>
  </si>
  <si>
    <t>Henrique Vermudt</t>
  </si>
  <si>
    <t>Matheus Babi</t>
  </si>
  <si>
    <t>Total</t>
  </si>
  <si>
    <t>23</t>
  </si>
  <si>
    <t>-14</t>
  </si>
  <si>
    <t>DIFGOL</t>
  </si>
  <si>
    <t>A.3</t>
  </si>
  <si>
    <t>SG.3</t>
  </si>
  <si>
    <t>PS.3</t>
  </si>
  <si>
    <t>João Marcelo</t>
  </si>
  <si>
    <t>Sebastián Gómez</t>
  </si>
  <si>
    <t>Lucas Moura</t>
  </si>
  <si>
    <t>Raphael Guzzo</t>
  </si>
  <si>
    <t>Lucas Rafael</t>
  </si>
  <si>
    <t>Renato Kayzer</t>
  </si>
  <si>
    <t>OfCasa</t>
  </si>
  <si>
    <t>OfFora</t>
  </si>
  <si>
    <t>Defcasa</t>
  </si>
  <si>
    <t>deffora</t>
  </si>
  <si>
    <t>bascasa</t>
  </si>
  <si>
    <t>basfora</t>
  </si>
  <si>
    <t>totcasa</t>
  </si>
  <si>
    <t>totfora</t>
  </si>
  <si>
    <t>pontos_casa</t>
  </si>
  <si>
    <t>pontos_fora</t>
  </si>
  <si>
    <t>jogos_casa</t>
  </si>
  <si>
    <t>jogos_fora</t>
  </si>
  <si>
    <t>Rodrigo Ely</t>
  </si>
  <si>
    <t>Nonato</t>
  </si>
  <si>
    <t>Adamo</t>
  </si>
  <si>
    <t>Caíque</t>
  </si>
  <si>
    <t>Maurício Antônio</t>
  </si>
  <si>
    <t>FORA ^</t>
  </si>
  <si>
    <t>CASA^</t>
  </si>
  <si>
    <t>Rodada</t>
  </si>
  <si>
    <t>posicao</t>
  </si>
  <si>
    <t>ranking_utilizado</t>
  </si>
  <si>
    <t>ata</t>
  </si>
  <si>
    <t>mei</t>
  </si>
  <si>
    <t>zag</t>
  </si>
  <si>
    <t>lat</t>
  </si>
  <si>
    <t>gol</t>
  </si>
  <si>
    <t>tec</t>
  </si>
  <si>
    <t>Pontuação obtida</t>
  </si>
  <si>
    <t>Pontuação média da posição</t>
  </si>
  <si>
    <t>Menor pts posição</t>
  </si>
  <si>
    <t>Maior pts posição</t>
  </si>
  <si>
    <t>Diego Aguirre</t>
  </si>
  <si>
    <t>João Pedro Galvão</t>
  </si>
  <si>
    <t>Mateus</t>
  </si>
  <si>
    <t>Vegetti</t>
  </si>
  <si>
    <t>Soma</t>
  </si>
  <si>
    <t>Apelido</t>
  </si>
  <si>
    <t>Fabián Bustos</t>
  </si>
  <si>
    <t>Mateo Ponte</t>
  </si>
  <si>
    <t>Mallo</t>
  </si>
  <si>
    <t>Pedrinho Scaramussa</t>
  </si>
  <si>
    <t>Justen</t>
  </si>
  <si>
    <t>Kaique</t>
  </si>
  <si>
    <t>Lucas Besozzi</t>
  </si>
  <si>
    <t>+6</t>
  </si>
  <si>
    <t>26</t>
  </si>
  <si>
    <t>-16</t>
  </si>
  <si>
    <t>19</t>
  </si>
  <si>
    <t>-1</t>
  </si>
  <si>
    <t>Payet</t>
  </si>
  <si>
    <t>Julián Palacios</t>
  </si>
  <si>
    <t>Dif. Gol</t>
  </si>
  <si>
    <t>Rincón</t>
  </si>
  <si>
    <t>Peso</t>
  </si>
  <si>
    <t>Todo Camp</t>
  </si>
  <si>
    <t>Ult.6</t>
  </si>
  <si>
    <t>Ult4</t>
  </si>
  <si>
    <t>1.5</t>
  </si>
  <si>
    <t>1.75</t>
  </si>
  <si>
    <t>Cazares</t>
  </si>
  <si>
    <t>Hayner</t>
  </si>
  <si>
    <t>Júnior Caiçara</t>
  </si>
  <si>
    <t>Mina</t>
  </si>
  <si>
    <t>Ezequiel</t>
  </si>
  <si>
    <t>Segovinha</t>
  </si>
  <si>
    <t>+3</t>
  </si>
  <si>
    <t>25</t>
  </si>
  <si>
    <t>+12</t>
  </si>
  <si>
    <t>27</t>
  </si>
  <si>
    <t>Slimani</t>
  </si>
  <si>
    <t>Bruno Peres</t>
  </si>
  <si>
    <t>Agner</t>
  </si>
  <si>
    <t>Gustavo Ramalho</t>
  </si>
  <si>
    <t>João Neto</t>
  </si>
  <si>
    <t>-12</t>
  </si>
  <si>
    <t>-5</t>
  </si>
  <si>
    <t>29</t>
  </si>
  <si>
    <t>-18</t>
  </si>
  <si>
    <t>+23</t>
  </si>
  <si>
    <t>33</t>
  </si>
  <si>
    <t>+13</t>
  </si>
  <si>
    <t>21</t>
  </si>
  <si>
    <t>24</t>
  </si>
  <si>
    <t>22</t>
  </si>
  <si>
    <t>Luciano Juba</t>
  </si>
  <si>
    <t>Bastos</t>
  </si>
  <si>
    <t>Fernando Seabra</t>
  </si>
  <si>
    <t>David Sousa</t>
  </si>
  <si>
    <t>Samuel</t>
  </si>
  <si>
    <t>Maxi Silvera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</si>
</sst>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00000"/>
    <numFmt numFmtId="165" formatCode="0.0000000000"/>
    <numFmt numFmtId="166" formatCode="0.000%"/>
    <numFmt numFmtId="167" formatCode="0.0%"/>
    <numFmt numFmtId="168" formatCode="0.0000000"/>
    <numFmt numFmtId="169" formatCode="0.000000000"/>
    <numFmt numFmtId="170" formatCode="0.00000"/>
    <numFmt numFmtId="171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444746"/>
      <name val="Courier New"/>
      <family val="3"/>
    </font>
    <font>
      <sz val="8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E2EFDA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49" fontId="0" fillId="0" borderId="0" xfId="0" applyNumberFormat="1"/>
    <xf numFmtId="0" fontId="0" fillId="2" borderId="1" xfId="0" applyFill="1" applyBorder="1"/>
    <xf numFmtId="166" fontId="0" fillId="0" borderId="1" xfId="1" applyNumberFormat="1" applyFont="1" applyFill="1" applyBorder="1"/>
    <xf numFmtId="0" fontId="2" fillId="0" borderId="1" xfId="0" applyFont="1" applyBorder="1"/>
    <xf numFmtId="0" fontId="0" fillId="4" borderId="5" xfId="0" applyFill="1" applyBorder="1"/>
    <xf numFmtId="0" fontId="0" fillId="4" borderId="6" xfId="0" applyFill="1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vertical="top" wrapText="1"/>
    </xf>
    <xf numFmtId="10" fontId="0" fillId="0" borderId="1" xfId="1" applyNumberFormat="1" applyFont="1" applyFill="1" applyBorder="1" applyAlignment="1"/>
    <xf numFmtId="0" fontId="0" fillId="5" borderId="1" xfId="0" applyFill="1" applyBorder="1"/>
    <xf numFmtId="10" fontId="0" fillId="6" borderId="1" xfId="1" applyNumberFormat="1" applyFont="1" applyFill="1" applyBorder="1" applyAlignment="1"/>
    <xf numFmtId="167" fontId="0" fillId="0" borderId="1" xfId="0" applyNumberFormat="1" applyBorder="1"/>
    <xf numFmtId="0" fontId="0" fillId="7" borderId="0" xfId="0" applyFill="1"/>
    <xf numFmtId="0" fontId="0" fillId="7" borderId="0" xfId="0" applyFill="1" applyAlignment="1">
      <alignment vertical="top" wrapText="1"/>
    </xf>
    <xf numFmtId="10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1" xfId="0" applyBorder="1"/>
    <xf numFmtId="167" fontId="0" fillId="0" borderId="2" xfId="0" applyNumberFormat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" fontId="0" fillId="0" borderId="4" xfId="0" applyNumberFormat="1" applyBorder="1"/>
    <xf numFmtId="1" fontId="0" fillId="0" borderId="10" xfId="0" applyNumberFormat="1" applyBorder="1"/>
    <xf numFmtId="167" fontId="0" fillId="0" borderId="13" xfId="0" applyNumberFormat="1" applyBorder="1"/>
    <xf numFmtId="168" fontId="0" fillId="0" borderId="1" xfId="0" applyNumberFormat="1" applyBorder="1"/>
    <xf numFmtId="168" fontId="0" fillId="0" borderId="3" xfId="0" applyNumberFormat="1" applyBorder="1"/>
    <xf numFmtId="168" fontId="0" fillId="0" borderId="2" xfId="0" applyNumberFormat="1" applyBorder="1"/>
    <xf numFmtId="168" fontId="0" fillId="0" borderId="9" xfId="0" applyNumberFormat="1" applyBorder="1"/>
    <xf numFmtId="2" fontId="0" fillId="0" borderId="0" xfId="0" applyNumberFormat="1"/>
    <xf numFmtId="169" fontId="0" fillId="0" borderId="1" xfId="0" applyNumberFormat="1" applyBorder="1"/>
    <xf numFmtId="169" fontId="0" fillId="0" borderId="2" xfId="0" applyNumberFormat="1" applyBorder="1"/>
    <xf numFmtId="170" fontId="0" fillId="0" borderId="1" xfId="0" applyNumberFormat="1" applyBorder="1"/>
    <xf numFmtId="170" fontId="0" fillId="0" borderId="2" xfId="0" applyNumberFormat="1" applyBorder="1"/>
    <xf numFmtId="1" fontId="0" fillId="0" borderId="0" xfId="0" applyNumberFormat="1"/>
    <xf numFmtId="170" fontId="0" fillId="0" borderId="0" xfId="0" applyNumberFormat="1"/>
    <xf numFmtId="0" fontId="6" fillId="0" borderId="0" xfId="0" applyFont="1"/>
    <xf numFmtId="169" fontId="0" fillId="0" borderId="0" xfId="0" applyNumberFormat="1"/>
    <xf numFmtId="2" fontId="0" fillId="8" borderId="0" xfId="0" applyNumberFormat="1" applyFill="1"/>
    <xf numFmtId="2" fontId="0" fillId="2" borderId="0" xfId="0" applyNumberFormat="1" applyFill="1"/>
    <xf numFmtId="2" fontId="0" fillId="5" borderId="0" xfId="0" applyNumberFormat="1" applyFill="1"/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top"/>
    </xf>
    <xf numFmtId="0" fontId="8" fillId="0" borderId="15" xfId="0" applyFont="1" applyBorder="1" applyAlignment="1">
      <alignment horizontal="center" vertical="top"/>
    </xf>
    <xf numFmtId="0" fontId="0" fillId="9" borderId="0" xfId="0" applyFill="1"/>
    <xf numFmtId="2" fontId="0" fillId="4" borderId="6" xfId="0" applyNumberFormat="1" applyFill="1" applyBorder="1"/>
    <xf numFmtId="2" fontId="9" fillId="10" borderId="16" xfId="0" applyNumberFormat="1" applyFont="1" applyFill="1" applyBorder="1"/>
    <xf numFmtId="2" fontId="9" fillId="0" borderId="16" xfId="0" applyNumberFormat="1" applyFont="1" applyBorder="1"/>
    <xf numFmtId="2" fontId="0" fillId="0" borderId="6" xfId="0" applyNumberFormat="1" applyBorder="1"/>
    <xf numFmtId="2" fontId="0" fillId="4" borderId="0" xfId="0" applyNumberFormat="1" applyFill="1"/>
    <xf numFmtId="0" fontId="10" fillId="0" borderId="15" xfId="0" applyFont="1" applyBorder="1" applyAlignment="1">
      <alignment horizontal="center" vertical="top"/>
    </xf>
    <xf numFmtId="171" fontId="0" fillId="0" borderId="0" xfId="0" applyNumberFormat="1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top" wrapText="1"/>
    </xf>
    <xf numFmtId="165" fontId="3" fillId="3" borderId="1" xfId="0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165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3" borderId="9" xfId="0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3" fillId="3" borderId="11" xfId="0" applyFont="1" applyFill="1" applyBorder="1" applyAlignment="1">
      <alignment horizontal="center" vertical="top" wrapText="1"/>
    </xf>
    <xf numFmtId="0" fontId="3" fillId="3" borderId="12" xfId="0" applyFont="1" applyFill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3" borderId="9" xfId="0" applyFont="1" applyFill="1" applyBorder="1" applyAlignment="1">
      <alignment horizontal="center" vertical="top"/>
    </xf>
    <xf numFmtId="0" fontId="3" fillId="3" borderId="10" xfId="0" applyFont="1" applyFill="1" applyBorder="1" applyAlignment="1">
      <alignment horizontal="center" vertical="top"/>
    </xf>
    <xf numFmtId="0" fontId="3" fillId="3" borderId="7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top"/>
    </xf>
    <xf numFmtId="0" fontId="3" fillId="3" borderId="11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center" vertical="top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165" fontId="3" fillId="3" borderId="9" xfId="0" applyNumberFormat="1" applyFont="1" applyFill="1" applyBorder="1" applyAlignment="1">
      <alignment horizontal="center" vertical="top"/>
    </xf>
    <xf numFmtId="165" fontId="3" fillId="3" borderId="10" xfId="0" applyNumberFormat="1" applyFont="1" applyFill="1" applyBorder="1" applyAlignment="1">
      <alignment horizontal="center" vertical="top"/>
    </xf>
    <xf numFmtId="165" fontId="3" fillId="3" borderId="11" xfId="0" applyNumberFormat="1" applyFont="1" applyFill="1" applyBorder="1" applyAlignment="1">
      <alignment horizontal="center" vertical="top"/>
    </xf>
    <xf numFmtId="165" fontId="3" fillId="3" borderId="12" xfId="0" applyNumberFormat="1" applyFont="1" applyFill="1" applyBorder="1" applyAlignment="1">
      <alignment horizontal="center" vertical="top"/>
    </xf>
    <xf numFmtId="165" fontId="3" fillId="0" borderId="9" xfId="0" applyNumberFormat="1" applyFont="1" applyBorder="1" applyAlignment="1">
      <alignment horizontal="center" vertical="top"/>
    </xf>
    <xf numFmtId="165" fontId="3" fillId="0" borderId="10" xfId="0" applyNumberFormat="1" applyFont="1" applyBorder="1" applyAlignment="1">
      <alignment horizontal="center" vertical="top"/>
    </xf>
    <xf numFmtId="165" fontId="3" fillId="0" borderId="11" xfId="0" applyNumberFormat="1" applyFont="1" applyBorder="1" applyAlignment="1">
      <alignment horizontal="center" vertical="top"/>
    </xf>
    <xf numFmtId="165" fontId="3" fillId="0" borderId="12" xfId="0" applyNumberFormat="1" applyFont="1" applyBorder="1" applyAlignment="1">
      <alignment horizontal="center" vertical="top"/>
    </xf>
  </cellXfs>
  <cellStyles count="2">
    <cellStyle name="Normal" xfId="0" builtinId="0"/>
    <cellStyle name="Porcentagem" xfId="1" builtinId="5"/>
  </cellStyles>
  <dxfs count="166"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164" formatCode="0.00000000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0.00000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8" formatCode="0.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0.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0.00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0.00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0.00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0.00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0.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0.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6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0.00000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8" formatCode="0.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0.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0.00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0.00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0.00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0.00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0" formatCode="0.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0" formatCode="0.000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numFmt numFmtId="16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0.00000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8" formatCode="0.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0.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0.00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0.00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0.00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0.00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0" formatCode="0.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0" formatCode="0.000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numFmt numFmtId="16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8" formatCode="0.00000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8" formatCode="0.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0.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0.00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0.00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0.00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0.0000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0" formatCode="0.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0" formatCode="0.00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/Relationships>
</file>

<file path=xl/queryTables/queryTable1.xml><?xml version="1.0" encoding="utf-8"?>
<queryTable xmlns="http://schemas.openxmlformats.org/spreadsheetml/2006/main" name="DadosExternos_1" backgroundRefresh="0" connectionId="16" autoFormatId="16" applyNumberFormats="0" applyBorderFormats="0" applyFontFormats="0" applyPatternFormats="0" applyAlignmentFormats="0" applyWidthHeightFormats="0">
  <queryTableRefresh preserveSortFilterLayout="0" nextId="60">
    <queryTableFields count="59">
      <queryTableField id="1" name="CA" tableColumnId="1"/>
      <queryTableField id="2" name="DS" tableColumnId="2"/>
      <queryTableField id="3" name="FC" tableColumnId="3"/>
      <queryTableField id="4" name="FF" tableColumnId="4"/>
      <queryTableField id="5" name="FS" tableColumnId="5"/>
      <queryTableField id="6" name="A" tableColumnId="6"/>
      <queryTableField id="7" name="FD" tableColumnId="7"/>
      <queryTableField id="8" name="G" tableColumnId="8"/>
      <queryTableField id="9" name="PS" tableColumnId="9"/>
      <queryTableField id="10" name="SG" tableColumnId="10"/>
      <queryTableField id="11" name="rodada_id" tableColumnId="11"/>
      <queryTableField id="12" name="clube_id" tableColumnId="12"/>
      <queryTableField id="13" name="posicao_id" tableColumnId="13"/>
      <queryTableField id="14" name="status_id" tableColumnId="14"/>
      <queryTableField id="15" name="pontos_num" tableColumnId="15"/>
      <queryTableField id="16" name="preco_num" tableColumnId="16"/>
      <queryTableField id="17" name="variacao_num" tableColumnId="17"/>
      <queryTableField id="18" name="media_num" tableColumnId="18"/>
      <queryTableField id="19" name="jogos_num" tableColumnId="19"/>
      <queryTableField id="20" name="minimo_para_valorizar" tableColumnId="20"/>
      <queryTableField id="21" name="media_pontos_mandante" tableColumnId="21"/>
      <queryTableField id="22" name="media_pontos_visitante" tableColumnId="22"/>
      <queryTableField id="23" name="media_minutos_jogados" tableColumnId="23"/>
      <queryTableField id="24" name="minutos_jogados" tableColumnId="24"/>
      <queryTableField id="25" name="FS.1" tableColumnId="25"/>
      <queryTableField id="26" name="DS.1" tableColumnId="26"/>
      <queryTableField id="27" name="FC.1" tableColumnId="27"/>
      <queryTableField id="28" name="CA.1" tableColumnId="28"/>
      <queryTableField id="29" name="FF.1" tableColumnId="29"/>
      <queryTableField id="30" name="SG.1" tableColumnId="30"/>
      <queryTableField id="31" name="A.1" tableColumnId="31"/>
      <queryTableField id="32" name="G.1" tableColumnId="32"/>
      <queryTableField id="33" name="FD.1" tableColumnId="33"/>
      <queryTableField id="34" name="PS.1" tableColumnId="34"/>
      <queryTableField id="35" name="FS.2" tableColumnId="35"/>
      <queryTableField id="36" name="DS.2" tableColumnId="36"/>
      <queryTableField id="37" name="FC.2" tableColumnId="37"/>
      <queryTableField id="38" name="CA.2" tableColumnId="38"/>
      <queryTableField id="39" name="FF.2" tableColumnId="39"/>
      <queryTableField id="40" name="A.2" tableColumnId="40"/>
      <queryTableField id="41" name="SG.2" tableColumnId="41"/>
      <queryTableField id="42" name="G.2" tableColumnId="42"/>
      <queryTableField id="43" name="FD.2" tableColumnId="43"/>
      <queryTableField id="44" name="PS.2" tableColumnId="44"/>
      <queryTableField id="45" name="FS.3" tableColumnId="45"/>
      <queryTableField id="46" name="DS.3" tableColumnId="46"/>
      <queryTableField id="47" name="FC.3" tableColumnId="47"/>
      <queryTableField id="48" name="CA.3" tableColumnId="48"/>
      <queryTableField id="49" name="FF.3" tableColumnId="49"/>
      <queryTableField id="50" name="A.3" tableColumnId="50"/>
      <queryTableField id="51" name="SG.3" tableColumnId="51"/>
      <queryTableField id="52" name="G.3" tableColumnId="52"/>
      <queryTableField id="53" name="FD.3" tableColumnId="53"/>
      <queryTableField id="54" name="PS.3" tableColumnId="54"/>
      <queryTableField id="55" name="apelido" tableColumnId="55"/>
      <queryTableField id="56" name="pontos_casa" tableColumnId="56"/>
      <queryTableField id="57" name="pontos_fora" tableColumnId="57"/>
      <queryTableField id="58" name="jogos_casa" tableColumnId="58"/>
      <queryTableField id="59" name="jogos_fora" tableColumnId="59"/>
    </queryTableFields>
  </queryTableRefresh>
  <extLst>
    <ext xmlns:x15="http://schemas.microsoft.com/office/spreadsheetml/2010/11/main" uri="{883FBD77-0823-4a55-B5E3-86C4891E6966}">
      <x15:queryTable sourceDataName="Consulta - FPontuacao"/>
    </ext>
  </extLst>
</queryTable>
</file>

<file path=xl/queryTables/queryTable2.xml><?xml version="1.0" encoding="utf-8"?>
<queryTable xmlns="http://schemas.openxmlformats.org/spreadsheetml/2006/main" name="DadosExternos_1" connectionId="15" autoFormatId="0" applyNumberFormats="0" applyBorderFormats="0" applyFontFormats="1" applyPatternFormats="1" applyAlignmentFormats="0" applyWidthHeightFormats="0">
  <queryTableRefresh preserveSortFilterLayout="0" nextId="13" unboundColumnsRight="2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2" dataBound="0" tableColumnId="11"/>
      <queryTableField id="11" dataBound="0" tableColumnId="12"/>
    </queryTableFields>
  </queryTableRefresh>
</queryTable>
</file>

<file path=xl/queryTables/queryTable3.xml><?xml version="1.0" encoding="utf-8"?>
<queryTable xmlns="http://schemas.openxmlformats.org/spreadsheetml/2006/main" name="DadosExternos_2" connectionId="1" autoFormatId="0" applyNumberFormats="0" applyBorderFormats="0" applyFontFormats="1" applyPatternFormats="1" applyAlignmentFormats="0" applyWidthHeightFormats="0">
  <queryTableRefresh preserveSortFilterLayout="0" nextId="13" unboundColumnsRight="2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2" dataBound="0" tableColumnId="11"/>
      <queryTableField id="11" dataBound="0" tableColumnId="12"/>
    </queryTableFields>
  </queryTableRefresh>
</queryTable>
</file>

<file path=xl/queryTables/queryTable4.xml><?xml version="1.0" encoding="utf-8"?>
<queryTable xmlns="http://schemas.openxmlformats.org/spreadsheetml/2006/main" name="DadosExternos_1" connectionId="12" autoFormatId="0" applyNumberFormats="0" applyBorderFormats="0" applyFontFormats="1" applyPatternFormats="1" applyAlignmentFormats="0" applyWidthHeightFormats="0">
  <queryTableRefresh preserveSortFilterLayout="0" nextId="13" unboundColumnsRight="2">
    <queryTableFields count="12">
      <queryTableField id="1" name="Pos" tableColumnId="1"/>
      <queryTableField id="2" name="Team" tableColumnId="2"/>
      <queryTableField id="3" name="P" tableColumnId="3"/>
      <queryTableField id="4" name="W" tableColumnId="4"/>
      <queryTableField id="5" name="D" tableColumnId="5"/>
      <queryTableField id="6" name="L" tableColumnId="6"/>
      <queryTableField id="7" name="F" tableColumnId="7"/>
      <queryTableField id="8" name="A" tableColumnId="8"/>
      <queryTableField id="9" name="GD" tableColumnId="9"/>
      <queryTableField id="10" name="Pts" tableColumnId="10"/>
      <queryTableField id="12" dataBound="0" tableColumnId="11"/>
      <queryTableField id="11" dataBound="0" tableColumnId="12"/>
    </queryTableFields>
  </queryTableRefresh>
</queryTable>
</file>

<file path=xl/queryTables/queryTable5.xml><?xml version="1.0" encoding="utf-8"?>
<queryTable xmlns="http://schemas.openxmlformats.org/spreadsheetml/2006/main" name="DadosExternos_2" connectionId="10" autoFormatId="0" applyNumberFormats="0" applyBorderFormats="0" applyFontFormats="1" applyPatternFormats="1" applyAlignmentFormats="0" applyWidthHeightFormats="0">
  <queryTableRefresh preserveSortFilterLayout="0" nextId="13" unboundColumnsRight="2">
    <queryTableFields count="12">
      <queryTableField id="1" name="Pos" tableColumnId="1"/>
      <queryTableField id="2" name="Team" tableColumnId="2"/>
      <queryTableField id="3" name="P" tableColumnId="3"/>
      <queryTableField id="4" name="W" tableColumnId="4"/>
      <queryTableField id="5" name="D" tableColumnId="5"/>
      <queryTableField id="6" name="L" tableColumnId="6"/>
      <queryTableField id="7" name="F" tableColumnId="7"/>
      <queryTableField id="8" name="A" tableColumnId="8"/>
      <queryTableField id="9" name="GD" tableColumnId="9"/>
      <queryTableField id="10" name="Pts" tableColumnId="10"/>
      <queryTableField id="12" dataBound="0" tableColumnId="11"/>
      <queryTableField id="11" dataBound="0" tableColumnId="12"/>
    </queryTableFields>
  </queryTableRefresh>
</queryTable>
</file>

<file path=xl/queryTables/queryTable6.xml><?xml version="1.0" encoding="utf-8"?>
<queryTable xmlns="http://schemas.openxmlformats.org/spreadsheetml/2006/main" name="DadosExternos_1" backgroundRefresh="0" connectionId="17" autoFormatId="16" applyNumberFormats="0" applyBorderFormats="0" applyFontFormats="0" applyPatternFormats="0" applyAlignmentFormats="0" applyWidthHeightFormats="0">
  <queryTableRefresh preserveSortFilterLayout="0" nextId="5">
    <queryTableFields count="4">
      <queryTableField id="1" name="ClubeID" tableColumnId="1"/>
      <queryTableField id="2" name="ClubeNome" tableColumnId="2"/>
      <queryTableField id="3" name="Clube.Abrev" tableColumnId="3"/>
      <queryTableField id="4" name="Clubenome_fantasia" tableColumnId="4"/>
    </queryTableFields>
  </queryTableRefresh>
  <extLst>
    <ext xmlns:x15="http://schemas.microsoft.com/office/spreadsheetml/2010/11/main" uri="{883FBD77-0823-4a55-B5E3-86C4891E6966}">
      <x15:queryTable sourceDataName="Consulta - DClube"/>
    </ext>
  </extLst>
</queryTable>
</file>

<file path=xl/queryTables/queryTable7.xml><?xml version="1.0" encoding="utf-8"?>
<queryTable xmlns="http://schemas.openxmlformats.org/spreadsheetml/2006/main" name="DadosExternos_1" connectionId="8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Equipe" tableColumnId="1"/>
      <queryTableField id="2" name="JOGOS" tableColumnId="2"/>
      <queryTableField id="3" name="W" tableColumnId="3"/>
      <queryTableField id="4" name="D" tableColumnId="4"/>
      <queryTableField id="5" name="L" tableColumnId="5"/>
      <queryTableField id="6" name="GOLS PRO" tableColumnId="6"/>
      <queryTableField id="7" name="GOLS CONTRA" tableColumnId="7"/>
      <queryTableField id="8" name="SALDO" tableColumnId="8"/>
      <queryTableField id="9" name="PTS" tableColumnId="9"/>
      <queryTableField id="10" name="Media GC por jogo" tableColumnId="10"/>
      <queryTableField id="11" name="Media GP por jogo" tableColumnId="11"/>
    </queryTableFields>
  </queryTableRefresh>
</queryTable>
</file>

<file path=xl/queryTables/queryTable8.xml><?xml version="1.0" encoding="utf-8"?>
<queryTable xmlns="http://schemas.openxmlformats.org/spreadsheetml/2006/main" name="DadosExternos_2" connectionId="9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EQUIPE" tableColumnId="1"/>
      <queryTableField id="2" name="JOGOS" tableColumnId="2"/>
      <queryTableField id="3" name="W" tableColumnId="3"/>
      <queryTableField id="4" name="D" tableColumnId="4"/>
      <queryTableField id="5" name="L" tableColumnId="5"/>
      <queryTableField id="6" name="GP" tableColumnId="6"/>
      <queryTableField id="7" name="GC" tableColumnId="7"/>
      <queryTableField id="8" name="SG" tableColumnId="8"/>
      <queryTableField id="9" name="PTS" tableColumnId="9"/>
      <queryTableField id="10" name="MEDIA GC POR JOGO" tableColumnId="10"/>
      <queryTableField id="11" name="MEDIA GP POR JOGO" tableColumnId="11"/>
    </queryTableFields>
  </queryTableRefresh>
</queryTable>
</file>

<file path=xl/queryTables/queryTable9.xml><?xml version="1.0" encoding="utf-8"?>
<queryTable xmlns="http://schemas.openxmlformats.org/spreadsheetml/2006/main" name="DadosExternos_1" backgroundRefresh="0" connectionId="18" autoFormatId="16" applyNumberFormats="0" applyBorderFormats="0" applyFontFormats="0" applyPatternFormats="0" applyAlignmentFormats="0" applyWidthHeightFormats="0">
  <queryTableRefresh preserveSortFilterLayout="0" nextId="60">
    <queryTableFields count="59">
      <queryTableField id="1" name="CA" tableColumnId="1"/>
      <queryTableField id="2" name="DS" tableColumnId="2"/>
      <queryTableField id="3" name="FC" tableColumnId="3"/>
      <queryTableField id="4" name="FF" tableColumnId="4"/>
      <queryTableField id="5" name="FS" tableColumnId="5"/>
      <queryTableField id="6" name="A" tableColumnId="6"/>
      <queryTableField id="7" name="FD" tableColumnId="7"/>
      <queryTableField id="8" name="G" tableColumnId="8"/>
      <queryTableField id="9" name="PS" tableColumnId="9"/>
      <queryTableField id="10" name="SG" tableColumnId="10"/>
      <queryTableField id="11" name="rodada_id" tableColumnId="11"/>
      <queryTableField id="12" name="clube_id" tableColumnId="12"/>
      <queryTableField id="13" name="posicao_id" tableColumnId="13"/>
      <queryTableField id="14" name="status_id" tableColumnId="14"/>
      <queryTableField id="15" name="pontos_num" tableColumnId="15"/>
      <queryTableField id="16" name="preco_num" tableColumnId="16"/>
      <queryTableField id="17" name="variacao_num" tableColumnId="17"/>
      <queryTableField id="18" name="media_num" tableColumnId="18"/>
      <queryTableField id="19" name="jogos_num" tableColumnId="19"/>
      <queryTableField id="20" name="minimo_para_valorizar" tableColumnId="20"/>
      <queryTableField id="21" name="media_pontos_mandante" tableColumnId="21"/>
      <queryTableField id="22" name="media_pontos_visitante" tableColumnId="22"/>
      <queryTableField id="23" name="media_minutos_jogados" tableColumnId="23"/>
      <queryTableField id="24" name="minutos_jogados" tableColumnId="24"/>
      <queryTableField id="25" name="FS.1" tableColumnId="25"/>
      <queryTableField id="26" name="DS.1" tableColumnId="26"/>
      <queryTableField id="27" name="FC.1" tableColumnId="27"/>
      <queryTableField id="28" name="CA.1" tableColumnId="28"/>
      <queryTableField id="29" name="FF.1" tableColumnId="29"/>
      <queryTableField id="30" name="SG.1" tableColumnId="30"/>
      <queryTableField id="31" name="A.1" tableColumnId="31"/>
      <queryTableField id="32" name="G.1" tableColumnId="32"/>
      <queryTableField id="33" name="FD.1" tableColumnId="33"/>
      <queryTableField id="34" name="PS.1" tableColumnId="34"/>
      <queryTableField id="35" name="FS.2" tableColumnId="35"/>
      <queryTableField id="36" name="DS.2" tableColumnId="36"/>
      <queryTableField id="37" name="FC.2" tableColumnId="37"/>
      <queryTableField id="38" name="CA.2" tableColumnId="38"/>
      <queryTableField id="39" name="FF.2" tableColumnId="39"/>
      <queryTableField id="40" name="A.2" tableColumnId="40"/>
      <queryTableField id="41" name="SG.2" tableColumnId="41"/>
      <queryTableField id="42" name="G.2" tableColumnId="42"/>
      <queryTableField id="43" name="FD.2" tableColumnId="43"/>
      <queryTableField id="44" name="PS.2" tableColumnId="44"/>
      <queryTableField id="45" name="FS.3" tableColumnId="45"/>
      <queryTableField id="46" name="DS.3" tableColumnId="46"/>
      <queryTableField id="47" name="FC.3" tableColumnId="47"/>
      <queryTableField id="48" name="CA.3" tableColumnId="48"/>
      <queryTableField id="49" name="FF.3" tableColumnId="49"/>
      <queryTableField id="50" name="A.3" tableColumnId="50"/>
      <queryTableField id="51" name="SG.3" tableColumnId="51"/>
      <queryTableField id="52" name="G.3" tableColumnId="52"/>
      <queryTableField id="53" name="FD.3" tableColumnId="53"/>
      <queryTableField id="54" name="PS.3" tableColumnId="54"/>
      <queryTableField id="55" name="apelido" tableColumnId="55"/>
      <queryTableField id="56" name="pontos_casa" tableColumnId="56"/>
      <queryTableField id="57" name="pontos_fora" tableColumnId="57"/>
      <queryTableField id="58" name="jogos_casa" tableColumnId="58"/>
      <queryTableField id="59" name="jogos_fora" tableColumnId="59"/>
    </queryTableFields>
  </queryTableRefresh>
  <extLst>
    <ext xmlns:x15="http://schemas.microsoft.com/office/spreadsheetml/2010/11/main" uri="{883FBD77-0823-4a55-B5E3-86C4891E6966}">
      <x15:queryTable sourceDataName="Consulta - FPontuacao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1" name="FPontuacao" displayName="FPontuacao" ref="A1:BG773" tableType="queryTable" totalsRowCount="1">
  <autoFilter ref="A1:BG772"/>
  <tableColumns count="59">
    <tableColumn id="1" uniqueName="1" name="CA" totalsRowLabel="Total" queryTableFieldId="1" dataDxfId="61"/>
    <tableColumn id="2" uniqueName="2" name="DS" queryTableFieldId="2" dataDxfId="60"/>
    <tableColumn id="3" uniqueName="3" name="FC" queryTableFieldId="3" dataDxfId="59"/>
    <tableColumn id="4" uniqueName="4" name="FF" queryTableFieldId="4" dataDxfId="58"/>
    <tableColumn id="5" uniqueName="5" name="FS" queryTableFieldId="5" dataDxfId="57"/>
    <tableColumn id="6" uniqueName="6" name="A" queryTableFieldId="6" dataDxfId="56"/>
    <tableColumn id="7" uniqueName="7" name="FD" queryTableFieldId="7" dataDxfId="55"/>
    <tableColumn id="8" uniqueName="8" name="G" queryTableFieldId="8" dataDxfId="54"/>
    <tableColumn id="9" uniqueName="9" name="PS" queryTableFieldId="9" dataDxfId="53"/>
    <tableColumn id="10" uniqueName="10" name="SG" queryTableFieldId="10" dataDxfId="52"/>
    <tableColumn id="11" uniqueName="11" name="rodada_id" queryTableFieldId="11" dataDxfId="51"/>
    <tableColumn id="12" uniqueName="12" name="clube_id" queryTableFieldId="12" dataDxfId="50"/>
    <tableColumn id="13" uniqueName="13" name="posicao_id" queryTableFieldId="13" dataDxfId="49"/>
    <tableColumn id="14" uniqueName="14" name="status_id" queryTableFieldId="14" dataDxfId="48"/>
    <tableColumn id="15" uniqueName="15" name="pontos_num" queryTableFieldId="15" dataDxfId="47"/>
    <tableColumn id="16" uniqueName="16" name="preco_num" queryTableFieldId="16" dataDxfId="46"/>
    <tableColumn id="17" uniqueName="17" name="variacao_num" queryTableFieldId="17" dataDxfId="45"/>
    <tableColumn id="18" uniqueName="18" name="media_num" queryTableFieldId="18" dataDxfId="44"/>
    <tableColumn id="19" uniqueName="19" name="jogos_num" queryTableFieldId="19" dataDxfId="43"/>
    <tableColumn id="20" uniqueName="20" name="minimo_para_valorizar" queryTableFieldId="20" dataDxfId="42"/>
    <tableColumn id="21" uniqueName="21" name="media_pontos_mandante" queryTableFieldId="21" dataDxfId="41"/>
    <tableColumn id="22" uniqueName="22" name="media_pontos_visitante" queryTableFieldId="22" dataDxfId="40"/>
    <tableColumn id="23" uniqueName="23" name="media_minutos_jogados" queryTableFieldId="23" dataDxfId="39"/>
    <tableColumn id="24" uniqueName="24" name="minutos_jogados" queryTableFieldId="24" dataDxfId="38"/>
    <tableColumn id="25" uniqueName="25" name="FS.1" queryTableFieldId="25" dataDxfId="37"/>
    <tableColumn id="26" uniqueName="26" name="DS.1" queryTableFieldId="26" dataDxfId="36"/>
    <tableColumn id="27" uniqueName="27" name="FC.1" queryTableFieldId="27" dataDxfId="35"/>
    <tableColumn id="28" uniqueName="28" name="CA.1" queryTableFieldId="28" dataDxfId="34"/>
    <tableColumn id="29" uniqueName="29" name="FF.1" queryTableFieldId="29" dataDxfId="33"/>
    <tableColumn id="30" uniqueName="30" name="SG.1" queryTableFieldId="30" dataDxfId="32"/>
    <tableColumn id="31" uniqueName="31" name="A.1" queryTableFieldId="31" dataDxfId="31"/>
    <tableColumn id="32" uniqueName="32" name="G.1" queryTableFieldId="32" dataDxfId="30"/>
    <tableColumn id="33" uniqueName="33" name="FD.1" queryTableFieldId="33" dataDxfId="29"/>
    <tableColumn id="34" uniqueName="34" name="PS.1" queryTableFieldId="34" dataDxfId="28"/>
    <tableColumn id="35" uniqueName="35" name="FS.2" queryTableFieldId="35" dataDxfId="27"/>
    <tableColumn id="36" uniqueName="36" name="DS.2" queryTableFieldId="36" dataDxfId="26"/>
    <tableColumn id="37" uniqueName="37" name="FC.2" queryTableFieldId="37" dataDxfId="25"/>
    <tableColumn id="38" uniqueName="38" name="CA.2" queryTableFieldId="38" dataDxfId="24"/>
    <tableColumn id="39" uniqueName="39" name="FF.2" queryTableFieldId="39" dataDxfId="23"/>
    <tableColumn id="40" uniqueName="40" name="A.2" queryTableFieldId="40"/>
    <tableColumn id="41" uniqueName="41" name="SG.2" queryTableFieldId="41" dataDxfId="22"/>
    <tableColumn id="42" uniqueName="42" name="G.2" queryTableFieldId="42" dataDxfId="21"/>
    <tableColumn id="43" uniqueName="43" name="FD.2" queryTableFieldId="43" dataDxfId="20"/>
    <tableColumn id="44" uniqueName="44" name="PS.2" queryTableFieldId="44" dataDxfId="19"/>
    <tableColumn id="45" uniqueName="45" name="FS.3" queryTableFieldId="45" dataDxfId="18"/>
    <tableColumn id="46" uniqueName="46" name="DS.3" queryTableFieldId="46" dataDxfId="17"/>
    <tableColumn id="47" uniqueName="47" name="FC.3" queryTableFieldId="47" dataDxfId="16"/>
    <tableColumn id="48" uniqueName="48" name="CA.3" queryTableFieldId="48" dataDxfId="15"/>
    <tableColumn id="49" uniqueName="49" name="FF.3" queryTableFieldId="49" dataDxfId="14"/>
    <tableColumn id="50" uniqueName="50" name="A.3" queryTableFieldId="50" dataDxfId="13"/>
    <tableColumn id="51" uniqueName="51" name="SG.3" queryTableFieldId="51"/>
    <tableColumn id="52" uniqueName="52" name="G.3" queryTableFieldId="52" dataDxfId="12"/>
    <tableColumn id="53" uniqueName="53" name="FD.3" queryTableFieldId="53" dataDxfId="11"/>
    <tableColumn id="54" uniqueName="54" name="PS.3" queryTableFieldId="54"/>
    <tableColumn id="55" uniqueName="55" name="apelido" queryTableFieldId="55"/>
    <tableColumn id="56" uniqueName="56" name="pontos_casa" queryTableFieldId="56"/>
    <tableColumn id="57" uniqueName="57" name="pontos_fora" queryTableFieldId="57"/>
    <tableColumn id="58" uniqueName="58" name="jogos_casa" queryTableFieldId="58"/>
    <tableColumn id="59" uniqueName="59" name="jogos_fora" totalsRowFunction="count" queryTableFieldId="5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0" name="Form__Last_4_matches__AWAY" displayName="Form__Last_4_matches__AWAY" ref="A32:K53" tableType="queryTable" totalsRowShown="0">
  <autoFilter ref="A32:K53"/>
  <tableColumns count="11">
    <tableColumn id="1" uniqueName="1" name="EQUIPE" queryTableFieldId="1"/>
    <tableColumn id="2" uniqueName="2" name="JOGOS" queryTableFieldId="2"/>
    <tableColumn id="3" uniqueName="3" name="W" queryTableFieldId="3"/>
    <tableColumn id="4" uniqueName="4" name="D" queryTableFieldId="4"/>
    <tableColumn id="5" uniqueName="5" name="L" queryTableFieldId="5"/>
    <tableColumn id="6" uniqueName="6" name="GP" queryTableFieldId="6"/>
    <tableColumn id="7" uniqueName="7" name="GC" queryTableFieldId="7"/>
    <tableColumn id="8" uniqueName="8" name="SG" queryTableFieldId="8"/>
    <tableColumn id="9" uniqueName="9" name="PTS" queryTableFieldId="9"/>
    <tableColumn id="10" uniqueName="10" name="MEDIA GC POR JOGO" queryTableFieldId="10"/>
    <tableColumn id="11" uniqueName="11" name="MEDIA GP POR JOGO" queryTableFieldId="1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2" name="Tabela12" displayName="Tabela12" ref="O1:AH11" totalsRowShown="0" headerRowDxfId="114" headerRowBorderDxfId="113" tableBorderDxfId="112" totalsRowBorderDxfId="111">
  <autoFilter ref="O1:AH11"/>
  <tableColumns count="20">
    <tableColumn id="1" name="PARTIDA" dataDxfId="110"/>
    <tableColumn id="2" name="TIME CASA" dataDxfId="109">
      <calculatedColumnFormula>Tabela121215[[#This Row],[TIME CASA]]</calculatedColumnFormula>
    </tableColumn>
    <tableColumn id="3" name="Coluna1" dataDxfId="108">
      <calculatedColumnFormula>Tabela121215[[#This Row],[Coluna1]]</calculatedColumnFormula>
    </tableColumn>
    <tableColumn id="4" name="TIME FORA" dataDxfId="107">
      <calculatedColumnFormula>Tabela121215[[#This Row],[TIME FORA]]</calculatedColumnFormula>
    </tableColumn>
    <tableColumn id="5" name="Coluna2" dataDxfId="106">
      <calculatedColumnFormula>Tabela121215[[#This Row],[Coluna2]]</calculatedColumnFormula>
    </tableColumn>
    <tableColumn id="6" name="GOLS CASA" dataDxfId="105"/>
    <tableColumn id="7" name="GOLS FORA" dataDxfId="104"/>
    <tableColumn id="8" name="%SG CASA" dataDxfId="103"/>
    <tableColumn id="9" name="%SG FORA" dataDxfId="102"/>
    <tableColumn id="10" name="%SOFRE GOL CASA" dataDxfId="101">
      <calculatedColumnFormula>1-V2</calculatedColumnFormula>
    </tableColumn>
    <tableColumn id="11" name="%SOFRE GOL FORA" dataDxfId="100">
      <calculatedColumnFormula>1-W2</calculatedColumnFormula>
    </tableColumn>
    <tableColumn id="12" name="CASA GANHA" dataDxfId="99"/>
    <tableColumn id="13" name="EMPATE" dataDxfId="98"/>
    <tableColumn id="14" name="FORA GANHA" dataDxfId="97"/>
    <tableColumn id="15" name="ESCALAR DEFESA CASA" dataDxfId="96">
      <calculatedColumnFormula>IF(Tabela12[[#This Row],[%SG CASA]]&gt;=LARGE(Tabela12[[%SG CASA]:[%SG FORA]],4),"SIM","NÃO")</calculatedColumnFormula>
    </tableColumn>
    <tableColumn id="16" name="ESCALAR DEFESA FORA" dataDxfId="95">
      <calculatedColumnFormula>IF(Tabela12[[#This Row],[%SG FORA]]&gt;=LARGE(Tabela12[[%SG CASA]:[%SG FORA]],4),"SIM","NÃO")</calculatedColumnFormula>
    </tableColumn>
    <tableColumn id="17" name="ESCALAR ATAQUE CASA" dataDxfId="94">
      <calculatedColumnFormula>IF(Tabela12[[#This Row],[%SOFRE GOL FORA]]&gt;=LARGE(Tabela12[[%SOFRE GOL CASA]:[%SOFRE GOL FORA]],6),"SIM","NÃO")</calculatedColumnFormula>
    </tableColumn>
    <tableColumn id="18" name="ESCALAR ATAQUE FORA" dataDxfId="93">
      <calculatedColumnFormula>IF(Tabela12[[#This Row],[%SOFRE GOL CASA]]&gt;=LARGE(Tabela12[[%SOFRE GOL CASA]:[%SOFRE GOL FORA]],6),"SIM","NÃO")</calculatedColumnFormula>
    </tableColumn>
    <tableColumn id="19" name="ESCALAR TEC CASA" dataDxfId="92">
      <calculatedColumnFormula>IF(Z2 &gt; 0.6, "SIM","NÃO")</calculatedColumnFormula>
    </tableColumn>
    <tableColumn id="20" name="ESCALAR TEC FORA" dataDxfId="91">
      <calculatedColumnFormula>IF(AB2 &gt; 0.6, "SIM","NÃO")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15" name="Tabela1216" displayName="Tabela1216" ref="O1:AH11" totalsRowShown="0" headerRowDxfId="85" headerRowBorderDxfId="84" tableBorderDxfId="83" totalsRowBorderDxfId="82">
  <autoFilter ref="O1:AH11"/>
  <tableColumns count="20">
    <tableColumn id="1" name="PARTIDA" dataDxfId="81"/>
    <tableColumn id="2" name="TIME CASA" dataDxfId="80">
      <calculatedColumnFormula>Tabela12[[#This Row],[TIME CASA]]</calculatedColumnFormula>
    </tableColumn>
    <tableColumn id="3" name="Coluna1" dataDxfId="79"/>
    <tableColumn id="4" name="TIME FORA" dataDxfId="78">
      <calculatedColumnFormula>Tabela12[[#This Row],[TIME FORA]]</calculatedColumnFormula>
    </tableColumn>
    <tableColumn id="5" name="Coluna2" dataDxfId="77"/>
    <tableColumn id="6" name="GOLS CASA" dataDxfId="76">
      <calculatedColumnFormula>(Tabela121215[[#This Row],[GOLS CASA]]+Tabela1212[[#This Row],[GOLS CASA]]*2+Tabela12[[#This Row],[GOLS CASA]]*1.5)/(1+2+1.5)</calculatedColumnFormula>
    </tableColumn>
    <tableColumn id="7" name="GOLS FORA" dataDxfId="75">
      <calculatedColumnFormula>(Tabela121215[[#This Row],[GOLS FORA]]+Tabela1212[[#This Row],[GOLS FORA]]*2+Tabela12[[#This Row],[GOLS FORA]]*1.5)/(1+2+1.5)</calculatedColumnFormula>
    </tableColumn>
    <tableColumn id="8" name="%SG CASA" dataDxfId="74">
      <calculatedColumnFormula>(Tabela121215[[#This Row],[%SG CASA]]+Tabela1212[[#This Row],[%SG CASA]]*2+Tabela12[[#This Row],[%SG CASA]]*1.5)/(1+2+1.5)</calculatedColumnFormula>
    </tableColumn>
    <tableColumn id="9" name="%SG FORA" dataDxfId="73">
      <calculatedColumnFormula>(Tabela121215[[#This Row],[%SG FORA]]+Tabela1212[[#This Row],[%SG FORA]]*2+Tabela12[[#This Row],[%SG FORA]]*1.5)/(1+2+1.5)</calculatedColumnFormula>
    </tableColumn>
    <tableColumn id="10" name="%SOFRE GOL CASA" dataDxfId="72">
      <calculatedColumnFormula>(Tabela121215[[#This Row],[%SOFRE GOL CASA]]+Tabela1212[[#This Row],[%SOFRE GOL CASA]]*2+Tabela12[[#This Row],[%SOFRE GOL CASA]]*1.5)/(1+2+1.5)</calculatedColumnFormula>
    </tableColumn>
    <tableColumn id="11" name="%SOFRE GOL FORA" dataDxfId="71">
      <calculatedColumnFormula>(Tabela121215[[#This Row],[%SOFRE GOL FORA]]+Tabela1212[[#This Row],[%SOFRE GOL FORA]]*2+Tabela12[[#This Row],[%SOFRE GOL FORA]]*1.5)/(1+2+1.5)</calculatedColumnFormula>
    </tableColumn>
    <tableColumn id="12" name="CASA GANHA" dataDxfId="70">
      <calculatedColumnFormula>(Tabela121215[[#This Row],[CASA GANHA]]+Tabela1212[[#This Row],[CASA GANHA]]*2+Tabela12[[#This Row],[CASA GANHA]]*1.5)/(1+2+1.5)</calculatedColumnFormula>
    </tableColumn>
    <tableColumn id="13" name="EMPATE" dataDxfId="69">
      <calculatedColumnFormula>(Tabela121215[[#This Row],[EMPATE]]+Tabela1212[[#This Row],[EMPATE]]*2+Tabela12[[#This Row],[EMPATE]]*1.5)/(1+2+1.5)</calculatedColumnFormula>
    </tableColumn>
    <tableColumn id="14" name="FORA GANHA" dataDxfId="68">
      <calculatedColumnFormula>(Tabela121215[[#This Row],[FORA GANHA]]+Tabela1212[[#This Row],[FORA GANHA]]*2+Tabela12[[#This Row],[FORA GANHA]]*1.5)/(1+2+1.5)</calculatedColumnFormula>
    </tableColumn>
    <tableColumn id="15" name="ESCALAR DEFESA CASA" dataDxfId="67">
      <calculatedColumnFormula>IF(Tabela1216[[#This Row],[%SG CASA]]&gt;=LARGE(Tabela1216[[%SG CASA]:[%SG FORA]],4),"SIM","NÃO")</calculatedColumnFormula>
    </tableColumn>
    <tableColumn id="16" name="ESCALAR DEFESA FORA" dataDxfId="66">
      <calculatedColumnFormula>IF(Tabela1216[[#This Row],[%SG FORA]]&gt;=LARGE(Tabela1216[[%SG CASA]:[%SG FORA]],4),"SIM","NÃO")</calculatedColumnFormula>
    </tableColumn>
    <tableColumn id="17" name="ESCALAR ATAQUE CASA" dataDxfId="65">
      <calculatedColumnFormula>IF(Tabela1216[[#This Row],[%SOFRE GOL FORA]]&gt;=LARGE(Tabela1216[[%SOFRE GOL CASA]:[%SOFRE GOL FORA]],6),"SIM","NÃO")</calculatedColumnFormula>
    </tableColumn>
    <tableColumn id="18" name="ESCALAR ATAQUE FORA" dataDxfId="64">
      <calculatedColumnFormula>IF(Tabela1216[[#This Row],[%SOFRE GOL CASA]]&gt;=LARGE(Tabela1216[[%SOFRE GOL CASA]:[%SOFRE GOL FORA]],6),"SIM","NÃO")</calculatedColumnFormula>
    </tableColumn>
    <tableColumn id="19" name="ESCALAR TEC CASA" dataDxfId="63">
      <calculatedColumnFormula>IF(Z2 &gt; 0.6, "SIM","NÃO")</calculatedColumnFormula>
    </tableColumn>
    <tableColumn id="20" name="ESCALAR TEC FORA" dataDxfId="62">
      <calculatedColumnFormula>IF(AB2 &gt; 0.5, "SIM","NÃO")</calculatedColumnFormula>
    </tableColumn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3" name="FPontuacao14" displayName="FPontuacao14" ref="A1:BG773" tableType="queryTable" totalsRowCount="1">
  <autoFilter ref="A1:BG772"/>
  <tableColumns count="59">
    <tableColumn id="1" uniqueName="1" name="CA" totalsRowLabel="Total" queryTableFieldId="1"/>
    <tableColumn id="2" uniqueName="2" name="DS" queryTableFieldId="2"/>
    <tableColumn id="3" uniqueName="3" name="FC" queryTableFieldId="3"/>
    <tableColumn id="4" uniqueName="4" name="FF" queryTableFieldId="4"/>
    <tableColumn id="5" uniqueName="5" name="FS" queryTableFieldId="5"/>
    <tableColumn id="6" uniqueName="6" name="A" queryTableFieldId="6"/>
    <tableColumn id="7" uniqueName="7" name="FD" queryTableFieldId="7"/>
    <tableColumn id="8" uniqueName="8" name="G" queryTableFieldId="8"/>
    <tableColumn id="9" uniqueName="9" name="PS" queryTableFieldId="9"/>
    <tableColumn id="10" uniqueName="10" name="SG" queryTableFieldId="10"/>
    <tableColumn id="11" uniqueName="11" name="rodada_id" queryTableFieldId="11"/>
    <tableColumn id="12" uniqueName="12" name="clube_id" queryTableFieldId="12"/>
    <tableColumn id="13" uniqueName="13" name="posicao_id" queryTableFieldId="13"/>
    <tableColumn id="14" uniqueName="14" name="status_id" queryTableFieldId="14"/>
    <tableColumn id="15" uniqueName="15" name="pontos_num" queryTableFieldId="15"/>
    <tableColumn id="16" uniqueName="16" name="preco_num" queryTableFieldId="16"/>
    <tableColumn id="17" uniqueName="17" name="variacao_num" queryTableFieldId="17"/>
    <tableColumn id="18" uniqueName="18" name="media_num" queryTableFieldId="18"/>
    <tableColumn id="19" uniqueName="19" name="jogos_num" queryTableFieldId="19"/>
    <tableColumn id="20" uniqueName="20" name="minimo_para_valorizar" queryTableFieldId="20"/>
    <tableColumn id="21" uniqueName="21" name="media_pontos_mandante" queryTableFieldId="21"/>
    <tableColumn id="22" uniqueName="22" name="media_pontos_visitante" queryTableFieldId="22"/>
    <tableColumn id="23" uniqueName="23" name="media_minutos_jogados" queryTableFieldId="23"/>
    <tableColumn id="24" uniqueName="24" name="minutos_jogados" queryTableFieldId="24"/>
    <tableColumn id="25" uniqueName="25" name="FS.1" queryTableFieldId="25"/>
    <tableColumn id="26" uniqueName="26" name="DS.1" queryTableFieldId="26"/>
    <tableColumn id="27" uniqueName="27" name="FC.1" queryTableFieldId="27"/>
    <tableColumn id="28" uniqueName="28" name="CA.1" queryTableFieldId="28"/>
    <tableColumn id="29" uniqueName="29" name="FF.1" queryTableFieldId="29"/>
    <tableColumn id="30" uniqueName="30" name="SG.1" queryTableFieldId="30"/>
    <tableColumn id="31" uniqueName="31" name="A.1" queryTableFieldId="31"/>
    <tableColumn id="32" uniqueName="32" name="G.1" queryTableFieldId="32"/>
    <tableColumn id="33" uniqueName="33" name="FD.1" queryTableFieldId="33"/>
    <tableColumn id="34" uniqueName="34" name="PS.1" queryTableFieldId="34"/>
    <tableColumn id="35" uniqueName="35" name="FS.2" queryTableFieldId="35"/>
    <tableColumn id="36" uniqueName="36" name="DS.2" queryTableFieldId="36"/>
    <tableColumn id="37" uniqueName="37" name="FC.2" queryTableFieldId="37"/>
    <tableColumn id="38" uniqueName="38" name="CA.2" queryTableFieldId="38"/>
    <tableColumn id="39" uniqueName="39" name="FF.2" queryTableFieldId="39"/>
    <tableColumn id="40" uniqueName="40" name="A.2" queryTableFieldId="40"/>
    <tableColumn id="41" uniqueName="41" name="SG.2" queryTableFieldId="41"/>
    <tableColumn id="42" uniqueName="42" name="G.2" queryTableFieldId="42"/>
    <tableColumn id="43" uniqueName="43" name="FD.2" queryTableFieldId="43"/>
    <tableColumn id="44" uniqueName="44" name="PS.2" queryTableFieldId="44"/>
    <tableColumn id="45" uniqueName="45" name="FS.3" queryTableFieldId="45"/>
    <tableColumn id="46" uniqueName="46" name="DS.3" queryTableFieldId="46"/>
    <tableColumn id="47" uniqueName="47" name="FC.3" queryTableFieldId="47"/>
    <tableColumn id="48" uniqueName="48" name="CA.3" queryTableFieldId="48"/>
    <tableColumn id="49" uniqueName="49" name="FF.3" queryTableFieldId="49"/>
    <tableColumn id="50" uniqueName="50" name="A.3" queryTableFieldId="50"/>
    <tableColumn id="51" uniqueName="51" name="SG.3" queryTableFieldId="51"/>
    <tableColumn id="52" uniqueName="52" name="G.3" queryTableFieldId="52"/>
    <tableColumn id="53" uniqueName="53" name="FD.3" queryTableFieldId="53"/>
    <tableColumn id="54" uniqueName="54" name="PS.3" queryTableFieldId="54"/>
    <tableColumn id="55" uniqueName="55" name="apelido" queryTableFieldId="55"/>
    <tableColumn id="56" uniqueName="56" name="pontos_casa" queryTableFieldId="56"/>
    <tableColumn id="57" uniqueName="57" name="pontos_fora" queryTableFieldId="57"/>
    <tableColumn id="58" uniqueName="58" name="jogos_casa" queryTableFieldId="58"/>
    <tableColumn id="59" uniqueName="59" name="jogos_fora" totalsRowFunction="count" queryTableFieldId="5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Home_table" displayName="Home_table" ref="A26:L47" tableType="queryTable" totalsRowShown="0">
  <autoFilter ref="A26:L47"/>
  <sortState ref="A27:L47">
    <sortCondition ref="A26:A47"/>
  </sortState>
  <tableColumns count="12">
    <tableColumn id="1" uniqueName="1" name="Column1" queryTableFieldId="1"/>
    <tableColumn id="2" uniqueName="2" name="Column2" queryTableFieldId="2" dataDxfId="10"/>
    <tableColumn id="3" uniqueName="3" name="Column3" queryTableFieldId="3" dataDxfId="9"/>
    <tableColumn id="4" uniqueName="4" name="Column4" queryTableFieldId="4" dataDxfId="8"/>
    <tableColumn id="5" uniqueName="5" name="Column5" queryTableFieldId="5" dataDxfId="7"/>
    <tableColumn id="6" uniqueName="6" name="Column6" queryTableFieldId="6" dataDxfId="6"/>
    <tableColumn id="7" uniqueName="7" name="Column7" queryTableFieldId="7" dataDxfId="5"/>
    <tableColumn id="8" uniqueName="8" name="Column8" queryTableFieldId="8" dataDxfId="4"/>
    <tableColumn id="9" uniqueName="9" name="Column9" queryTableFieldId="9" dataDxfId="3"/>
    <tableColumn id="10" uniqueName="10" name="Column10" queryTableFieldId="10" dataDxfId="2"/>
    <tableColumn id="11" uniqueName="11" name="Column11" queryTableFieldId="12" dataDxfId="1"/>
    <tableColumn id="12" uniqueName="12" name="Column12" queryTableFieldId="11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5" name="Away_table6" displayName="Away_table6" ref="A1:L22" tableType="queryTable" totalsRowShown="0">
  <autoFilter ref="A1:L22"/>
  <sortState ref="A2:L22">
    <sortCondition ref="A1:A22"/>
  </sortState>
  <tableColumns count="12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2"/>
    <tableColumn id="12" uniqueName="12" name="Column12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4" name="Tabela121215" displayName="Tabela121215" ref="Q1:AJ11" totalsRowShown="0" headerRowDxfId="164" headerRowBorderDxfId="163" tableBorderDxfId="162" totalsRowBorderDxfId="161">
  <autoFilter ref="Q1:AJ11"/>
  <tableColumns count="20">
    <tableColumn id="1" name="PARTIDA" dataDxfId="160"/>
    <tableColumn id="2" name="TIME CASA" dataDxfId="159"/>
    <tableColumn id="3" name="Coluna1" dataDxfId="158"/>
    <tableColumn id="4" name="TIME FORA" dataDxfId="157"/>
    <tableColumn id="5" name="Coluna2" dataDxfId="156"/>
    <tableColumn id="6" name="GOLS CASA" dataDxfId="155"/>
    <tableColumn id="7" name="GOLS FORA" dataDxfId="154"/>
    <tableColumn id="8" name="%SG CASA" dataDxfId="153"/>
    <tableColumn id="9" name="%SG FORA" dataDxfId="152"/>
    <tableColumn id="10" name="%SOFRE GOL CASA" dataDxfId="151">
      <calculatedColumnFormula>1-X2</calculatedColumnFormula>
    </tableColumn>
    <tableColumn id="11" name="%SOFRE GOL FORA" dataDxfId="150">
      <calculatedColumnFormula>1-Y2</calculatedColumnFormula>
    </tableColumn>
    <tableColumn id="12" name="CASA GANHA" dataDxfId="149"/>
    <tableColumn id="13" name="EMPATE" dataDxfId="148"/>
    <tableColumn id="14" name="FORA GANHA" dataDxfId="147"/>
    <tableColumn id="15" name="ESCALAR DEFESA CASA" dataDxfId="146">
      <calculatedColumnFormula>IF(Tabela121215[[#This Row],[%SG CASA]]&gt;=LARGE(Tabela121215[[%SG CASA]:[%SG FORA]],4),"SIM","NÃO")</calculatedColumnFormula>
    </tableColumn>
    <tableColumn id="16" name="ESCALAR DEFESA FORA" dataDxfId="145">
      <calculatedColumnFormula>IF(Tabela121215[[#This Row],[%SG FORA]]&gt;=LARGE(Tabela121215[[%SG CASA]:[%SG FORA]],4),"SIM","NÃO")</calculatedColumnFormula>
    </tableColumn>
    <tableColumn id="17" name="ESCALAR ATAQUE CASA" dataDxfId="144">
      <calculatedColumnFormula>IF(Tabela121215[[#This Row],[%SOFRE GOL FORA]]&gt;=LARGE(Tabela121215[[%SOFRE GOL CASA]:[%SOFRE GOL FORA]],6),"SIM","NÃO")</calculatedColumnFormula>
    </tableColumn>
    <tableColumn id="18" name="ESCALAR ATAQUE FORA" dataDxfId="143">
      <calculatedColumnFormula>IF(Tabela121215[[#This Row],[%SOFRE GOL CASA]]&gt;=LARGE(Tabela121215[[%SOFRE GOL CASA]:[%SOFRE GOL FORA]],6),"SIM","NÃO")</calculatedColumnFormula>
    </tableColumn>
    <tableColumn id="19" name="ESCALAR TEC CASA" dataDxfId="142">
      <calculatedColumnFormula>IF(AB2 &gt; 0.6, "SIM","NÃO")</calculatedColumnFormula>
    </tableColumn>
    <tableColumn id="20" name="ESCALAR TEC FORA" dataDxfId="141">
      <calculatedColumnFormula>IF(AD2 &gt; 0.6, "SIM","NÃO")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6" name="Forma_Fora_ultimos_67" displayName="Forma_Fora_ultimos_67" ref="A2:L22" tableType="queryTable" totalsRowShown="0">
  <autoFilter ref="A2:L22"/>
  <sortState ref="A3:L22">
    <sortCondition ref="B2:B22"/>
  </sortState>
  <tableColumns count="12">
    <tableColumn id="1" uniqueName="1" name="Pos" queryTableFieldId="1"/>
    <tableColumn id="2" uniqueName="2" name="Team" queryTableFieldId="2"/>
    <tableColumn id="3" uniqueName="3" name="P" queryTableFieldId="3"/>
    <tableColumn id="4" uniqueName="4" name="W" queryTableFieldId="4"/>
    <tableColumn id="5" uniqueName="5" name="D" queryTableFieldId="5"/>
    <tableColumn id="6" uniqueName="6" name="L" queryTableFieldId="6"/>
    <tableColumn id="7" uniqueName="7" name="F" queryTableFieldId="7"/>
    <tableColumn id="8" uniqueName="8" name="A" queryTableFieldId="8"/>
    <tableColumn id="9" uniqueName="9" name="GD" queryTableFieldId="9"/>
    <tableColumn id="10" uniqueName="10" name="Pts" queryTableFieldId="10"/>
    <tableColumn id="11" uniqueName="11" name="gpg marcado" queryTableFieldId="12"/>
    <tableColumn id="12" uniqueName="12" name="gpg sofrido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7" name="Forma_casa_ultimos_68" displayName="Forma_casa_ultimos_68" ref="A27:L47" tableType="queryTable" totalsRowShown="0">
  <autoFilter ref="A27:L47"/>
  <sortState ref="A28:L47">
    <sortCondition ref="B27:B47"/>
  </sortState>
  <tableColumns count="12">
    <tableColumn id="1" uniqueName="1" name="Pos" queryTableFieldId="1"/>
    <tableColumn id="2" uniqueName="2" name="Team" queryTableFieldId="2"/>
    <tableColumn id="3" uniqueName="3" name="P" queryTableFieldId="3"/>
    <tableColumn id="4" uniqueName="4" name="W" queryTableFieldId="4"/>
    <tableColumn id="5" uniqueName="5" name="D" queryTableFieldId="5"/>
    <tableColumn id="6" uniqueName="6" name="L" queryTableFieldId="6"/>
    <tableColumn id="7" uniqueName="7" name="F" queryTableFieldId="7"/>
    <tableColumn id="8" uniqueName="8" name="A" queryTableFieldId="8"/>
    <tableColumn id="9" uniqueName="9" name="GD" queryTableFieldId="9"/>
    <tableColumn id="10" uniqueName="10" name="Pts" queryTableFieldId="10"/>
    <tableColumn id="11" uniqueName="11" name="gpg marcado" queryTableFieldId="12"/>
    <tableColumn id="12" uniqueName="12" name="gpg sofrido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11" name="Tabela1212" displayName="Tabela1212" ref="Q1:AJ11" totalsRowShown="0" headerRowDxfId="139" headerRowBorderDxfId="138" tableBorderDxfId="137" totalsRowBorderDxfId="136">
  <autoFilter ref="Q1:AJ11"/>
  <tableColumns count="20">
    <tableColumn id="1" name="PARTIDA" dataDxfId="135"/>
    <tableColumn id="2" name="TIME CASA" dataDxfId="134">
      <calculatedColumnFormula>Tabela121215[[#This Row],[TIME CASA]]</calculatedColumnFormula>
    </tableColumn>
    <tableColumn id="3" name="Coluna1" dataDxfId="133">
      <calculatedColumnFormula>Tabela121215[[#This Row],[Coluna1]]</calculatedColumnFormula>
    </tableColumn>
    <tableColumn id="4" name="TIME FORA" dataDxfId="132">
      <calculatedColumnFormula>Tabela121215[[#This Row],[TIME FORA]]</calculatedColumnFormula>
    </tableColumn>
    <tableColumn id="5" name="Coluna2" dataDxfId="131">
      <calculatedColumnFormula>Tabela121215[[#This Row],[Coluna2]]</calculatedColumnFormula>
    </tableColumn>
    <tableColumn id="6" name="GOLS CASA" dataDxfId="130"/>
    <tableColumn id="7" name="GOLS FORA" dataDxfId="129"/>
    <tableColumn id="8" name="%SG CASA" dataDxfId="128"/>
    <tableColumn id="9" name="%SG FORA" dataDxfId="127"/>
    <tableColumn id="10" name="%SOFRE GOL CASA" dataDxfId="126">
      <calculatedColumnFormula>1-X2</calculatedColumnFormula>
    </tableColumn>
    <tableColumn id="11" name="%SOFRE GOL FORA" dataDxfId="125">
      <calculatedColumnFormula>1-Y2</calculatedColumnFormula>
    </tableColumn>
    <tableColumn id="12" name="CASA GANHA" dataDxfId="124"/>
    <tableColumn id="13" name="EMPATE" dataDxfId="123"/>
    <tableColumn id="14" name="FORA GANHA" dataDxfId="122"/>
    <tableColumn id="15" name="ESCALAR DEFESA CASA" dataDxfId="121">
      <calculatedColumnFormula>IF(Tabela1212[[#This Row],[%SG CASA]]&gt;=LARGE(Tabela1212[[%SG CASA]:[%SG FORA]],4),"SIM","NÃO")</calculatedColumnFormula>
    </tableColumn>
    <tableColumn id="16" name="ESCALAR DEFESA FORA" dataDxfId="120">
      <calculatedColumnFormula>IF(Tabela1212[[#This Row],[%SG FORA]]&gt;=LARGE(Tabela1212[[%SG CASA]:[%SG FORA]],4),"SIM","NÃO")</calculatedColumnFormula>
    </tableColumn>
    <tableColumn id="17" name="ESCALAR ATAQUE CASA" dataDxfId="119">
      <calculatedColumnFormula>IF(Tabela1212[[#This Row],[%SOFRE GOL FORA]]&gt;=LARGE(Tabela1212[[%SOFRE GOL CASA]:[%SOFRE GOL FORA]],6),"SIM","NÃO")</calculatedColumnFormula>
    </tableColumn>
    <tableColumn id="18" name="ESCALAR ATAQUE FORA" dataDxfId="118">
      <calculatedColumnFormula>IF(Tabela1212[[#This Row],[%SOFRE GOL CASA]]&gt;=LARGE(Tabela1212[[%SOFRE GOL CASA]:[%SOFRE GOL FORA]],6),"SIM","NÃO")</calculatedColumnFormula>
    </tableColumn>
    <tableColumn id="19" name="ESCALAR TEC CASA" dataDxfId="117">
      <calculatedColumnFormula>IF(AB2 &gt; 0.6, "SIM","NÃO")</calculatedColumnFormula>
    </tableColumn>
    <tableColumn id="20" name="ESCALAR TEC FORA" dataDxfId="116">
      <calculatedColumnFormula>IF(AD2 &gt; 0.6, "SIM","NÃO")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3" name="DClube" displayName="DClube" ref="A1:D21" tableType="queryTable" totalsRowShown="0">
  <autoFilter ref="A1:D21"/>
  <tableColumns count="4">
    <tableColumn id="1" uniqueName="1" name="ClubeID" queryTableFieldId="1"/>
    <tableColumn id="2" uniqueName="2" name="ClubeNome" queryTableFieldId="2"/>
    <tableColumn id="3" uniqueName="3" name="Clube.Abrev" queryTableFieldId="3"/>
    <tableColumn id="4" uniqueName="4" name="Clubenome_fantasia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9" name="Form__Last_4_matches__AT_HOME" displayName="Form__Last_4_matches__AT_HOME" ref="A2:K23" tableType="queryTable" totalsRowShown="0">
  <autoFilter ref="A2:K23"/>
  <tableColumns count="11">
    <tableColumn id="1" uniqueName="1" name="Equipe" queryTableFieldId="1"/>
    <tableColumn id="2" uniqueName="2" name="JOGOS" queryTableFieldId="2"/>
    <tableColumn id="3" uniqueName="3" name="W" queryTableFieldId="3"/>
    <tableColumn id="4" uniqueName="4" name="D" queryTableFieldId="4"/>
    <tableColumn id="5" uniqueName="5" name="L" queryTableFieldId="5"/>
    <tableColumn id="6" uniqueName="6" name="GOLS PRO" queryTableFieldId="6"/>
    <tableColumn id="7" uniqueName="7" name="GOLS CONTRA" queryTableFieldId="7"/>
    <tableColumn id="8" uniqueName="8" name="SALDO" queryTableFieldId="8"/>
    <tableColumn id="9" uniqueName="9" name="PTS" queryTableFieldId="9"/>
    <tableColumn id="10" uniqueName="10" name="Media GC por jogo" queryTableFieldId="10"/>
    <tableColumn id="11" uniqueName="11" name="Media GP por jogo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2:A178"/>
  <sheetViews>
    <sheetView zoomScaleNormal="100" workbookViewId="0">
      <selection activeCell="AU1" sqref="AU1"/>
    </sheetView>
  </sheetViews>
  <sheetFormatPr defaultRowHeight="15" x14ac:dyDescent="0.25"/>
  <cols>
    <col min="1" max="1" width="21" customWidth="1"/>
    <col min="2" max="2" width="5.85546875" customWidth="1"/>
    <col min="3" max="3" width="7.140625" customWidth="1"/>
    <col min="4" max="4" width="16.42578125" customWidth="1"/>
    <col min="5" max="5" width="12" customWidth="1"/>
    <col min="6" max="6" width="14.5703125" customWidth="1"/>
    <col min="7" max="7" width="15.5703125" customWidth="1"/>
    <col min="8" max="8" width="20.42578125" customWidth="1"/>
    <col min="9" max="9" width="20.7109375" customWidth="1"/>
    <col min="10" max="10" width="21" customWidth="1"/>
    <col min="11" max="11" width="18.140625" customWidth="1"/>
    <col min="12" max="12" width="17.7109375" customWidth="1"/>
    <col min="13" max="13" width="10.7109375" customWidth="1"/>
    <col min="14" max="14" width="26.7109375" customWidth="1"/>
    <col min="15" max="15" width="16.140625" customWidth="1"/>
    <col min="16" max="16" width="25" customWidth="1"/>
    <col min="17" max="17" width="17" customWidth="1"/>
    <col min="18" max="18" width="14.7109375" customWidth="1"/>
    <col min="19" max="19" width="19.5703125" customWidth="1"/>
    <col min="20" max="20" width="19.85546875" customWidth="1"/>
    <col min="21" max="21" width="20.140625" customWidth="1"/>
    <col min="22" max="22" width="17.28515625" customWidth="1"/>
    <col min="23" max="23" width="10.28515625" customWidth="1"/>
    <col min="24" max="24" width="25.85546875" customWidth="1"/>
    <col min="25" max="25" width="19.7109375" customWidth="1"/>
    <col min="26" max="26" width="8.85546875" customWidth="1"/>
    <col min="27" max="27" width="23.7109375" customWidth="1"/>
    <col min="28" max="28" width="16.85546875" customWidth="1"/>
    <col min="29" max="29" width="14.5703125" customWidth="1"/>
    <col min="30" max="30" width="19.42578125" customWidth="1"/>
    <col min="31" max="31" width="19.7109375" bestFit="1" customWidth="1"/>
    <col min="32" max="32" width="20" customWidth="1"/>
    <col min="33" max="33" width="10.140625" customWidth="1"/>
    <col min="34" max="34" width="26.140625" customWidth="1"/>
    <col min="35" max="35" width="4.140625" bestFit="1" customWidth="1"/>
    <col min="36" max="38" width="4.140625" customWidth="1"/>
    <col min="39" max="39" width="5.140625" bestFit="1" customWidth="1"/>
    <col min="40" max="40" width="3.140625" customWidth="1"/>
    <col min="41" max="42" width="4.140625" bestFit="1" customWidth="1"/>
    <col min="43" max="43" width="3.7109375" customWidth="1"/>
    <col min="44" max="44" width="4" customWidth="1"/>
    <col min="45" max="45" width="18.7109375" customWidth="1"/>
    <col min="46" max="46" width="21" customWidth="1"/>
    <col min="47" max="47" width="7.140625" bestFit="1" customWidth="1"/>
    <col min="48" max="48" width="6.7109375" bestFit="1" customWidth="1"/>
    <col min="49" max="49" width="8.7109375" bestFit="1" customWidth="1"/>
    <col min="50" max="50" width="18.140625" bestFit="1" customWidth="1"/>
    <col min="51" max="51" width="7.140625" bestFit="1" customWidth="1"/>
    <col min="52" max="52" width="8.7109375" bestFit="1" customWidth="1"/>
    <col min="53" max="53" width="17.7109375" bestFit="1" customWidth="1"/>
    <col min="54" max="54" width="7.7109375" bestFit="1" customWidth="1"/>
    <col min="55" max="55" width="7.140625" bestFit="1" customWidth="1"/>
    <col min="56" max="56" width="5.5703125" customWidth="1"/>
    <col min="57" max="57" width="8.7109375" bestFit="1" customWidth="1"/>
    <col min="58" max="58" width="10.7109375" bestFit="1" customWidth="1"/>
    <col min="59" max="59" width="7.140625" bestFit="1" customWidth="1"/>
    <col min="60" max="60" width="5.5703125" bestFit="1" customWidth="1"/>
    <col min="61" max="61" width="8.7109375" bestFit="1" customWidth="1"/>
    <col min="62" max="62" width="26.7109375" bestFit="1" customWidth="1"/>
    <col min="63" max="63" width="7.140625" bestFit="1" customWidth="1"/>
    <col min="64" max="64" width="6.7109375" bestFit="1" customWidth="1"/>
    <col min="65" max="65" width="8.7109375" bestFit="1" customWidth="1"/>
    <col min="66" max="66" width="16.140625" bestFit="1" customWidth="1"/>
    <col min="67" max="67" width="7.140625" bestFit="1" customWidth="1"/>
    <col min="68" max="68" width="5.5703125" bestFit="1" customWidth="1"/>
    <col min="69" max="69" width="25" bestFit="1" customWidth="1"/>
    <col min="70" max="72" width="7.7109375" bestFit="1" customWidth="1"/>
    <col min="73" max="73" width="8.7109375" bestFit="1" customWidth="1"/>
    <col min="74" max="74" width="17" bestFit="1" customWidth="1"/>
    <col min="75" max="75" width="7.7109375" bestFit="1" customWidth="1"/>
    <col min="76" max="76" width="7.140625" bestFit="1" customWidth="1"/>
    <col min="77" max="77" width="5.5703125" bestFit="1" customWidth="1"/>
    <col min="78" max="78" width="8.7109375" bestFit="1" customWidth="1"/>
    <col min="79" max="79" width="14.7109375" bestFit="1" customWidth="1"/>
    <col min="80" max="80" width="7.140625" bestFit="1" customWidth="1"/>
    <col min="81" max="81" width="5.5703125" bestFit="1" customWidth="1"/>
    <col min="82" max="82" width="8.7109375" bestFit="1" customWidth="1"/>
    <col min="83" max="83" width="19.5703125" bestFit="1" customWidth="1"/>
    <col min="84" max="84" width="7.7109375" bestFit="1" customWidth="1"/>
    <col min="85" max="85" width="7.140625" bestFit="1" customWidth="1"/>
    <col min="86" max="86" width="5.5703125" bestFit="1" customWidth="1"/>
    <col min="87" max="87" width="8.7109375" bestFit="1" customWidth="1"/>
    <col min="88" max="88" width="19.85546875" bestFit="1" customWidth="1"/>
    <col min="89" max="89" width="7.7109375" bestFit="1" customWidth="1"/>
    <col min="90" max="90" width="7.140625" bestFit="1" customWidth="1"/>
    <col min="91" max="91" width="5.5703125" bestFit="1" customWidth="1"/>
    <col min="92" max="92" width="8.7109375" bestFit="1" customWidth="1"/>
    <col min="93" max="93" width="20.140625" bestFit="1" customWidth="1"/>
    <col min="94" max="94" width="7.140625" bestFit="1" customWidth="1"/>
    <col min="95" max="95" width="5.5703125" bestFit="1" customWidth="1"/>
    <col min="96" max="96" width="8.7109375" bestFit="1" customWidth="1"/>
    <col min="97" max="97" width="17.28515625" bestFit="1" customWidth="1"/>
    <col min="98" max="98" width="7.140625" bestFit="1" customWidth="1"/>
    <col min="99" max="99" width="8.7109375" bestFit="1" customWidth="1"/>
    <col min="100" max="100" width="10.28515625" bestFit="1" customWidth="1"/>
    <col min="101" max="101" width="7.140625" bestFit="1" customWidth="1"/>
    <col min="102" max="102" width="5.5703125" bestFit="1" customWidth="1"/>
    <col min="103" max="103" width="8.7109375" bestFit="1" customWidth="1"/>
    <col min="104" max="104" width="25.85546875" bestFit="1" customWidth="1"/>
    <col min="105" max="105" width="7.140625" bestFit="1" customWidth="1"/>
    <col min="106" max="106" width="5.5703125" bestFit="1" customWidth="1"/>
    <col min="107" max="107" width="8.7109375" bestFit="1" customWidth="1"/>
    <col min="108" max="108" width="19.7109375" bestFit="1" customWidth="1"/>
    <col min="109" max="109" width="7.140625" bestFit="1" customWidth="1"/>
    <col min="110" max="110" width="5.5703125" bestFit="1" customWidth="1"/>
    <col min="111" max="111" width="8.85546875" bestFit="1" customWidth="1"/>
    <col min="112" max="112" width="7.7109375" bestFit="1" customWidth="1"/>
    <col min="113" max="113" width="7.140625" bestFit="1" customWidth="1"/>
    <col min="114" max="114" width="5.5703125" bestFit="1" customWidth="1"/>
    <col min="115" max="115" width="8.7109375" bestFit="1" customWidth="1"/>
    <col min="116" max="116" width="23.7109375" bestFit="1" customWidth="1"/>
    <col min="117" max="119" width="7.7109375" bestFit="1" customWidth="1"/>
    <col min="120" max="120" width="8.7109375" bestFit="1" customWidth="1"/>
    <col min="121" max="121" width="16.85546875" bestFit="1" customWidth="1"/>
    <col min="122" max="122" width="7.7109375" bestFit="1" customWidth="1"/>
    <col min="123" max="123" width="7.140625" bestFit="1" customWidth="1"/>
    <col min="124" max="124" width="5.5703125" bestFit="1" customWidth="1"/>
    <col min="125" max="125" width="8.7109375" bestFit="1" customWidth="1"/>
    <col min="126" max="126" width="14.5703125" bestFit="1" customWidth="1"/>
    <col min="127" max="127" width="7.7109375" bestFit="1" customWidth="1"/>
    <col min="128" max="128" width="7.140625" bestFit="1" customWidth="1"/>
    <col min="129" max="129" width="5.5703125" bestFit="1" customWidth="1"/>
    <col min="130" max="130" width="8.7109375" bestFit="1" customWidth="1"/>
    <col min="131" max="131" width="19.42578125" bestFit="1" customWidth="1"/>
    <col min="132" max="132" width="7.7109375" bestFit="1" customWidth="1"/>
    <col min="133" max="133" width="7.140625" bestFit="1" customWidth="1"/>
    <col min="134" max="134" width="5.5703125" bestFit="1" customWidth="1"/>
    <col min="135" max="135" width="8.7109375" bestFit="1" customWidth="1"/>
    <col min="136" max="136" width="19.85546875" bestFit="1" customWidth="1"/>
    <col min="137" max="137" width="7.7109375" bestFit="1" customWidth="1"/>
    <col min="138" max="138" width="7.140625" bestFit="1" customWidth="1"/>
    <col min="139" max="139" width="5.5703125" bestFit="1" customWidth="1"/>
    <col min="140" max="140" width="8.7109375" bestFit="1" customWidth="1"/>
    <col min="141" max="141" width="20" bestFit="1" customWidth="1"/>
    <col min="142" max="142" width="7.140625" bestFit="1" customWidth="1"/>
    <col min="143" max="143" width="5.5703125" bestFit="1" customWidth="1"/>
    <col min="144" max="144" width="8.7109375" bestFit="1" customWidth="1"/>
    <col min="145" max="145" width="10.140625" bestFit="1" customWidth="1"/>
    <col min="146" max="146" width="7.140625" bestFit="1" customWidth="1"/>
    <col min="147" max="147" width="5.5703125" bestFit="1" customWidth="1"/>
    <col min="148" max="148" width="8.7109375" bestFit="1" customWidth="1"/>
    <col min="149" max="149" width="26.140625" bestFit="1" customWidth="1"/>
    <col min="150" max="150" width="7.140625" bestFit="1" customWidth="1"/>
    <col min="151" max="151" width="5.5703125" bestFit="1" customWidth="1"/>
    <col min="152" max="152" width="8.7109375" bestFit="1" customWidth="1"/>
    <col min="153" max="153" width="8.85546875" bestFit="1" customWidth="1"/>
    <col min="154" max="154" width="7.7109375" bestFit="1" customWidth="1"/>
    <col min="155" max="155" width="7.140625" bestFit="1" customWidth="1"/>
    <col min="156" max="156" width="5.5703125" bestFit="1" customWidth="1"/>
    <col min="157" max="157" width="8.7109375" bestFit="1" customWidth="1"/>
    <col min="158" max="158" width="8.85546875" bestFit="1" customWidth="1"/>
    <col min="159" max="159" width="7.7109375" bestFit="1" customWidth="1"/>
    <col min="160" max="160" width="7.140625" bestFit="1" customWidth="1"/>
    <col min="161" max="161" width="5.5703125" bestFit="1" customWidth="1"/>
    <col min="162" max="162" width="8.7109375" bestFit="1" customWidth="1"/>
    <col min="163" max="163" width="8.85546875" bestFit="1" customWidth="1"/>
    <col min="164" max="164" width="7.7109375" bestFit="1" customWidth="1"/>
    <col min="165" max="165" width="7.140625" bestFit="1" customWidth="1"/>
    <col min="166" max="166" width="5.5703125" bestFit="1" customWidth="1"/>
    <col min="167" max="167" width="8.7109375" bestFit="1" customWidth="1"/>
    <col min="168" max="168" width="8.85546875" bestFit="1" customWidth="1"/>
    <col min="169" max="169" width="7.140625" bestFit="1" customWidth="1"/>
    <col min="170" max="170" width="5.5703125" bestFit="1" customWidth="1"/>
    <col min="171" max="171" width="8.7109375" bestFit="1" customWidth="1"/>
    <col min="172" max="172" width="8.85546875" bestFit="1" customWidth="1"/>
    <col min="173" max="173" width="7.7109375" bestFit="1" customWidth="1"/>
    <col min="174" max="174" width="7.140625" bestFit="1" customWidth="1"/>
    <col min="175" max="175" width="5.5703125" bestFit="1" customWidth="1"/>
    <col min="176" max="176" width="8.7109375" bestFit="1" customWidth="1"/>
    <col min="177" max="177" width="8.85546875" bestFit="1" customWidth="1"/>
    <col min="178" max="178" width="7.7109375" bestFit="1" customWidth="1"/>
    <col min="179" max="179" width="7.140625" bestFit="1" customWidth="1"/>
    <col min="180" max="180" width="5.5703125" bestFit="1" customWidth="1"/>
    <col min="181" max="181" width="8.7109375" bestFit="1" customWidth="1"/>
    <col min="182" max="182" width="8.85546875" bestFit="1" customWidth="1"/>
    <col min="183" max="183" width="7.140625" bestFit="1" customWidth="1"/>
    <col min="184" max="184" width="5.5703125" bestFit="1" customWidth="1"/>
    <col min="185" max="185" width="8.7109375" bestFit="1" customWidth="1"/>
    <col min="186" max="186" width="8.85546875" bestFit="1" customWidth="1"/>
    <col min="187" max="187" width="7.140625" bestFit="1" customWidth="1"/>
    <col min="188" max="188" width="5.5703125" bestFit="1" customWidth="1"/>
    <col min="189" max="189" width="8.7109375" bestFit="1" customWidth="1"/>
    <col min="190" max="190" width="8.85546875" bestFit="1" customWidth="1"/>
    <col min="191" max="191" width="7.140625" bestFit="1" customWidth="1"/>
    <col min="192" max="192" width="5.5703125" bestFit="1" customWidth="1"/>
    <col min="193" max="193" width="7.7109375" bestFit="1" customWidth="1"/>
    <col min="194" max="194" width="7.140625" bestFit="1" customWidth="1"/>
    <col min="195" max="195" width="8.7109375" bestFit="1" customWidth="1"/>
    <col min="196" max="196" width="10.7109375" bestFit="1" customWidth="1"/>
    <col min="197" max="197" width="10.85546875" bestFit="1" customWidth="1"/>
    <col min="198" max="198" width="21.5703125" bestFit="1" customWidth="1"/>
    <col min="199" max="199" width="17" bestFit="1" customWidth="1"/>
    <col min="200" max="200" width="19.5703125" bestFit="1" customWidth="1"/>
    <col min="201" max="201" width="20.5703125" bestFit="1" customWidth="1"/>
    <col min="202" max="202" width="25.5703125" bestFit="1" customWidth="1"/>
    <col min="203" max="203" width="25.85546875" bestFit="1" customWidth="1"/>
    <col min="204" max="204" width="26.140625" bestFit="1" customWidth="1"/>
    <col min="205" max="205" width="23.140625" bestFit="1" customWidth="1"/>
    <col min="206" max="206" width="22.7109375" bestFit="1" customWidth="1"/>
    <col min="207" max="207" width="15.7109375" bestFit="1" customWidth="1"/>
    <col min="208" max="208" width="31.7109375" bestFit="1" customWidth="1"/>
    <col min="209" max="209" width="21.140625" bestFit="1" customWidth="1"/>
    <col min="210" max="210" width="30.140625" bestFit="1" customWidth="1"/>
    <col min="211" max="211" width="22.140625" bestFit="1" customWidth="1"/>
    <col min="212" max="212" width="19.7109375" bestFit="1" customWidth="1"/>
    <col min="213" max="213" width="24.5703125" bestFit="1" customWidth="1"/>
    <col min="214" max="214" width="24.85546875" bestFit="1" customWidth="1"/>
    <col min="215" max="215" width="25.140625" bestFit="1" customWidth="1"/>
    <col min="216" max="216" width="22.28515625" bestFit="1" customWidth="1"/>
    <col min="217" max="217" width="15.28515625" bestFit="1" customWidth="1"/>
    <col min="218" max="218" width="30.85546875" bestFit="1" customWidth="1"/>
    <col min="219" max="219" width="24.7109375" bestFit="1" customWidth="1"/>
    <col min="220" max="220" width="13.85546875" bestFit="1" customWidth="1"/>
    <col min="221" max="221" width="28.7109375" bestFit="1" customWidth="1"/>
    <col min="222" max="222" width="22" bestFit="1" customWidth="1"/>
    <col min="223" max="223" width="19.5703125" bestFit="1" customWidth="1"/>
    <col min="224" max="224" width="24.42578125" bestFit="1" customWidth="1"/>
    <col min="225" max="225" width="24.7109375" bestFit="1" customWidth="1"/>
    <col min="226" max="226" width="25" bestFit="1" customWidth="1"/>
    <col min="227" max="227" width="15.140625" bestFit="1" customWidth="1"/>
    <col min="228" max="228" width="31.140625" bestFit="1" customWidth="1"/>
    <col min="229" max="229" width="8.7109375" bestFit="1" customWidth="1"/>
    <col min="230" max="230" width="8.5703125" bestFit="1" customWidth="1"/>
    <col min="231" max="231" width="8.42578125" bestFit="1" customWidth="1"/>
    <col min="232" max="233" width="8.28515625" bestFit="1" customWidth="1"/>
    <col min="234" max="234" width="7.5703125" bestFit="1" customWidth="1"/>
    <col min="235" max="235" width="8.5703125" bestFit="1" customWidth="1"/>
    <col min="236" max="236" width="7.7109375" bestFit="1" customWidth="1"/>
    <col min="237" max="237" width="8.42578125" bestFit="1" customWidth="1"/>
    <col min="238" max="238" width="8.7109375" bestFit="1" customWidth="1"/>
    <col min="239" max="239" width="5" bestFit="1" customWidth="1"/>
    <col min="240" max="240" width="4" bestFit="1" customWidth="1"/>
    <col min="241" max="243" width="5" bestFit="1" customWidth="1"/>
    <col min="244" max="244" width="2" bestFit="1" customWidth="1"/>
    <col min="245" max="255" width="5" bestFit="1" customWidth="1"/>
    <col min="256" max="256" width="4" bestFit="1" customWidth="1"/>
    <col min="257" max="275" width="5" bestFit="1" customWidth="1"/>
    <col min="276" max="276" width="4" bestFit="1" customWidth="1"/>
    <col min="277" max="279" width="5" bestFit="1" customWidth="1"/>
    <col min="280" max="280" width="4" bestFit="1" customWidth="1"/>
    <col min="281" max="282" width="5" bestFit="1" customWidth="1"/>
    <col min="283" max="283" width="4" bestFit="1" customWidth="1"/>
    <col min="284" max="286" width="5" bestFit="1" customWidth="1"/>
    <col min="287" max="287" width="2" bestFit="1" customWidth="1"/>
    <col min="288" max="296" width="5" bestFit="1" customWidth="1"/>
    <col min="297" max="297" width="4" bestFit="1" customWidth="1"/>
    <col min="298" max="299" width="5" bestFit="1" customWidth="1"/>
    <col min="300" max="300" width="4" bestFit="1" customWidth="1"/>
    <col min="301" max="303" width="5" bestFit="1" customWidth="1"/>
    <col min="304" max="304" width="4" bestFit="1" customWidth="1"/>
    <col min="305" max="321" width="5" bestFit="1" customWidth="1"/>
    <col min="322" max="322" width="2" bestFit="1" customWidth="1"/>
    <col min="323" max="324" width="5" bestFit="1" customWidth="1"/>
    <col min="325" max="325" width="4" bestFit="1" customWidth="1"/>
    <col min="326" max="348" width="5" bestFit="1" customWidth="1"/>
    <col min="349" max="349" width="4" bestFit="1" customWidth="1"/>
    <col min="350" max="351" width="5" bestFit="1" customWidth="1"/>
    <col min="352" max="352" width="4" bestFit="1" customWidth="1"/>
    <col min="353" max="360" width="5" bestFit="1" customWidth="1"/>
    <col min="361" max="361" width="4" bestFit="1" customWidth="1"/>
    <col min="362" max="363" width="5" bestFit="1" customWidth="1"/>
    <col min="364" max="364" width="2" bestFit="1" customWidth="1"/>
    <col min="365" max="369" width="5" bestFit="1" customWidth="1"/>
    <col min="370" max="370" width="4" bestFit="1" customWidth="1"/>
    <col min="371" max="376" width="5" bestFit="1" customWidth="1"/>
    <col min="377" max="377" width="2" bestFit="1" customWidth="1"/>
    <col min="378" max="385" width="5" bestFit="1" customWidth="1"/>
    <col min="386" max="391" width="6" bestFit="1" customWidth="1"/>
    <col min="392" max="392" width="5" bestFit="1" customWidth="1"/>
    <col min="393" max="393" width="6" bestFit="1" customWidth="1"/>
    <col min="394" max="394" width="10.7109375" bestFit="1" customWidth="1"/>
  </cols>
  <sheetData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G14" sqref="G14"/>
    </sheetView>
  </sheetViews>
  <sheetFormatPr defaultRowHeight="15" x14ac:dyDescent="0.25"/>
  <cols>
    <col min="2" max="2" width="11" bestFit="1" customWidth="1"/>
    <col min="3" max="3" width="15.42578125" bestFit="1" customWidth="1"/>
    <col min="5" max="5" width="7.7109375" bestFit="1" customWidth="1"/>
    <col min="6" max="6" width="10.28515625" bestFit="1" customWidth="1"/>
    <col min="7" max="7" width="16.5703125" bestFit="1" customWidth="1"/>
    <col min="8" max="8" width="26" bestFit="1" customWidth="1"/>
    <col min="9" max="9" width="17.5703125" bestFit="1" customWidth="1"/>
    <col min="10" max="10" width="16.7109375" bestFit="1" customWidth="1"/>
    <col min="11" max="11" width="16.7109375" customWidth="1"/>
  </cols>
  <sheetData>
    <row r="1" spans="1:12" x14ac:dyDescent="0.25">
      <c r="A1" s="55" t="s">
        <v>725</v>
      </c>
      <c r="B1" s="55" t="s">
        <v>729</v>
      </c>
      <c r="C1" s="55" t="s">
        <v>765</v>
      </c>
      <c r="D1" s="55"/>
      <c r="E1" s="55" t="s">
        <v>945</v>
      </c>
      <c r="F1" s="55" t="s">
        <v>946</v>
      </c>
      <c r="G1" s="56" t="s">
        <v>953</v>
      </c>
      <c r="H1" s="56" t="s">
        <v>954</v>
      </c>
      <c r="I1" s="56" t="s">
        <v>955</v>
      </c>
      <c r="J1" s="56" t="s">
        <v>956</v>
      </c>
      <c r="K1" s="63" t="s">
        <v>962</v>
      </c>
      <c r="L1" s="56" t="s">
        <v>944</v>
      </c>
    </row>
    <row r="2" spans="1:12" x14ac:dyDescent="0.25">
      <c r="A2">
        <v>277</v>
      </c>
      <c r="B2">
        <v>12.83</v>
      </c>
      <c r="C2" t="s">
        <v>101</v>
      </c>
      <c r="E2" t="s">
        <v>947</v>
      </c>
      <c r="F2">
        <v>283.8650023392313</v>
      </c>
      <c r="G2" t="e">
        <f ca="1">_xlfn.XLOOKUP('Histórico de escalações'!C2,FPontuacao[apelido],FPontuacao[pontos_num])</f>
        <v>#NAME?</v>
      </c>
      <c r="H2">
        <v>3.7</v>
      </c>
      <c r="I2">
        <v>-3</v>
      </c>
      <c r="J2" s="58">
        <v>16.100000000000001</v>
      </c>
      <c r="K2" s="62" t="e">
        <f ca="1">_xlfn.XLOOKUP(J2,'Dados Cartola'!O110:O772,'Dados Cartola'!BC110:BC772)</f>
        <v>#NAME?</v>
      </c>
      <c r="L2">
        <v>18</v>
      </c>
    </row>
    <row r="3" spans="1:12" x14ac:dyDescent="0.25">
      <c r="A3">
        <v>262</v>
      </c>
      <c r="B3">
        <v>8.09</v>
      </c>
      <c r="C3" t="s">
        <v>220</v>
      </c>
      <c r="E3" t="s">
        <v>947</v>
      </c>
      <c r="F3">
        <v>149.81143875427171</v>
      </c>
      <c r="G3" t="e">
        <f ca="1">_xlfn.XLOOKUP('Histórico de escalações'!C3,FPontuacao[apelido],FPontuacao[pontos_num])</f>
        <v>#NAME?</v>
      </c>
      <c r="H3">
        <v>3.7</v>
      </c>
      <c r="I3">
        <v>-1.4</v>
      </c>
      <c r="J3" s="61">
        <v>16</v>
      </c>
      <c r="K3" s="62" t="e">
        <f ca="1">_xlfn.XLOOKUP(J3,'Dados Cartola'!O111:O773,'Dados Cartola'!BC111:BC773)</f>
        <v>#NAME?</v>
      </c>
      <c r="L3">
        <v>18</v>
      </c>
    </row>
    <row r="4" spans="1:12" x14ac:dyDescent="0.25">
      <c r="A4">
        <v>284</v>
      </c>
      <c r="B4">
        <v>14.6</v>
      </c>
      <c r="C4" t="s">
        <v>156</v>
      </c>
      <c r="E4" t="s">
        <v>947</v>
      </c>
      <c r="F4">
        <v>300.83940556638419</v>
      </c>
      <c r="G4" t="e">
        <f ca="1">_xlfn.XLOOKUP('Histórico de escalações'!C4,FPontuacao[apelido],FPontuacao[pontos_num])</f>
        <v>#NAME?</v>
      </c>
      <c r="H4">
        <v>3.7</v>
      </c>
      <c r="I4">
        <v>-0.3</v>
      </c>
      <c r="J4" s="58">
        <v>12.9</v>
      </c>
      <c r="K4" s="62" t="e">
        <f ca="1">_xlfn.XLOOKUP(J4,'Dados Cartola'!O112:O774,'Dados Cartola'!BC112:BC774)</f>
        <v>#NAME?</v>
      </c>
      <c r="L4">
        <v>18</v>
      </c>
    </row>
    <row r="5" spans="1:12" x14ac:dyDescent="0.25">
      <c r="A5">
        <v>262</v>
      </c>
      <c r="B5">
        <v>11.27</v>
      </c>
      <c r="C5" t="s">
        <v>254</v>
      </c>
      <c r="E5" t="s">
        <v>948</v>
      </c>
      <c r="F5">
        <v>418.7433351024244</v>
      </c>
      <c r="G5" t="e">
        <f ca="1">_xlfn.XLOOKUP('Histórico de escalações'!C5,FPontuacao[apelido],FPontuacao[pontos_num])</f>
        <v>#NAME?</v>
      </c>
      <c r="H5">
        <v>2.33</v>
      </c>
      <c r="I5">
        <v>-2</v>
      </c>
      <c r="J5" s="58">
        <v>17.5</v>
      </c>
      <c r="K5" s="62" t="s">
        <v>318</v>
      </c>
      <c r="L5">
        <v>18</v>
      </c>
    </row>
    <row r="6" spans="1:12" x14ac:dyDescent="0.25">
      <c r="A6">
        <v>265</v>
      </c>
      <c r="B6">
        <v>11.23</v>
      </c>
      <c r="C6" t="s">
        <v>202</v>
      </c>
      <c r="E6" t="s">
        <v>948</v>
      </c>
      <c r="F6">
        <v>418.45657172979469</v>
      </c>
      <c r="G6" t="e">
        <f ca="1">_xlfn.XLOOKUP('Histórico de escalações'!C6,FPontuacao[apelido],FPontuacao[pontos_num])</f>
        <v>#NAME?</v>
      </c>
      <c r="H6">
        <v>2.33</v>
      </c>
      <c r="I6">
        <v>-1.1000000000000001</v>
      </c>
      <c r="J6" s="61">
        <v>13.4</v>
      </c>
      <c r="K6" s="62" t="e">
        <f ca="1">_xlfn.XLOOKUP(J6,'Dados Cartola'!O114:O776,'Dados Cartola'!BC114:BC776)</f>
        <v>#NAME?</v>
      </c>
      <c r="L6">
        <v>18</v>
      </c>
    </row>
    <row r="7" spans="1:12" x14ac:dyDescent="0.25">
      <c r="A7">
        <v>284</v>
      </c>
      <c r="B7">
        <v>7.48</v>
      </c>
      <c r="C7" t="s">
        <v>184</v>
      </c>
      <c r="E7" t="s">
        <v>948</v>
      </c>
      <c r="F7">
        <v>748.36423521344886</v>
      </c>
      <c r="G7" t="e">
        <f ca="1">_xlfn.XLOOKUP('Histórico de escalações'!C7,FPontuacao[apelido],FPontuacao[pontos_num])</f>
        <v>#NAME?</v>
      </c>
      <c r="H7">
        <v>2.33</v>
      </c>
      <c r="I7">
        <v>-1</v>
      </c>
      <c r="J7" s="58">
        <v>9.9</v>
      </c>
      <c r="K7" s="62" t="e">
        <f ca="1">_xlfn.XLOOKUP(J7,'Dados Cartola'!O115:O777,'Dados Cartola'!BC115:BC777)</f>
        <v>#NAME?</v>
      </c>
      <c r="L7">
        <v>18</v>
      </c>
    </row>
    <row r="8" spans="1:12" x14ac:dyDescent="0.25">
      <c r="A8">
        <v>284</v>
      </c>
      <c r="B8">
        <v>3.24</v>
      </c>
      <c r="C8" t="s">
        <v>382</v>
      </c>
      <c r="E8" t="s">
        <v>949</v>
      </c>
      <c r="F8">
        <v>119.29482189653289</v>
      </c>
      <c r="G8" t="e">
        <f ca="1">_xlfn.XLOOKUP('Histórico de escalações'!C8,FPontuacao[apelido],FPontuacao[pontos_num])</f>
        <v>#NAME?</v>
      </c>
      <c r="H8">
        <v>3.31</v>
      </c>
      <c r="I8">
        <v>-1.2</v>
      </c>
      <c r="J8" s="58">
        <v>12.7</v>
      </c>
      <c r="K8" s="62" t="e">
        <f ca="1">_xlfn.XLOOKUP(J8,'Dados Cartola'!O116:O778,'Dados Cartola'!BC116:BC778)</f>
        <v>#NAME?</v>
      </c>
      <c r="L8">
        <v>18</v>
      </c>
    </row>
    <row r="9" spans="1:12" x14ac:dyDescent="0.25">
      <c r="A9">
        <v>263</v>
      </c>
      <c r="B9">
        <v>10.68</v>
      </c>
      <c r="C9" t="s">
        <v>167</v>
      </c>
      <c r="E9" t="s">
        <v>949</v>
      </c>
      <c r="F9">
        <v>196.50171950389591</v>
      </c>
      <c r="G9" t="e">
        <f ca="1">_xlfn.XLOOKUP('Histórico de escalações'!C9,FPontuacao[apelido],FPontuacao[pontos_num])</f>
        <v>#NAME?</v>
      </c>
      <c r="H9">
        <v>3.31</v>
      </c>
      <c r="I9">
        <v>-0.9</v>
      </c>
      <c r="J9" s="61">
        <v>10.6</v>
      </c>
      <c r="K9" s="62" t="e">
        <f ca="1">_xlfn.XLOOKUP(J9,'Dados Cartola'!O117:O779,'Dados Cartola'!BC117:BC779)</f>
        <v>#NAME?</v>
      </c>
      <c r="L9">
        <v>18</v>
      </c>
    </row>
    <row r="10" spans="1:12" x14ac:dyDescent="0.25">
      <c r="A10">
        <v>263</v>
      </c>
      <c r="B10">
        <v>10.11</v>
      </c>
      <c r="C10" t="s">
        <v>514</v>
      </c>
      <c r="E10" t="s">
        <v>950</v>
      </c>
      <c r="F10">
        <v>224.5213029018299</v>
      </c>
      <c r="G10" t="e">
        <f ca="1">_xlfn.XLOOKUP('Histórico de escalações'!C10,FPontuacao[apelido],FPontuacao[pontos_num])</f>
        <v>#NAME?</v>
      </c>
      <c r="H10">
        <v>4.47</v>
      </c>
      <c r="I10">
        <v>-0.9</v>
      </c>
      <c r="J10" s="59">
        <v>14.7</v>
      </c>
      <c r="K10" s="62" t="e">
        <f ca="1">_xlfn.XLOOKUP(J10,'Dados Cartola'!O118:O780,'Dados Cartola'!BC118:BC780)</f>
        <v>#NAME?</v>
      </c>
      <c r="L10">
        <v>18</v>
      </c>
    </row>
    <row r="11" spans="1:12" x14ac:dyDescent="0.25">
      <c r="A11">
        <v>264</v>
      </c>
      <c r="B11">
        <v>7.95</v>
      </c>
      <c r="C11" t="s">
        <v>252</v>
      </c>
      <c r="E11" t="s">
        <v>950</v>
      </c>
      <c r="F11">
        <v>114.3334167716896</v>
      </c>
      <c r="G11" t="e">
        <f ca="1">_xlfn.XLOOKUP('Histórico de escalações'!C11,FPontuacao[apelido],FPontuacao[pontos_num])</f>
        <v>#NAME?</v>
      </c>
      <c r="H11">
        <v>4.47</v>
      </c>
      <c r="I11">
        <v>-0.6</v>
      </c>
      <c r="J11" s="60">
        <v>13.9</v>
      </c>
      <c r="K11" s="62" t="e">
        <f ca="1">_xlfn.XLOOKUP(J11,'Dados Cartola'!O119:O781,'Dados Cartola'!BC119:BC781)</f>
        <v>#NAME?</v>
      </c>
      <c r="L11">
        <v>18</v>
      </c>
    </row>
    <row r="12" spans="1:12" x14ac:dyDescent="0.25">
      <c r="A12">
        <v>263</v>
      </c>
      <c r="B12">
        <v>11.68</v>
      </c>
      <c r="C12" t="s">
        <v>189</v>
      </c>
      <c r="E12" t="s">
        <v>951</v>
      </c>
      <c r="F12">
        <v>84.990228707301796</v>
      </c>
      <c r="G12" t="e">
        <f ca="1">_xlfn.XLOOKUP('Histórico de escalações'!C12,FPontuacao[apelido],FPontuacao[pontos_num])</f>
        <v>#NAME?</v>
      </c>
      <c r="H12">
        <v>3.79</v>
      </c>
      <c r="I12">
        <v>-2</v>
      </c>
      <c r="J12" s="59">
        <v>9.5</v>
      </c>
      <c r="K12" s="62" t="e">
        <f ca="1">_xlfn.XLOOKUP(J12,'Dados Cartola'!O120:O782,'Dados Cartola'!BC120:BC782)</f>
        <v>#NAME?</v>
      </c>
      <c r="L12">
        <v>18</v>
      </c>
    </row>
    <row r="13" spans="1:12" x14ac:dyDescent="0.25">
      <c r="A13">
        <v>284</v>
      </c>
      <c r="B13">
        <v>12.42</v>
      </c>
      <c r="C13" t="s">
        <v>507</v>
      </c>
      <c r="E13" t="s">
        <v>952</v>
      </c>
      <c r="F13">
        <v>70.846337298815698</v>
      </c>
      <c r="G13" t="e">
        <f ca="1">_xlfn.XLOOKUP('Histórico de escalações'!C13,FPontuacao[apelido],FPontuacao[pontos_num])</f>
        <v>#NAME?</v>
      </c>
      <c r="H13">
        <v>4.9400000000000004</v>
      </c>
      <c r="I13">
        <v>1.55</v>
      </c>
      <c r="J13" s="58">
        <v>9.2799999999999994</v>
      </c>
      <c r="K13" s="10" t="s">
        <v>608</v>
      </c>
      <c r="L13">
        <v>18</v>
      </c>
    </row>
    <row r="14" spans="1:12" x14ac:dyDescent="0.25">
      <c r="A14" t="s">
        <v>961</v>
      </c>
      <c r="B14" s="57">
        <f>SUM(B2:B13)</f>
        <v>121.58000000000003</v>
      </c>
      <c r="C14" s="57"/>
      <c r="D14" s="57"/>
      <c r="E14" s="57"/>
      <c r="F14" s="57">
        <f>SUM(F2:F13)</f>
        <v>3130.5678157856214</v>
      </c>
      <c r="G14" s="57" t="e">
        <f t="shared" ref="G14:J14" ca="1" si="0">SUM(G2:G13)</f>
        <v>#NAME?</v>
      </c>
      <c r="H14" s="57">
        <f t="shared" si="0"/>
        <v>42.379999999999995</v>
      </c>
      <c r="I14" s="57">
        <f t="shared" si="0"/>
        <v>-12.85</v>
      </c>
      <c r="J14" s="57">
        <f t="shared" si="0"/>
        <v>156.48000000000002</v>
      </c>
      <c r="K14" s="57"/>
      <c r="L14" s="5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773"/>
  <sheetViews>
    <sheetView zoomScale="85" zoomScaleNormal="85" workbookViewId="0">
      <selection sqref="A1:BG773"/>
    </sheetView>
  </sheetViews>
  <sheetFormatPr defaultRowHeight="15" x14ac:dyDescent="0.25"/>
  <cols>
    <col min="1" max="1" width="6" style="47" bestFit="1" customWidth="1"/>
    <col min="2" max="2" width="6.140625" style="47" bestFit="1" customWidth="1"/>
    <col min="3" max="5" width="5.85546875" style="47" bestFit="1" customWidth="1"/>
    <col min="6" max="6" width="5" style="47" bestFit="1" customWidth="1"/>
    <col min="7" max="7" width="6.140625" style="47" bestFit="1" customWidth="1"/>
    <col min="8" max="8" width="5.140625" style="47" bestFit="1" customWidth="1"/>
    <col min="9" max="9" width="5.85546875" style="47" bestFit="1" customWidth="1"/>
    <col min="10" max="10" width="6.140625" style="47" bestFit="1" customWidth="1"/>
    <col min="11" max="11" width="12.140625" style="47" bestFit="1" customWidth="1"/>
    <col min="12" max="12" width="10.85546875" style="47" bestFit="1" customWidth="1"/>
    <col min="13" max="13" width="12.7109375" style="47" bestFit="1" customWidth="1"/>
    <col min="14" max="14" width="11.42578125" style="47" bestFit="1" customWidth="1"/>
    <col min="15" max="15" width="14.42578125" style="42" bestFit="1" customWidth="1"/>
    <col min="16" max="16" width="13.28515625" style="42" bestFit="1" customWidth="1"/>
    <col min="17" max="17" width="15.7109375" style="42" bestFit="1" customWidth="1"/>
    <col min="18" max="18" width="13.85546875" style="42" bestFit="1" customWidth="1"/>
    <col min="19" max="19" width="13" style="42" bestFit="1" customWidth="1"/>
    <col min="20" max="20" width="24" style="42" bestFit="1" customWidth="1"/>
    <col min="21" max="21" width="26.42578125" style="42" bestFit="1" customWidth="1"/>
    <col min="22" max="22" width="25.140625" style="42" bestFit="1" customWidth="1"/>
    <col min="23" max="23" width="25.42578125" style="42" bestFit="1" customWidth="1"/>
    <col min="24" max="24" width="18.5703125" style="42" bestFit="1" customWidth="1"/>
    <col min="25" max="25" width="7.42578125" style="42" bestFit="1" customWidth="1"/>
    <col min="26" max="26" width="7.7109375" style="42" bestFit="1" customWidth="1"/>
    <col min="27" max="27" width="7.42578125" style="42" bestFit="1" customWidth="1"/>
    <col min="28" max="28" width="7.5703125" style="42" bestFit="1" customWidth="1"/>
    <col min="29" max="29" width="7.42578125" style="42" bestFit="1" customWidth="1"/>
    <col min="30" max="30" width="7.7109375" style="42" bestFit="1" customWidth="1"/>
    <col min="31" max="31" width="6.5703125" style="42" bestFit="1" customWidth="1"/>
    <col min="32" max="32" width="6.7109375" style="42" bestFit="1" customWidth="1"/>
    <col min="33" max="33" width="7.7109375" style="42" bestFit="1" customWidth="1"/>
    <col min="34" max="35" width="7.42578125" style="42" bestFit="1" customWidth="1"/>
    <col min="36" max="36" width="7.7109375" style="42" bestFit="1" customWidth="1"/>
    <col min="37" max="37" width="7.42578125" style="42" bestFit="1" customWidth="1"/>
    <col min="38" max="38" width="7.5703125" style="42" bestFit="1" customWidth="1"/>
    <col min="39" max="39" width="7.42578125" style="42" bestFit="1" customWidth="1"/>
    <col min="40" max="40" width="6.5703125" style="42" bestFit="1" customWidth="1"/>
    <col min="41" max="41" width="7.7109375" style="42" bestFit="1" customWidth="1"/>
    <col min="42" max="42" width="6.7109375" style="42" bestFit="1" customWidth="1"/>
    <col min="43" max="43" width="7.7109375" style="42" bestFit="1" customWidth="1"/>
    <col min="44" max="45" width="7.42578125" style="42" bestFit="1" customWidth="1"/>
    <col min="46" max="46" width="7.7109375" style="42" bestFit="1" customWidth="1"/>
    <col min="47" max="47" width="7.42578125" style="42" bestFit="1" customWidth="1"/>
    <col min="48" max="48" width="7.5703125" style="42" bestFit="1" customWidth="1"/>
    <col min="49" max="49" width="7.42578125" style="42" bestFit="1" customWidth="1"/>
    <col min="50" max="50" width="6.5703125" style="42" bestFit="1" customWidth="1"/>
    <col min="51" max="51" width="7.7109375" style="42" bestFit="1" customWidth="1"/>
    <col min="52" max="52" width="6.7109375" bestFit="1" customWidth="1"/>
    <col min="53" max="53" width="7.7109375" bestFit="1" customWidth="1"/>
    <col min="54" max="54" width="7.42578125" bestFit="1" customWidth="1"/>
    <col min="55" max="55" width="22.140625" bestFit="1" customWidth="1"/>
    <col min="56" max="56" width="14.140625" bestFit="1" customWidth="1"/>
    <col min="57" max="57" width="14" bestFit="1" customWidth="1"/>
    <col min="58" max="58" width="12.85546875" bestFit="1" customWidth="1"/>
    <col min="59" max="59" width="12.5703125" bestFit="1" customWidth="1"/>
    <col min="60" max="65" width="10.42578125" bestFit="1" customWidth="1"/>
    <col min="66" max="66" width="22.5703125" bestFit="1" customWidth="1"/>
    <col min="67" max="67" width="23.7109375" bestFit="1" customWidth="1"/>
    <col min="68" max="68" width="23" bestFit="1" customWidth="1"/>
    <col min="69" max="69" width="21.85546875" bestFit="1" customWidth="1"/>
    <col min="70" max="70" width="22.85546875" bestFit="1" customWidth="1"/>
    <col min="71" max="71" width="17.42578125" bestFit="1" customWidth="1"/>
    <col min="72" max="72" width="21.140625" bestFit="1" customWidth="1"/>
    <col min="73" max="73" width="21.5703125" bestFit="1" customWidth="1"/>
    <col min="74" max="74" width="20.140625" bestFit="1" customWidth="1"/>
    <col min="75" max="75" width="17.42578125" bestFit="1" customWidth="1"/>
  </cols>
  <sheetData>
    <row r="1" spans="1:59" x14ac:dyDescent="0.25">
      <c r="A1" s="47" t="s">
        <v>715</v>
      </c>
      <c r="B1" s="47" t="s">
        <v>716</v>
      </c>
      <c r="C1" s="47" t="s">
        <v>717</v>
      </c>
      <c r="D1" s="47" t="s">
        <v>718</v>
      </c>
      <c r="E1" s="47" t="s">
        <v>719</v>
      </c>
      <c r="F1" s="47" t="s">
        <v>92</v>
      </c>
      <c r="G1" s="47" t="s">
        <v>720</v>
      </c>
      <c r="H1" s="47" t="s">
        <v>721</v>
      </c>
      <c r="I1" s="47" t="s">
        <v>722</v>
      </c>
      <c r="J1" s="47" t="s">
        <v>723</v>
      </c>
      <c r="K1" s="47" t="s">
        <v>724</v>
      </c>
      <c r="L1" s="47" t="s">
        <v>725</v>
      </c>
      <c r="M1" s="47" t="s">
        <v>726</v>
      </c>
      <c r="N1" s="47" t="s">
        <v>727</v>
      </c>
      <c r="O1" s="42" t="s">
        <v>728</v>
      </c>
      <c r="P1" s="42" t="s">
        <v>729</v>
      </c>
      <c r="Q1" s="42" t="s">
        <v>730</v>
      </c>
      <c r="R1" s="42" t="s">
        <v>731</v>
      </c>
      <c r="S1" s="47" t="s">
        <v>732</v>
      </c>
      <c r="T1" s="42" t="s">
        <v>733</v>
      </c>
      <c r="U1" s="42" t="s">
        <v>734</v>
      </c>
      <c r="V1" s="42" t="s">
        <v>735</v>
      </c>
      <c r="W1" s="42" t="s">
        <v>736</v>
      </c>
      <c r="X1" s="42" t="s">
        <v>737</v>
      </c>
      <c r="Y1" s="42" t="s">
        <v>738</v>
      </c>
      <c r="Z1" s="42" t="s">
        <v>739</v>
      </c>
      <c r="AA1" s="42" t="s">
        <v>740</v>
      </c>
      <c r="AB1" s="42" t="s">
        <v>741</v>
      </c>
      <c r="AC1" s="42" t="s">
        <v>742</v>
      </c>
      <c r="AD1" s="42" t="s">
        <v>743</v>
      </c>
      <c r="AE1" s="42" t="s">
        <v>744</v>
      </c>
      <c r="AF1" s="42" t="s">
        <v>745</v>
      </c>
      <c r="AG1" s="42" t="s">
        <v>746</v>
      </c>
      <c r="AH1" s="42" t="s">
        <v>747</v>
      </c>
      <c r="AI1" s="42" t="s">
        <v>748</v>
      </c>
      <c r="AJ1" s="42" t="s">
        <v>749</v>
      </c>
      <c r="AK1" s="42" t="s">
        <v>750</v>
      </c>
      <c r="AL1" s="42" t="s">
        <v>751</v>
      </c>
      <c r="AM1" s="42" t="s">
        <v>752</v>
      </c>
      <c r="AN1" s="42" t="s">
        <v>762</v>
      </c>
      <c r="AO1" s="42" t="s">
        <v>753</v>
      </c>
      <c r="AP1" s="42" t="s">
        <v>754</v>
      </c>
      <c r="AQ1" s="42" t="s">
        <v>755</v>
      </c>
      <c r="AR1" s="42" t="s">
        <v>756</v>
      </c>
      <c r="AS1" s="42" t="s">
        <v>757</v>
      </c>
      <c r="AT1" s="42" t="s">
        <v>758</v>
      </c>
      <c r="AU1" s="42" t="s">
        <v>759</v>
      </c>
      <c r="AV1" s="42" t="s">
        <v>760</v>
      </c>
      <c r="AW1" s="42" t="s">
        <v>761</v>
      </c>
      <c r="AX1" s="42" t="s">
        <v>916</v>
      </c>
      <c r="AY1" s="42" t="s">
        <v>917</v>
      </c>
      <c r="AZ1" t="s">
        <v>763</v>
      </c>
      <c r="BA1" t="s">
        <v>764</v>
      </c>
      <c r="BB1" t="s">
        <v>918</v>
      </c>
      <c r="BC1" t="s">
        <v>765</v>
      </c>
      <c r="BD1" t="s">
        <v>933</v>
      </c>
      <c r="BE1" t="s">
        <v>934</v>
      </c>
      <c r="BF1" t="s">
        <v>935</v>
      </c>
      <c r="BG1" t="s">
        <v>936</v>
      </c>
    </row>
    <row r="2" spans="1:59" x14ac:dyDescent="0.25">
      <c r="A2" s="47">
        <v>0</v>
      </c>
      <c r="B2" s="47">
        <v>0</v>
      </c>
      <c r="C2" s="47">
        <v>0</v>
      </c>
      <c r="D2" s="47">
        <v>0</v>
      </c>
      <c r="E2" s="47">
        <v>0</v>
      </c>
      <c r="F2" s="47">
        <v>0</v>
      </c>
      <c r="G2" s="47">
        <v>0</v>
      </c>
      <c r="H2" s="47">
        <v>0</v>
      </c>
      <c r="I2" s="47">
        <v>0</v>
      </c>
      <c r="J2" s="47">
        <v>0</v>
      </c>
      <c r="K2" s="47">
        <v>21</v>
      </c>
      <c r="L2" s="47">
        <v>276</v>
      </c>
      <c r="M2" s="47">
        <v>4</v>
      </c>
      <c r="N2" s="47">
        <v>5</v>
      </c>
      <c r="O2" s="42">
        <v>0</v>
      </c>
      <c r="P2" s="42">
        <v>5</v>
      </c>
      <c r="Q2" s="42">
        <v>0</v>
      </c>
      <c r="R2" s="42">
        <v>0</v>
      </c>
      <c r="S2" s="47">
        <v>0</v>
      </c>
      <c r="T2" s="42">
        <v>1.92</v>
      </c>
      <c r="U2" s="42">
        <v>0</v>
      </c>
      <c r="V2" s="42">
        <v>0</v>
      </c>
      <c r="W2" s="42">
        <v>0</v>
      </c>
      <c r="X2" s="42">
        <v>0</v>
      </c>
      <c r="Y2" s="42">
        <v>0</v>
      </c>
      <c r="Z2" s="42">
        <v>0</v>
      </c>
      <c r="AA2" s="42">
        <v>0</v>
      </c>
      <c r="AB2" s="42">
        <v>0</v>
      </c>
      <c r="AC2" s="42">
        <v>0</v>
      </c>
      <c r="AD2" s="42">
        <v>0</v>
      </c>
      <c r="AE2" s="42">
        <v>0</v>
      </c>
      <c r="AF2" s="42">
        <v>0</v>
      </c>
      <c r="AG2" s="42">
        <v>0</v>
      </c>
      <c r="AH2" s="42">
        <v>0</v>
      </c>
      <c r="AI2" s="47">
        <v>0</v>
      </c>
      <c r="AJ2" s="47">
        <v>0</v>
      </c>
      <c r="AK2" s="47">
        <v>0</v>
      </c>
      <c r="AL2" s="47">
        <v>0</v>
      </c>
      <c r="AM2" s="47">
        <v>0</v>
      </c>
      <c r="AN2">
        <v>0</v>
      </c>
      <c r="AO2" s="47">
        <v>0</v>
      </c>
      <c r="AP2" s="47">
        <v>0</v>
      </c>
      <c r="AQ2" s="47">
        <v>0</v>
      </c>
      <c r="AR2" s="47">
        <v>0</v>
      </c>
      <c r="AS2" s="47">
        <v>0</v>
      </c>
      <c r="AT2" s="47">
        <v>0</v>
      </c>
      <c r="AU2" s="47">
        <v>0</v>
      </c>
      <c r="AV2" s="47">
        <v>0</v>
      </c>
      <c r="AW2" s="47">
        <v>0</v>
      </c>
      <c r="AX2" s="47">
        <v>0</v>
      </c>
      <c r="AY2">
        <v>0</v>
      </c>
      <c r="AZ2" s="47">
        <v>0</v>
      </c>
      <c r="BA2" s="47">
        <v>0</v>
      </c>
      <c r="BB2">
        <v>0</v>
      </c>
      <c r="BC2" t="s">
        <v>628</v>
      </c>
      <c r="BD2">
        <v>0</v>
      </c>
      <c r="BE2">
        <v>0</v>
      </c>
      <c r="BF2">
        <v>0</v>
      </c>
      <c r="BG2">
        <v>0</v>
      </c>
    </row>
    <row r="3" spans="1:59" x14ac:dyDescent="0.25">
      <c r="A3" s="47">
        <v>1</v>
      </c>
      <c r="B3" s="47">
        <v>5</v>
      </c>
      <c r="C3" s="47">
        <v>4</v>
      </c>
      <c r="D3" s="47">
        <v>0</v>
      </c>
      <c r="E3" s="47">
        <v>4</v>
      </c>
      <c r="F3" s="47">
        <v>0</v>
      </c>
      <c r="G3" s="47">
        <v>0</v>
      </c>
      <c r="H3" s="47">
        <v>0</v>
      </c>
      <c r="I3" s="47">
        <v>0</v>
      </c>
      <c r="J3" s="47">
        <v>0</v>
      </c>
      <c r="K3" s="47">
        <v>21</v>
      </c>
      <c r="L3" s="47">
        <v>283</v>
      </c>
      <c r="M3" s="47">
        <v>4</v>
      </c>
      <c r="N3" s="47">
        <v>2</v>
      </c>
      <c r="O3" s="42">
        <v>0</v>
      </c>
      <c r="P3" s="42">
        <v>3.15</v>
      </c>
      <c r="Q3" s="42">
        <v>0</v>
      </c>
      <c r="R3" s="42">
        <v>0.7</v>
      </c>
      <c r="S3" s="47">
        <v>8</v>
      </c>
      <c r="T3" s="42">
        <v>1.31</v>
      </c>
      <c r="U3" s="42">
        <v>0.45999999999999996</v>
      </c>
      <c r="V3" s="42">
        <v>1.0999999999999999</v>
      </c>
      <c r="W3" s="42">
        <v>37</v>
      </c>
      <c r="X3" s="42">
        <v>18</v>
      </c>
      <c r="Y3" s="42">
        <v>0.5</v>
      </c>
      <c r="Z3" s="42">
        <v>0.62</v>
      </c>
      <c r="AA3" s="42">
        <v>0.5</v>
      </c>
      <c r="AB3" s="42">
        <v>0.12</v>
      </c>
      <c r="AC3" s="42">
        <v>0</v>
      </c>
      <c r="AD3" s="42">
        <v>0</v>
      </c>
      <c r="AE3" s="42">
        <v>0</v>
      </c>
      <c r="AF3" s="42">
        <v>0</v>
      </c>
      <c r="AG3" s="42">
        <v>0</v>
      </c>
      <c r="AH3" s="42">
        <v>0</v>
      </c>
      <c r="AI3" s="47">
        <v>1</v>
      </c>
      <c r="AJ3" s="47">
        <v>2</v>
      </c>
      <c r="AK3" s="47">
        <v>2</v>
      </c>
      <c r="AL3" s="47">
        <v>0</v>
      </c>
      <c r="AM3" s="47">
        <v>0</v>
      </c>
      <c r="AN3">
        <v>0</v>
      </c>
      <c r="AO3" s="47">
        <v>0</v>
      </c>
      <c r="AP3" s="47">
        <v>0</v>
      </c>
      <c r="AQ3" s="47">
        <v>0</v>
      </c>
      <c r="AR3" s="47">
        <v>0</v>
      </c>
      <c r="AS3" s="47">
        <v>3</v>
      </c>
      <c r="AT3" s="47">
        <v>3</v>
      </c>
      <c r="AU3" s="47">
        <v>2</v>
      </c>
      <c r="AV3" s="47">
        <v>1</v>
      </c>
      <c r="AW3" s="47">
        <v>0</v>
      </c>
      <c r="AX3" s="47">
        <v>0</v>
      </c>
      <c r="AY3">
        <v>0</v>
      </c>
      <c r="AZ3" s="47">
        <v>0</v>
      </c>
      <c r="BA3" s="47">
        <v>0</v>
      </c>
      <c r="BB3">
        <v>0</v>
      </c>
      <c r="BC3" t="s">
        <v>152</v>
      </c>
      <c r="BD3">
        <v>2.2999999999999998</v>
      </c>
      <c r="BE3">
        <v>3.5</v>
      </c>
      <c r="BF3">
        <v>5</v>
      </c>
      <c r="BG3">
        <v>3</v>
      </c>
    </row>
    <row r="4" spans="1:59" x14ac:dyDescent="0.25">
      <c r="A4" s="47">
        <v>0</v>
      </c>
      <c r="B4" s="47">
        <v>4</v>
      </c>
      <c r="C4" s="47">
        <v>2</v>
      </c>
      <c r="D4" s="47">
        <v>1</v>
      </c>
      <c r="E4" s="47">
        <v>1</v>
      </c>
      <c r="F4" s="47">
        <v>0</v>
      </c>
      <c r="G4" s="47">
        <v>1</v>
      </c>
      <c r="H4" s="47">
        <v>0</v>
      </c>
      <c r="I4" s="47">
        <v>0</v>
      </c>
      <c r="J4" s="47">
        <v>0</v>
      </c>
      <c r="K4" s="47">
        <v>21</v>
      </c>
      <c r="L4" s="47">
        <v>275</v>
      </c>
      <c r="M4" s="47">
        <v>4</v>
      </c>
      <c r="N4" s="47">
        <v>6</v>
      </c>
      <c r="O4" s="42">
        <v>0</v>
      </c>
      <c r="P4" s="42">
        <v>3.87</v>
      </c>
      <c r="Q4" s="42">
        <v>0</v>
      </c>
      <c r="R4" s="42">
        <v>1.67</v>
      </c>
      <c r="S4" s="47">
        <v>4</v>
      </c>
      <c r="T4" s="42">
        <v>0.31</v>
      </c>
      <c r="U4" s="42">
        <v>0.8</v>
      </c>
      <c r="V4" s="42">
        <v>1.9666666666666668</v>
      </c>
      <c r="W4" s="42">
        <v>32</v>
      </c>
      <c r="X4" s="42">
        <v>14</v>
      </c>
      <c r="Y4" s="42">
        <v>0.25</v>
      </c>
      <c r="Z4" s="42">
        <v>1</v>
      </c>
      <c r="AA4" s="42">
        <v>0.5</v>
      </c>
      <c r="AB4" s="42">
        <v>0</v>
      </c>
      <c r="AC4" s="42">
        <v>0.25</v>
      </c>
      <c r="AD4" s="42">
        <v>0</v>
      </c>
      <c r="AE4" s="42">
        <v>0</v>
      </c>
      <c r="AF4" s="42">
        <v>0</v>
      </c>
      <c r="AG4" s="42">
        <v>0.25</v>
      </c>
      <c r="AH4" s="42">
        <v>0</v>
      </c>
      <c r="AI4" s="47">
        <v>0</v>
      </c>
      <c r="AJ4" s="47">
        <v>0</v>
      </c>
      <c r="AK4" s="47">
        <v>0</v>
      </c>
      <c r="AL4" s="47">
        <v>0</v>
      </c>
      <c r="AM4" s="47">
        <v>1</v>
      </c>
      <c r="AN4">
        <v>0</v>
      </c>
      <c r="AO4" s="47">
        <v>0</v>
      </c>
      <c r="AP4" s="47">
        <v>0</v>
      </c>
      <c r="AQ4" s="47">
        <v>0</v>
      </c>
      <c r="AR4" s="47">
        <v>0</v>
      </c>
      <c r="AS4" s="47">
        <v>1</v>
      </c>
      <c r="AT4" s="47">
        <v>4</v>
      </c>
      <c r="AU4" s="47">
        <v>2</v>
      </c>
      <c r="AV4" s="47">
        <v>0</v>
      </c>
      <c r="AW4" s="47">
        <v>0</v>
      </c>
      <c r="AX4" s="47">
        <v>0</v>
      </c>
      <c r="AY4">
        <v>0</v>
      </c>
      <c r="AZ4" s="47">
        <v>0</v>
      </c>
      <c r="BA4" s="47">
        <v>1</v>
      </c>
      <c r="BB4">
        <v>0</v>
      </c>
      <c r="BC4" t="s">
        <v>631</v>
      </c>
      <c r="BD4">
        <v>0.8</v>
      </c>
      <c r="BE4">
        <v>5.9</v>
      </c>
      <c r="BF4">
        <v>1</v>
      </c>
      <c r="BG4">
        <v>3</v>
      </c>
    </row>
    <row r="5" spans="1:59" x14ac:dyDescent="0.25">
      <c r="A5" s="47">
        <v>6</v>
      </c>
      <c r="B5" s="47">
        <v>48</v>
      </c>
      <c r="C5" s="47">
        <v>35</v>
      </c>
      <c r="D5" s="47">
        <v>4</v>
      </c>
      <c r="E5" s="47">
        <v>37</v>
      </c>
      <c r="F5" s="47">
        <v>2</v>
      </c>
      <c r="G5" s="47">
        <v>5</v>
      </c>
      <c r="H5" s="47">
        <v>0</v>
      </c>
      <c r="I5" s="47">
        <v>0</v>
      </c>
      <c r="J5" s="47">
        <v>0</v>
      </c>
      <c r="K5" s="47">
        <v>21</v>
      </c>
      <c r="L5" s="47">
        <v>275</v>
      </c>
      <c r="M5" s="47">
        <v>4</v>
      </c>
      <c r="N5" s="47">
        <v>7</v>
      </c>
      <c r="O5" s="42">
        <v>0</v>
      </c>
      <c r="P5" s="42">
        <v>10.48</v>
      </c>
      <c r="Q5" s="42">
        <v>0</v>
      </c>
      <c r="R5" s="42">
        <v>4.92</v>
      </c>
      <c r="S5" s="47">
        <v>16</v>
      </c>
      <c r="T5" s="42">
        <v>3.48</v>
      </c>
      <c r="U5" s="42">
        <v>3.7428571428571424</v>
      </c>
      <c r="V5" s="42">
        <v>5.8333333333333321</v>
      </c>
      <c r="W5" s="42">
        <v>90</v>
      </c>
      <c r="X5" s="42">
        <v>69</v>
      </c>
      <c r="Y5" s="42">
        <v>2.31</v>
      </c>
      <c r="Z5" s="42">
        <v>3</v>
      </c>
      <c r="AA5" s="42">
        <v>2.19</v>
      </c>
      <c r="AB5" s="42">
        <v>0.38</v>
      </c>
      <c r="AC5" s="42">
        <v>0.25</v>
      </c>
      <c r="AD5" s="42">
        <v>0</v>
      </c>
      <c r="AE5" s="42">
        <v>0.12</v>
      </c>
      <c r="AF5" s="42">
        <v>0</v>
      </c>
      <c r="AG5" s="42">
        <v>0.31</v>
      </c>
      <c r="AH5" s="42">
        <v>0</v>
      </c>
      <c r="AI5" s="47">
        <v>18</v>
      </c>
      <c r="AJ5" s="47">
        <v>18</v>
      </c>
      <c r="AK5" s="47">
        <v>22</v>
      </c>
      <c r="AL5" s="47">
        <v>3</v>
      </c>
      <c r="AM5" s="47">
        <v>2</v>
      </c>
      <c r="AN5">
        <v>0</v>
      </c>
      <c r="AO5" s="47">
        <v>0</v>
      </c>
      <c r="AP5" s="47">
        <v>0</v>
      </c>
      <c r="AQ5" s="47">
        <v>3</v>
      </c>
      <c r="AR5" s="47">
        <v>0</v>
      </c>
      <c r="AS5" s="47">
        <v>19</v>
      </c>
      <c r="AT5" s="47">
        <v>30</v>
      </c>
      <c r="AU5" s="47">
        <v>13</v>
      </c>
      <c r="AV5" s="47">
        <v>3</v>
      </c>
      <c r="AW5" s="47">
        <v>2</v>
      </c>
      <c r="AX5" s="47">
        <v>2</v>
      </c>
      <c r="AY5">
        <v>0</v>
      </c>
      <c r="AZ5" s="47">
        <v>0</v>
      </c>
      <c r="BA5" s="47">
        <v>2</v>
      </c>
      <c r="BB5">
        <v>0</v>
      </c>
      <c r="BC5" t="s">
        <v>276</v>
      </c>
      <c r="BD5">
        <v>26.200000000000003</v>
      </c>
      <c r="BE5">
        <v>52.6</v>
      </c>
      <c r="BF5">
        <v>7</v>
      </c>
      <c r="BG5">
        <v>9</v>
      </c>
    </row>
    <row r="6" spans="1:59" x14ac:dyDescent="0.25">
      <c r="A6" s="47">
        <v>0</v>
      </c>
      <c r="B6" s="47">
        <v>0</v>
      </c>
      <c r="C6" s="47">
        <v>0</v>
      </c>
      <c r="D6" s="47">
        <v>0</v>
      </c>
      <c r="E6" s="47">
        <v>0</v>
      </c>
      <c r="F6" s="47">
        <v>0</v>
      </c>
      <c r="G6" s="47">
        <v>0</v>
      </c>
      <c r="H6" s="47">
        <v>0</v>
      </c>
      <c r="I6" s="47">
        <v>0</v>
      </c>
      <c r="J6" s="47">
        <v>0</v>
      </c>
      <c r="K6" s="47">
        <v>21</v>
      </c>
      <c r="L6" s="47">
        <v>275</v>
      </c>
      <c r="M6" s="47">
        <v>1</v>
      </c>
      <c r="N6" s="47">
        <v>6</v>
      </c>
      <c r="O6" s="42">
        <v>0</v>
      </c>
      <c r="P6" s="42">
        <v>3</v>
      </c>
      <c r="Q6" s="42">
        <v>0</v>
      </c>
      <c r="R6" s="42">
        <v>0</v>
      </c>
      <c r="S6" s="47">
        <v>0</v>
      </c>
      <c r="T6" s="42">
        <v>1.71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C6" s="42">
        <v>0</v>
      </c>
      <c r="AD6" s="42">
        <v>0</v>
      </c>
      <c r="AE6" s="42">
        <v>0</v>
      </c>
      <c r="AF6" s="42">
        <v>0</v>
      </c>
      <c r="AG6" s="42">
        <v>0</v>
      </c>
      <c r="AH6" s="42">
        <v>0</v>
      </c>
      <c r="AI6" s="47">
        <v>0</v>
      </c>
      <c r="AJ6" s="47">
        <v>0</v>
      </c>
      <c r="AK6" s="47">
        <v>0</v>
      </c>
      <c r="AL6" s="47">
        <v>0</v>
      </c>
      <c r="AM6" s="47">
        <v>0</v>
      </c>
      <c r="AN6">
        <v>0</v>
      </c>
      <c r="AO6" s="47">
        <v>0</v>
      </c>
      <c r="AP6" s="47">
        <v>0</v>
      </c>
      <c r="AQ6" s="47">
        <v>0</v>
      </c>
      <c r="AR6" s="47">
        <v>0</v>
      </c>
      <c r="AS6" s="47">
        <v>0</v>
      </c>
      <c r="AT6" s="47">
        <v>0</v>
      </c>
      <c r="AU6" s="47">
        <v>0</v>
      </c>
      <c r="AV6" s="47">
        <v>0</v>
      </c>
      <c r="AW6" s="47">
        <v>0</v>
      </c>
      <c r="AX6" s="47">
        <v>0</v>
      </c>
      <c r="AY6">
        <v>0</v>
      </c>
      <c r="AZ6" s="47">
        <v>0</v>
      </c>
      <c r="BA6" s="47">
        <v>0</v>
      </c>
      <c r="BB6">
        <v>0</v>
      </c>
      <c r="BC6" t="s">
        <v>498</v>
      </c>
      <c r="BD6">
        <v>0</v>
      </c>
      <c r="BE6">
        <v>0</v>
      </c>
      <c r="BF6">
        <v>0</v>
      </c>
      <c r="BG6">
        <v>0</v>
      </c>
    </row>
    <row r="7" spans="1:59" x14ac:dyDescent="0.25">
      <c r="A7" s="47">
        <v>0</v>
      </c>
      <c r="B7" s="47">
        <v>0</v>
      </c>
      <c r="C7" s="47">
        <v>0</v>
      </c>
      <c r="D7" s="47">
        <v>0</v>
      </c>
      <c r="E7" s="47">
        <v>0</v>
      </c>
      <c r="F7" s="47">
        <v>0</v>
      </c>
      <c r="G7" s="47">
        <v>0</v>
      </c>
      <c r="H7" s="47">
        <v>0</v>
      </c>
      <c r="I7" s="47">
        <v>0</v>
      </c>
      <c r="J7" s="47">
        <v>0</v>
      </c>
      <c r="K7" s="47">
        <v>21</v>
      </c>
      <c r="L7" s="47">
        <v>275</v>
      </c>
      <c r="M7" s="47">
        <v>4</v>
      </c>
      <c r="N7" s="47">
        <v>6</v>
      </c>
      <c r="O7" s="42">
        <v>0</v>
      </c>
      <c r="P7" s="42">
        <v>5</v>
      </c>
      <c r="Q7" s="42">
        <v>0</v>
      </c>
      <c r="R7" s="42">
        <v>0</v>
      </c>
      <c r="S7" s="47">
        <v>0</v>
      </c>
      <c r="T7" s="42">
        <v>1.92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C7" s="42">
        <v>0</v>
      </c>
      <c r="AD7" s="42">
        <v>0</v>
      </c>
      <c r="AE7" s="42">
        <v>0</v>
      </c>
      <c r="AF7" s="42">
        <v>0</v>
      </c>
      <c r="AG7" s="42">
        <v>0</v>
      </c>
      <c r="AH7" s="42">
        <v>0</v>
      </c>
      <c r="AI7" s="47">
        <v>0</v>
      </c>
      <c r="AJ7" s="47">
        <v>0</v>
      </c>
      <c r="AK7" s="47">
        <v>0</v>
      </c>
      <c r="AL7" s="47">
        <v>0</v>
      </c>
      <c r="AM7" s="47">
        <v>0</v>
      </c>
      <c r="AN7">
        <v>0</v>
      </c>
      <c r="AO7" s="47">
        <v>0</v>
      </c>
      <c r="AP7" s="47">
        <v>0</v>
      </c>
      <c r="AQ7" s="47">
        <v>0</v>
      </c>
      <c r="AR7" s="47">
        <v>0</v>
      </c>
      <c r="AS7" s="47">
        <v>0</v>
      </c>
      <c r="AT7" s="47">
        <v>0</v>
      </c>
      <c r="AU7" s="47">
        <v>0</v>
      </c>
      <c r="AV7" s="47">
        <v>0</v>
      </c>
      <c r="AW7" s="47">
        <v>0</v>
      </c>
      <c r="AX7" s="47">
        <v>0</v>
      </c>
      <c r="AY7">
        <v>0</v>
      </c>
      <c r="AZ7" s="47">
        <v>0</v>
      </c>
      <c r="BA7" s="47">
        <v>0</v>
      </c>
      <c r="BB7">
        <v>0</v>
      </c>
      <c r="BC7" t="s">
        <v>673</v>
      </c>
      <c r="BD7">
        <v>0</v>
      </c>
      <c r="BE7">
        <v>0</v>
      </c>
      <c r="BF7">
        <v>0</v>
      </c>
      <c r="BG7">
        <v>0</v>
      </c>
    </row>
    <row r="8" spans="1:59" x14ac:dyDescent="0.25">
      <c r="A8" s="47">
        <v>0</v>
      </c>
      <c r="B8" s="47">
        <v>0</v>
      </c>
      <c r="C8" s="47">
        <v>0</v>
      </c>
      <c r="D8" s="47">
        <v>0</v>
      </c>
      <c r="E8" s="47">
        <v>0</v>
      </c>
      <c r="F8" s="47">
        <v>0</v>
      </c>
      <c r="G8" s="47">
        <v>0</v>
      </c>
      <c r="H8" s="47">
        <v>0</v>
      </c>
      <c r="I8" s="47">
        <v>0</v>
      </c>
      <c r="J8" s="47">
        <v>0</v>
      </c>
      <c r="K8" s="47">
        <v>21</v>
      </c>
      <c r="L8" s="47">
        <v>275</v>
      </c>
      <c r="M8" s="47">
        <v>3</v>
      </c>
      <c r="N8" s="47">
        <v>6</v>
      </c>
      <c r="O8" s="42">
        <v>0</v>
      </c>
      <c r="P8" s="42">
        <v>2</v>
      </c>
      <c r="Q8" s="42">
        <v>0</v>
      </c>
      <c r="R8" s="42">
        <v>0</v>
      </c>
      <c r="S8" s="47">
        <v>0</v>
      </c>
      <c r="T8" s="42">
        <v>1.61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C8" s="42">
        <v>0</v>
      </c>
      <c r="AD8" s="42">
        <v>0</v>
      </c>
      <c r="AE8" s="42">
        <v>0</v>
      </c>
      <c r="AF8" s="42">
        <v>0</v>
      </c>
      <c r="AG8" s="42">
        <v>0</v>
      </c>
      <c r="AH8" s="42">
        <v>0</v>
      </c>
      <c r="AI8" s="47">
        <v>0</v>
      </c>
      <c r="AJ8" s="47">
        <v>0</v>
      </c>
      <c r="AK8" s="47">
        <v>0</v>
      </c>
      <c r="AL8" s="47">
        <v>0</v>
      </c>
      <c r="AM8" s="47">
        <v>0</v>
      </c>
      <c r="AN8">
        <v>0</v>
      </c>
      <c r="AO8" s="47">
        <v>0</v>
      </c>
      <c r="AP8" s="47">
        <v>0</v>
      </c>
      <c r="AQ8" s="47">
        <v>0</v>
      </c>
      <c r="AR8" s="47">
        <v>0</v>
      </c>
      <c r="AS8" s="47">
        <v>0</v>
      </c>
      <c r="AT8" s="47">
        <v>0</v>
      </c>
      <c r="AU8" s="47">
        <v>0</v>
      </c>
      <c r="AV8" s="47">
        <v>0</v>
      </c>
      <c r="AW8" s="47">
        <v>0</v>
      </c>
      <c r="AX8" s="47">
        <v>0</v>
      </c>
      <c r="AY8">
        <v>0</v>
      </c>
      <c r="AZ8" s="47">
        <v>0</v>
      </c>
      <c r="BA8" s="47">
        <v>0</v>
      </c>
      <c r="BB8">
        <v>0</v>
      </c>
      <c r="BC8" t="s">
        <v>520</v>
      </c>
      <c r="BD8">
        <v>0</v>
      </c>
      <c r="BE8">
        <v>0</v>
      </c>
      <c r="BF8">
        <v>0</v>
      </c>
      <c r="BG8">
        <v>0</v>
      </c>
    </row>
    <row r="9" spans="1:59" x14ac:dyDescent="0.25">
      <c r="A9" s="47">
        <v>0</v>
      </c>
      <c r="B9" s="47">
        <v>0</v>
      </c>
      <c r="C9" s="47">
        <v>0</v>
      </c>
      <c r="D9" s="47">
        <v>0</v>
      </c>
      <c r="E9" s="47">
        <v>0</v>
      </c>
      <c r="F9" s="47">
        <v>0</v>
      </c>
      <c r="G9" s="47">
        <v>0</v>
      </c>
      <c r="H9" s="47">
        <v>0</v>
      </c>
      <c r="I9" s="47">
        <v>0</v>
      </c>
      <c r="J9" s="47">
        <v>0</v>
      </c>
      <c r="K9" s="47">
        <v>21</v>
      </c>
      <c r="L9" s="47">
        <v>262</v>
      </c>
      <c r="M9" s="47">
        <v>5</v>
      </c>
      <c r="N9" s="47">
        <v>6</v>
      </c>
      <c r="O9" s="42">
        <v>0</v>
      </c>
      <c r="P9" s="42">
        <v>2</v>
      </c>
      <c r="Q9" s="42">
        <v>0</v>
      </c>
      <c r="R9" s="42">
        <v>0</v>
      </c>
      <c r="S9" s="47">
        <v>0</v>
      </c>
      <c r="T9" s="42">
        <v>1.61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C9" s="42">
        <v>0</v>
      </c>
      <c r="AD9" s="42">
        <v>0</v>
      </c>
      <c r="AE9" s="42">
        <v>0</v>
      </c>
      <c r="AF9" s="42">
        <v>0</v>
      </c>
      <c r="AG9" s="42">
        <v>0</v>
      </c>
      <c r="AH9" s="42">
        <v>0</v>
      </c>
      <c r="AI9" s="47">
        <v>0</v>
      </c>
      <c r="AJ9" s="47">
        <v>0</v>
      </c>
      <c r="AK9" s="47">
        <v>0</v>
      </c>
      <c r="AL9" s="47">
        <v>0</v>
      </c>
      <c r="AM9" s="47">
        <v>0</v>
      </c>
      <c r="AN9">
        <v>0</v>
      </c>
      <c r="AO9" s="47">
        <v>0</v>
      </c>
      <c r="AP9" s="47">
        <v>0</v>
      </c>
      <c r="AQ9" s="47">
        <v>0</v>
      </c>
      <c r="AR9" s="47">
        <v>0</v>
      </c>
      <c r="AS9" s="47">
        <v>0</v>
      </c>
      <c r="AT9" s="47">
        <v>0</v>
      </c>
      <c r="AU9" s="47">
        <v>0</v>
      </c>
      <c r="AV9" s="47">
        <v>0</v>
      </c>
      <c r="AW9" s="47">
        <v>0</v>
      </c>
      <c r="AX9" s="47">
        <v>0</v>
      </c>
      <c r="AY9">
        <v>0</v>
      </c>
      <c r="AZ9" s="47">
        <v>0</v>
      </c>
      <c r="BA9" s="47">
        <v>0</v>
      </c>
      <c r="BB9">
        <v>0</v>
      </c>
      <c r="BC9" t="s">
        <v>583</v>
      </c>
      <c r="BD9">
        <v>0</v>
      </c>
      <c r="BE9">
        <v>0</v>
      </c>
      <c r="BF9">
        <v>0</v>
      </c>
      <c r="BG9">
        <v>0</v>
      </c>
    </row>
    <row r="10" spans="1:59" x14ac:dyDescent="0.25">
      <c r="A10" s="47">
        <v>2</v>
      </c>
      <c r="B10" s="47">
        <v>5</v>
      </c>
      <c r="C10" s="47">
        <v>10</v>
      </c>
      <c r="D10" s="47">
        <v>3</v>
      </c>
      <c r="E10" s="47">
        <v>3</v>
      </c>
      <c r="F10" s="47">
        <v>0</v>
      </c>
      <c r="G10" s="47">
        <v>0</v>
      </c>
      <c r="H10" s="47">
        <v>0</v>
      </c>
      <c r="I10" s="47">
        <v>0</v>
      </c>
      <c r="J10" s="47">
        <v>0</v>
      </c>
      <c r="K10" s="47">
        <v>21</v>
      </c>
      <c r="L10" s="47">
        <v>284</v>
      </c>
      <c r="M10" s="47">
        <v>4</v>
      </c>
      <c r="N10" s="47">
        <v>6</v>
      </c>
      <c r="O10" s="42">
        <v>0</v>
      </c>
      <c r="P10" s="42">
        <v>1</v>
      </c>
      <c r="Q10" s="42">
        <v>0</v>
      </c>
      <c r="R10" s="42">
        <v>0.61</v>
      </c>
      <c r="S10" s="47">
        <v>8</v>
      </c>
      <c r="T10" s="42">
        <v>0.9</v>
      </c>
      <c r="U10" s="42">
        <v>0.45999999999999996</v>
      </c>
      <c r="V10" s="42">
        <v>0.8666666666666667</v>
      </c>
      <c r="W10" s="42">
        <v>45</v>
      </c>
      <c r="X10" s="42">
        <v>24</v>
      </c>
      <c r="Y10" s="42">
        <v>0.38</v>
      </c>
      <c r="Z10" s="42">
        <v>0.62</v>
      </c>
      <c r="AA10" s="42">
        <v>1.25</v>
      </c>
      <c r="AB10" s="42">
        <v>0.25</v>
      </c>
      <c r="AC10" s="42">
        <v>0.38</v>
      </c>
      <c r="AD10" s="42">
        <v>0</v>
      </c>
      <c r="AE10" s="42">
        <v>0</v>
      </c>
      <c r="AF10" s="42">
        <v>0</v>
      </c>
      <c r="AG10" s="42">
        <v>0</v>
      </c>
      <c r="AH10" s="42">
        <v>0</v>
      </c>
      <c r="AI10" s="47">
        <v>1</v>
      </c>
      <c r="AJ10" s="47">
        <v>2</v>
      </c>
      <c r="AK10" s="47">
        <v>4</v>
      </c>
      <c r="AL10" s="47">
        <v>1</v>
      </c>
      <c r="AM10" s="47">
        <v>2</v>
      </c>
      <c r="AN10">
        <v>0</v>
      </c>
      <c r="AO10" s="47">
        <v>0</v>
      </c>
      <c r="AP10" s="47">
        <v>0</v>
      </c>
      <c r="AQ10" s="47">
        <v>0</v>
      </c>
      <c r="AR10" s="47">
        <v>0</v>
      </c>
      <c r="AS10" s="47">
        <v>2</v>
      </c>
      <c r="AT10" s="47">
        <v>3</v>
      </c>
      <c r="AU10" s="47">
        <v>6</v>
      </c>
      <c r="AV10" s="47">
        <v>1</v>
      </c>
      <c r="AW10" s="47">
        <v>1</v>
      </c>
      <c r="AX10" s="47">
        <v>0</v>
      </c>
      <c r="AY10">
        <v>0</v>
      </c>
      <c r="AZ10" s="47">
        <v>0</v>
      </c>
      <c r="BA10" s="47">
        <v>0</v>
      </c>
      <c r="BB10">
        <v>0</v>
      </c>
      <c r="BC10" t="s">
        <v>486</v>
      </c>
      <c r="BD10">
        <v>2.2999999999999998</v>
      </c>
      <c r="BE10">
        <v>2.5999999999999996</v>
      </c>
      <c r="BF10">
        <v>5</v>
      </c>
      <c r="BG10">
        <v>3</v>
      </c>
    </row>
    <row r="11" spans="1:59" x14ac:dyDescent="0.25">
      <c r="A11" s="47">
        <v>3</v>
      </c>
      <c r="B11" s="47">
        <v>8</v>
      </c>
      <c r="C11" s="47">
        <v>8</v>
      </c>
      <c r="D11" s="47">
        <v>6</v>
      </c>
      <c r="E11" s="47">
        <v>23</v>
      </c>
      <c r="F11" s="47">
        <v>2</v>
      </c>
      <c r="G11" s="47">
        <v>2</v>
      </c>
      <c r="H11" s="47">
        <v>0</v>
      </c>
      <c r="I11" s="47">
        <v>0</v>
      </c>
      <c r="J11" s="47">
        <v>0</v>
      </c>
      <c r="K11" s="47">
        <v>21</v>
      </c>
      <c r="L11" s="47">
        <v>327</v>
      </c>
      <c r="M11" s="47">
        <v>4</v>
      </c>
      <c r="N11" s="47">
        <v>5</v>
      </c>
      <c r="O11" s="42">
        <v>0</v>
      </c>
      <c r="P11" s="42">
        <v>7.07</v>
      </c>
      <c r="Q11" s="42">
        <v>0</v>
      </c>
      <c r="R11" s="42">
        <v>3.96</v>
      </c>
      <c r="S11" s="47">
        <v>9</v>
      </c>
      <c r="T11" s="42">
        <v>4.08</v>
      </c>
      <c r="U11" s="42">
        <v>4.5750000000000002</v>
      </c>
      <c r="V11" s="42">
        <v>3.4599999999999995</v>
      </c>
      <c r="W11" s="42">
        <v>71</v>
      </c>
      <c r="X11" s="42">
        <v>61</v>
      </c>
      <c r="Y11" s="42">
        <v>2.56</v>
      </c>
      <c r="Z11" s="42">
        <v>0.89</v>
      </c>
      <c r="AA11" s="42">
        <v>0.89</v>
      </c>
      <c r="AB11" s="42">
        <v>0.33</v>
      </c>
      <c r="AC11" s="42">
        <v>0.67</v>
      </c>
      <c r="AD11" s="42">
        <v>0</v>
      </c>
      <c r="AE11" s="42">
        <v>0.22</v>
      </c>
      <c r="AF11" s="42">
        <v>0</v>
      </c>
      <c r="AG11" s="42">
        <v>0.22</v>
      </c>
      <c r="AH11" s="42">
        <v>0</v>
      </c>
      <c r="AI11" s="47">
        <v>12</v>
      </c>
      <c r="AJ11" s="47">
        <v>4</v>
      </c>
      <c r="AK11" s="47">
        <v>3</v>
      </c>
      <c r="AL11" s="47">
        <v>0</v>
      </c>
      <c r="AM11" s="47">
        <v>4</v>
      </c>
      <c r="AN11">
        <v>0</v>
      </c>
      <c r="AO11" s="47">
        <v>0</v>
      </c>
      <c r="AP11" s="47">
        <v>0</v>
      </c>
      <c r="AQ11" s="47">
        <v>2</v>
      </c>
      <c r="AR11" s="47">
        <v>0</v>
      </c>
      <c r="AS11" s="47">
        <v>11</v>
      </c>
      <c r="AT11" s="47">
        <v>4</v>
      </c>
      <c r="AU11" s="47">
        <v>5</v>
      </c>
      <c r="AV11" s="47">
        <v>3</v>
      </c>
      <c r="AW11" s="47">
        <v>2</v>
      </c>
      <c r="AX11" s="47">
        <v>2</v>
      </c>
      <c r="AY11">
        <v>0</v>
      </c>
      <c r="AZ11" s="47">
        <v>0</v>
      </c>
      <c r="BA11" s="47">
        <v>0</v>
      </c>
      <c r="BB11">
        <v>0</v>
      </c>
      <c r="BC11" t="s">
        <v>227</v>
      </c>
      <c r="BD11">
        <v>15.500000000000002</v>
      </c>
      <c r="BE11">
        <v>17.399999999999999</v>
      </c>
      <c r="BF11">
        <v>3</v>
      </c>
      <c r="BG11">
        <v>5</v>
      </c>
    </row>
    <row r="12" spans="1:59" x14ac:dyDescent="0.25">
      <c r="A12" s="47">
        <v>0</v>
      </c>
      <c r="B12" s="47">
        <v>3</v>
      </c>
      <c r="C12" s="47">
        <v>1</v>
      </c>
      <c r="D12" s="47">
        <v>0</v>
      </c>
      <c r="E12" s="47">
        <v>0</v>
      </c>
      <c r="F12" s="47">
        <v>0</v>
      </c>
      <c r="G12" s="47">
        <v>0</v>
      </c>
      <c r="H12" s="47">
        <v>0</v>
      </c>
      <c r="I12" s="47">
        <v>0</v>
      </c>
      <c r="J12" s="47">
        <v>0</v>
      </c>
      <c r="K12" s="47">
        <v>21</v>
      </c>
      <c r="L12" s="47">
        <v>327</v>
      </c>
      <c r="M12" s="47">
        <v>5</v>
      </c>
      <c r="N12" s="47">
        <v>5</v>
      </c>
      <c r="O12" s="42">
        <v>0</v>
      </c>
      <c r="P12" s="42">
        <v>2.4300000000000002</v>
      </c>
      <c r="Q12" s="42">
        <v>0</v>
      </c>
      <c r="R12" s="42">
        <v>1.65</v>
      </c>
      <c r="S12" s="47">
        <v>2</v>
      </c>
      <c r="T12" s="42">
        <v>2.2599999999999998</v>
      </c>
      <c r="U12" s="42">
        <v>0</v>
      </c>
      <c r="V12" s="42">
        <v>0</v>
      </c>
      <c r="W12" s="42">
        <v>34</v>
      </c>
      <c r="X12" s="42">
        <v>34</v>
      </c>
      <c r="Y12" s="42">
        <v>0</v>
      </c>
      <c r="Z12" s="42">
        <v>1.5</v>
      </c>
      <c r="AA12" s="42">
        <v>0.5</v>
      </c>
      <c r="AB12" s="42">
        <v>0</v>
      </c>
      <c r="AC12" s="42">
        <v>0</v>
      </c>
      <c r="AD12" s="42">
        <v>0</v>
      </c>
      <c r="AE12" s="42">
        <v>0</v>
      </c>
      <c r="AF12" s="42">
        <v>0</v>
      </c>
      <c r="AG12" s="42">
        <v>0</v>
      </c>
      <c r="AH12" s="42">
        <v>0</v>
      </c>
      <c r="AI12" s="47">
        <v>0</v>
      </c>
      <c r="AJ12" s="47">
        <v>1</v>
      </c>
      <c r="AK12" s="47">
        <v>1</v>
      </c>
      <c r="AL12" s="47">
        <v>0</v>
      </c>
      <c r="AM12" s="47">
        <v>0</v>
      </c>
      <c r="AN12">
        <v>0</v>
      </c>
      <c r="AO12" s="47">
        <v>0</v>
      </c>
      <c r="AP12" s="47">
        <v>0</v>
      </c>
      <c r="AQ12" s="47">
        <v>0</v>
      </c>
      <c r="AR12" s="47">
        <v>0</v>
      </c>
      <c r="AS12" s="47">
        <v>0</v>
      </c>
      <c r="AT12" s="47">
        <v>2</v>
      </c>
      <c r="AU12" s="47">
        <v>0</v>
      </c>
      <c r="AV12" s="47">
        <v>0</v>
      </c>
      <c r="AW12" s="47">
        <v>0</v>
      </c>
      <c r="AX12" s="47">
        <v>0</v>
      </c>
      <c r="AY12">
        <v>0</v>
      </c>
      <c r="AZ12" s="47">
        <v>0</v>
      </c>
      <c r="BA12" s="47">
        <v>0</v>
      </c>
      <c r="BB12">
        <v>0</v>
      </c>
      <c r="BC12" t="s">
        <v>694</v>
      </c>
      <c r="BD12">
        <v>0.89999999999999991</v>
      </c>
      <c r="BE12">
        <v>2.4</v>
      </c>
      <c r="BF12">
        <v>0</v>
      </c>
      <c r="BG12">
        <v>0</v>
      </c>
    </row>
    <row r="13" spans="1:59" x14ac:dyDescent="0.25">
      <c r="A13" s="47">
        <v>0</v>
      </c>
      <c r="B13" s="47">
        <v>0</v>
      </c>
      <c r="C13" s="47">
        <v>0</v>
      </c>
      <c r="D13" s="47">
        <v>0</v>
      </c>
      <c r="E13" s="47">
        <v>0</v>
      </c>
      <c r="F13" s="47">
        <v>0</v>
      </c>
      <c r="G13" s="47">
        <v>0</v>
      </c>
      <c r="H13" s="47">
        <v>0</v>
      </c>
      <c r="I13" s="47">
        <v>0</v>
      </c>
      <c r="J13" s="47">
        <v>0</v>
      </c>
      <c r="K13" s="47">
        <v>21</v>
      </c>
      <c r="L13" s="47">
        <v>327</v>
      </c>
      <c r="M13" s="47">
        <v>1</v>
      </c>
      <c r="N13" s="47">
        <v>6</v>
      </c>
      <c r="O13" s="42">
        <v>0</v>
      </c>
      <c r="P13" s="42">
        <v>3</v>
      </c>
      <c r="Q13" s="42">
        <v>0</v>
      </c>
      <c r="R13" s="42">
        <v>0</v>
      </c>
      <c r="S13" s="47">
        <v>0</v>
      </c>
      <c r="T13" s="42">
        <v>1.71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C13" s="42">
        <v>0</v>
      </c>
      <c r="AD13" s="42">
        <v>0</v>
      </c>
      <c r="AE13" s="42">
        <v>0</v>
      </c>
      <c r="AF13" s="42">
        <v>0</v>
      </c>
      <c r="AG13" s="42">
        <v>0</v>
      </c>
      <c r="AH13" s="42">
        <v>0</v>
      </c>
      <c r="AI13" s="47">
        <v>0</v>
      </c>
      <c r="AJ13" s="47">
        <v>0</v>
      </c>
      <c r="AK13" s="47">
        <v>0</v>
      </c>
      <c r="AL13" s="47">
        <v>0</v>
      </c>
      <c r="AM13" s="47">
        <v>0</v>
      </c>
      <c r="AN13">
        <v>0</v>
      </c>
      <c r="AO13" s="47">
        <v>0</v>
      </c>
      <c r="AP13" s="47">
        <v>0</v>
      </c>
      <c r="AQ13" s="47">
        <v>0</v>
      </c>
      <c r="AR13" s="47">
        <v>0</v>
      </c>
      <c r="AS13" s="47">
        <v>0</v>
      </c>
      <c r="AT13" s="47">
        <v>0</v>
      </c>
      <c r="AU13" s="47">
        <v>0</v>
      </c>
      <c r="AV13" s="47">
        <v>0</v>
      </c>
      <c r="AW13" s="47">
        <v>0</v>
      </c>
      <c r="AX13" s="47">
        <v>0</v>
      </c>
      <c r="AY13">
        <v>0</v>
      </c>
      <c r="AZ13" s="47">
        <v>0</v>
      </c>
      <c r="BA13" s="47">
        <v>0</v>
      </c>
      <c r="BB13">
        <v>0</v>
      </c>
      <c r="BC13" t="s">
        <v>678</v>
      </c>
      <c r="BD13">
        <v>0</v>
      </c>
      <c r="BE13">
        <v>0</v>
      </c>
      <c r="BF13">
        <v>0</v>
      </c>
      <c r="BG13">
        <v>0</v>
      </c>
    </row>
    <row r="14" spans="1:59" x14ac:dyDescent="0.25">
      <c r="A14" s="47">
        <v>0</v>
      </c>
      <c r="B14" s="47">
        <v>4</v>
      </c>
      <c r="C14" s="47">
        <v>3</v>
      </c>
      <c r="D14" s="47">
        <v>2</v>
      </c>
      <c r="E14" s="47">
        <v>7</v>
      </c>
      <c r="F14" s="47">
        <v>0</v>
      </c>
      <c r="G14" s="47">
        <v>4</v>
      </c>
      <c r="H14" s="47">
        <v>0</v>
      </c>
      <c r="I14" s="47">
        <v>0</v>
      </c>
      <c r="J14" s="47">
        <v>0</v>
      </c>
      <c r="K14" s="47">
        <v>21</v>
      </c>
      <c r="L14" s="47">
        <v>327</v>
      </c>
      <c r="M14" s="47">
        <v>4</v>
      </c>
      <c r="N14" s="47">
        <v>6</v>
      </c>
      <c r="O14" s="42">
        <v>0</v>
      </c>
      <c r="P14" s="42">
        <v>3.69</v>
      </c>
      <c r="Q14" s="42">
        <v>0</v>
      </c>
      <c r="R14" s="42">
        <v>1.95</v>
      </c>
      <c r="S14" s="47">
        <v>7</v>
      </c>
      <c r="T14" s="42">
        <v>-5.15</v>
      </c>
      <c r="U14" s="42">
        <v>6.6666666666666666E-2</v>
      </c>
      <c r="V14" s="42">
        <v>3.375</v>
      </c>
      <c r="W14" s="42">
        <v>38</v>
      </c>
      <c r="X14" s="42">
        <v>8</v>
      </c>
      <c r="Y14" s="42">
        <v>1</v>
      </c>
      <c r="Z14" s="42">
        <v>0.56999999999999995</v>
      </c>
      <c r="AA14" s="42">
        <v>0.43</v>
      </c>
      <c r="AB14" s="42">
        <v>0</v>
      </c>
      <c r="AC14" s="42">
        <v>0.28999999999999998</v>
      </c>
      <c r="AD14" s="42">
        <v>0</v>
      </c>
      <c r="AE14" s="42">
        <v>0</v>
      </c>
      <c r="AF14" s="42">
        <v>0</v>
      </c>
      <c r="AG14" s="42">
        <v>0.56999999999999995</v>
      </c>
      <c r="AH14" s="42">
        <v>0</v>
      </c>
      <c r="AI14" s="47">
        <v>1</v>
      </c>
      <c r="AJ14" s="47">
        <v>0</v>
      </c>
      <c r="AK14" s="47">
        <v>1</v>
      </c>
      <c r="AL14" s="47">
        <v>0</v>
      </c>
      <c r="AM14" s="47">
        <v>0</v>
      </c>
      <c r="AN14">
        <v>0</v>
      </c>
      <c r="AO14" s="47">
        <v>0</v>
      </c>
      <c r="AP14" s="47">
        <v>0</v>
      </c>
      <c r="AQ14" s="47">
        <v>0</v>
      </c>
      <c r="AR14" s="47">
        <v>0</v>
      </c>
      <c r="AS14" s="47">
        <v>6</v>
      </c>
      <c r="AT14" s="47">
        <v>4</v>
      </c>
      <c r="AU14" s="47">
        <v>2</v>
      </c>
      <c r="AV14" s="47">
        <v>0</v>
      </c>
      <c r="AW14" s="47">
        <v>2</v>
      </c>
      <c r="AX14" s="47">
        <v>0</v>
      </c>
      <c r="AY14">
        <v>0</v>
      </c>
      <c r="AZ14" s="47">
        <v>0</v>
      </c>
      <c r="BA14" s="47">
        <v>4</v>
      </c>
      <c r="BB14">
        <v>0</v>
      </c>
      <c r="BC14" t="s">
        <v>457</v>
      </c>
      <c r="BD14">
        <v>0.2</v>
      </c>
      <c r="BE14">
        <v>13.600000000000001</v>
      </c>
      <c r="BF14">
        <v>3</v>
      </c>
      <c r="BG14">
        <v>4</v>
      </c>
    </row>
    <row r="15" spans="1:59" x14ac:dyDescent="0.25">
      <c r="A15" s="47">
        <v>0</v>
      </c>
      <c r="B15" s="47">
        <v>1</v>
      </c>
      <c r="C15" s="47">
        <v>0</v>
      </c>
      <c r="D15" s="47">
        <v>5</v>
      </c>
      <c r="E15" s="47">
        <v>2</v>
      </c>
      <c r="F15" s="47">
        <v>0</v>
      </c>
      <c r="G15" s="47">
        <v>2</v>
      </c>
      <c r="H15" s="47">
        <v>0</v>
      </c>
      <c r="I15" s="47">
        <v>0</v>
      </c>
      <c r="J15" s="47">
        <v>0</v>
      </c>
      <c r="K15" s="47">
        <v>21</v>
      </c>
      <c r="L15" s="47">
        <v>327</v>
      </c>
      <c r="M15" s="47">
        <v>5</v>
      </c>
      <c r="N15" s="47">
        <v>6</v>
      </c>
      <c r="O15" s="42">
        <v>0</v>
      </c>
      <c r="P15" s="42">
        <v>3</v>
      </c>
      <c r="Q15" s="42">
        <v>0</v>
      </c>
      <c r="R15" s="42">
        <v>1.68</v>
      </c>
      <c r="S15" s="47">
        <v>5</v>
      </c>
      <c r="T15" s="42">
        <v>-5.08</v>
      </c>
      <c r="U15" s="42">
        <v>2.75</v>
      </c>
      <c r="V15" s="42">
        <v>0.96666666666666667</v>
      </c>
      <c r="W15" s="42">
        <v>39</v>
      </c>
      <c r="X15" s="42">
        <v>27</v>
      </c>
      <c r="Y15" s="42">
        <v>0.4</v>
      </c>
      <c r="Z15" s="42">
        <v>0.2</v>
      </c>
      <c r="AA15" s="42">
        <v>0</v>
      </c>
      <c r="AB15" s="42">
        <v>0</v>
      </c>
      <c r="AC15" s="42">
        <v>1</v>
      </c>
      <c r="AD15" s="42">
        <v>0</v>
      </c>
      <c r="AE15" s="42">
        <v>0</v>
      </c>
      <c r="AF15" s="42">
        <v>0</v>
      </c>
      <c r="AG15" s="42">
        <v>0.4</v>
      </c>
      <c r="AH15" s="42">
        <v>0</v>
      </c>
      <c r="AI15" s="47">
        <v>1</v>
      </c>
      <c r="AJ15" s="47">
        <v>0</v>
      </c>
      <c r="AK15" s="47">
        <v>0</v>
      </c>
      <c r="AL15" s="47">
        <v>0</v>
      </c>
      <c r="AM15" s="47">
        <v>5</v>
      </c>
      <c r="AN15">
        <v>0</v>
      </c>
      <c r="AO15" s="47">
        <v>0</v>
      </c>
      <c r="AP15" s="47">
        <v>0</v>
      </c>
      <c r="AQ15" s="47">
        <v>1</v>
      </c>
      <c r="AR15" s="47">
        <v>0</v>
      </c>
      <c r="AS15" s="47">
        <v>1</v>
      </c>
      <c r="AT15" s="47">
        <v>1</v>
      </c>
      <c r="AU15" s="47">
        <v>0</v>
      </c>
      <c r="AV15" s="47">
        <v>0</v>
      </c>
      <c r="AW15" s="47">
        <v>0</v>
      </c>
      <c r="AX15" s="47">
        <v>0</v>
      </c>
      <c r="AY15">
        <v>0</v>
      </c>
      <c r="AZ15" s="47">
        <v>0</v>
      </c>
      <c r="BA15" s="47">
        <v>1</v>
      </c>
      <c r="BB15">
        <v>0</v>
      </c>
      <c r="BC15" t="s">
        <v>560</v>
      </c>
      <c r="BD15">
        <v>5.7</v>
      </c>
      <c r="BE15">
        <v>2.9</v>
      </c>
      <c r="BF15">
        <v>2</v>
      </c>
      <c r="BG15">
        <v>3</v>
      </c>
    </row>
    <row r="16" spans="1:59" x14ac:dyDescent="0.25">
      <c r="A16" s="47">
        <v>0</v>
      </c>
      <c r="B16" s="47">
        <v>0</v>
      </c>
      <c r="C16" s="47">
        <v>0</v>
      </c>
      <c r="D16" s="47">
        <v>0</v>
      </c>
      <c r="E16" s="47">
        <v>0</v>
      </c>
      <c r="F16" s="47">
        <v>0</v>
      </c>
      <c r="G16" s="47">
        <v>0</v>
      </c>
      <c r="H16" s="47">
        <v>0</v>
      </c>
      <c r="I16" s="47">
        <v>0</v>
      </c>
      <c r="J16" s="47">
        <v>0</v>
      </c>
      <c r="K16" s="47">
        <v>21</v>
      </c>
      <c r="L16" s="47">
        <v>327</v>
      </c>
      <c r="M16" s="47">
        <v>1</v>
      </c>
      <c r="N16" s="47">
        <v>6</v>
      </c>
      <c r="O16" s="42">
        <v>0</v>
      </c>
      <c r="P16" s="42">
        <v>2</v>
      </c>
      <c r="Q16" s="42">
        <v>0</v>
      </c>
      <c r="R16" s="42">
        <v>0</v>
      </c>
      <c r="S16" s="47">
        <v>0</v>
      </c>
      <c r="T16" s="42">
        <v>1.61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7">
        <v>0</v>
      </c>
      <c r="AJ16" s="47">
        <v>0</v>
      </c>
      <c r="AK16" s="47">
        <v>0</v>
      </c>
      <c r="AL16" s="47">
        <v>0</v>
      </c>
      <c r="AM16" s="47">
        <v>0</v>
      </c>
      <c r="AN16">
        <v>0</v>
      </c>
      <c r="AO16" s="47">
        <v>0</v>
      </c>
      <c r="AP16" s="47">
        <v>0</v>
      </c>
      <c r="AQ16" s="47">
        <v>0</v>
      </c>
      <c r="AR16" s="47">
        <v>0</v>
      </c>
      <c r="AS16" s="47">
        <v>0</v>
      </c>
      <c r="AT16" s="47">
        <v>0</v>
      </c>
      <c r="AU16" s="47">
        <v>0</v>
      </c>
      <c r="AV16" s="47">
        <v>0</v>
      </c>
      <c r="AW16" s="47">
        <v>0</v>
      </c>
      <c r="AX16" s="47">
        <v>0</v>
      </c>
      <c r="AY16">
        <v>0</v>
      </c>
      <c r="AZ16" s="47">
        <v>0</v>
      </c>
      <c r="BA16" s="47">
        <v>0</v>
      </c>
      <c r="BB16">
        <v>0</v>
      </c>
      <c r="BC16" t="s">
        <v>237</v>
      </c>
      <c r="BD16">
        <v>0</v>
      </c>
      <c r="BE16">
        <v>0</v>
      </c>
      <c r="BF16">
        <v>0</v>
      </c>
      <c r="BG16">
        <v>0</v>
      </c>
    </row>
    <row r="17" spans="1:59" x14ac:dyDescent="0.25">
      <c r="A17" s="47">
        <v>0</v>
      </c>
      <c r="B17" s="47">
        <v>0</v>
      </c>
      <c r="C17" s="47">
        <v>0</v>
      </c>
      <c r="D17" s="47">
        <v>0</v>
      </c>
      <c r="E17" s="47">
        <v>0</v>
      </c>
      <c r="F17" s="47">
        <v>0</v>
      </c>
      <c r="G17" s="47">
        <v>0</v>
      </c>
      <c r="H17" s="47">
        <v>0</v>
      </c>
      <c r="I17" s="47">
        <v>0</v>
      </c>
      <c r="J17" s="47">
        <v>0</v>
      </c>
      <c r="K17" s="47">
        <v>21</v>
      </c>
      <c r="L17" s="47">
        <v>262</v>
      </c>
      <c r="M17" s="47">
        <v>3</v>
      </c>
      <c r="N17" s="47">
        <v>6</v>
      </c>
      <c r="O17" s="42">
        <v>0</v>
      </c>
      <c r="P17" s="42">
        <v>3.97</v>
      </c>
      <c r="Q17" s="42">
        <v>0</v>
      </c>
      <c r="R17" s="42">
        <v>0</v>
      </c>
      <c r="S17" s="47">
        <v>1</v>
      </c>
      <c r="T17" s="42">
        <v>1.81</v>
      </c>
      <c r="U17" s="42">
        <v>0</v>
      </c>
      <c r="V17" s="42">
        <v>0</v>
      </c>
      <c r="W17" s="42">
        <v>12</v>
      </c>
      <c r="X17" s="42">
        <v>12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  <c r="AH17" s="42">
        <v>0</v>
      </c>
      <c r="AI17" s="47">
        <v>0</v>
      </c>
      <c r="AJ17" s="47">
        <v>0</v>
      </c>
      <c r="AK17" s="47">
        <v>0</v>
      </c>
      <c r="AL17" s="47">
        <v>0</v>
      </c>
      <c r="AM17" s="47">
        <v>0</v>
      </c>
      <c r="AN17">
        <v>0</v>
      </c>
      <c r="AO17" s="47">
        <v>0</v>
      </c>
      <c r="AP17" s="47">
        <v>0</v>
      </c>
      <c r="AQ17" s="47">
        <v>0</v>
      </c>
      <c r="AR17" s="47">
        <v>0</v>
      </c>
      <c r="AS17" s="47">
        <v>0</v>
      </c>
      <c r="AT17" s="47">
        <v>0</v>
      </c>
      <c r="AU17" s="47">
        <v>0</v>
      </c>
      <c r="AV17" s="47">
        <v>0</v>
      </c>
      <c r="AW17" s="47">
        <v>0</v>
      </c>
      <c r="AX17" s="47">
        <v>0</v>
      </c>
      <c r="AY17">
        <v>0</v>
      </c>
      <c r="AZ17" s="47">
        <v>0</v>
      </c>
      <c r="BA17" s="47">
        <v>0</v>
      </c>
      <c r="BB17">
        <v>0</v>
      </c>
      <c r="BC17" t="s">
        <v>528</v>
      </c>
      <c r="BD17">
        <v>0</v>
      </c>
      <c r="BE17">
        <v>0</v>
      </c>
      <c r="BF17">
        <v>0</v>
      </c>
      <c r="BG17">
        <v>0</v>
      </c>
    </row>
    <row r="18" spans="1:59" x14ac:dyDescent="0.25">
      <c r="A18" s="47">
        <v>0</v>
      </c>
      <c r="B18" s="47">
        <v>0</v>
      </c>
      <c r="C18" s="47">
        <v>0</v>
      </c>
      <c r="D18" s="47">
        <v>0</v>
      </c>
      <c r="E18" s="47">
        <v>0</v>
      </c>
      <c r="F18" s="47">
        <v>0</v>
      </c>
      <c r="G18" s="47">
        <v>0</v>
      </c>
      <c r="H18" s="47">
        <v>0</v>
      </c>
      <c r="I18" s="47">
        <v>0</v>
      </c>
      <c r="J18" s="47">
        <v>0</v>
      </c>
      <c r="K18" s="47">
        <v>21</v>
      </c>
      <c r="L18" s="47">
        <v>262</v>
      </c>
      <c r="M18" s="47">
        <v>3</v>
      </c>
      <c r="N18" s="47">
        <v>6</v>
      </c>
      <c r="O18" s="42">
        <v>0</v>
      </c>
      <c r="P18" s="42">
        <v>3</v>
      </c>
      <c r="Q18" s="42">
        <v>0</v>
      </c>
      <c r="R18" s="42">
        <v>0</v>
      </c>
      <c r="S18" s="47">
        <v>0</v>
      </c>
      <c r="T18" s="42">
        <v>1.71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2">
        <v>0</v>
      </c>
      <c r="AF18" s="42">
        <v>0</v>
      </c>
      <c r="AG18" s="42">
        <v>0</v>
      </c>
      <c r="AH18" s="42">
        <v>0</v>
      </c>
      <c r="AI18" s="47">
        <v>0</v>
      </c>
      <c r="AJ18" s="47">
        <v>0</v>
      </c>
      <c r="AK18" s="47">
        <v>0</v>
      </c>
      <c r="AL18" s="47">
        <v>0</v>
      </c>
      <c r="AM18" s="47">
        <v>0</v>
      </c>
      <c r="AN18">
        <v>0</v>
      </c>
      <c r="AO18" s="47">
        <v>0</v>
      </c>
      <c r="AP18" s="47">
        <v>0</v>
      </c>
      <c r="AQ18" s="47">
        <v>0</v>
      </c>
      <c r="AR18" s="47">
        <v>0</v>
      </c>
      <c r="AS18" s="47">
        <v>0</v>
      </c>
      <c r="AT18" s="47">
        <v>0</v>
      </c>
      <c r="AU18" s="47">
        <v>0</v>
      </c>
      <c r="AV18" s="47">
        <v>0</v>
      </c>
      <c r="AW18" s="47">
        <v>0</v>
      </c>
      <c r="AX18" s="47">
        <v>0</v>
      </c>
      <c r="AY18">
        <v>0</v>
      </c>
      <c r="AZ18" s="47">
        <v>0</v>
      </c>
      <c r="BA18" s="47">
        <v>0</v>
      </c>
      <c r="BB18">
        <v>0</v>
      </c>
      <c r="BC18" t="s">
        <v>333</v>
      </c>
      <c r="BD18">
        <v>0</v>
      </c>
      <c r="BE18">
        <v>0</v>
      </c>
      <c r="BF18">
        <v>0</v>
      </c>
      <c r="BG18">
        <v>0</v>
      </c>
    </row>
    <row r="19" spans="1:59" x14ac:dyDescent="0.25">
      <c r="A19" s="47">
        <v>1</v>
      </c>
      <c r="B19" s="47">
        <v>2</v>
      </c>
      <c r="C19" s="47">
        <v>2</v>
      </c>
      <c r="D19" s="47">
        <v>1</v>
      </c>
      <c r="E19" s="47">
        <v>2</v>
      </c>
      <c r="F19" s="47">
        <v>0</v>
      </c>
      <c r="G19" s="47">
        <v>0</v>
      </c>
      <c r="H19" s="47">
        <v>0</v>
      </c>
      <c r="I19" s="47">
        <v>0</v>
      </c>
      <c r="J19" s="47">
        <v>0</v>
      </c>
      <c r="K19" s="47">
        <v>21</v>
      </c>
      <c r="L19" s="47">
        <v>293</v>
      </c>
      <c r="M19" s="47">
        <v>5</v>
      </c>
      <c r="N19" s="47">
        <v>6</v>
      </c>
      <c r="O19" s="42">
        <v>0</v>
      </c>
      <c r="P19" s="42">
        <v>3.44</v>
      </c>
      <c r="Q19" s="42">
        <v>0</v>
      </c>
      <c r="R19" s="42">
        <v>0.6</v>
      </c>
      <c r="S19" s="47">
        <v>4</v>
      </c>
      <c r="T19" s="42">
        <v>1.21</v>
      </c>
      <c r="U19" s="42">
        <v>0</v>
      </c>
      <c r="V19" s="42">
        <v>0.79999999999999993</v>
      </c>
      <c r="W19" s="42">
        <v>29</v>
      </c>
      <c r="X19" s="42">
        <v>64</v>
      </c>
      <c r="Y19" s="42">
        <v>0.5</v>
      </c>
      <c r="Z19" s="42">
        <v>0.5</v>
      </c>
      <c r="AA19" s="42">
        <v>0.5</v>
      </c>
      <c r="AB19" s="42">
        <v>0.25</v>
      </c>
      <c r="AC19" s="42">
        <v>0.25</v>
      </c>
      <c r="AD19" s="42">
        <v>0</v>
      </c>
      <c r="AE19" s="42">
        <v>0</v>
      </c>
      <c r="AF19" s="42">
        <v>0</v>
      </c>
      <c r="AG19" s="42">
        <v>0</v>
      </c>
      <c r="AH19" s="42">
        <v>0</v>
      </c>
      <c r="AI19" s="47">
        <v>0</v>
      </c>
      <c r="AJ19" s="47">
        <v>0</v>
      </c>
      <c r="AK19" s="47">
        <v>0</v>
      </c>
      <c r="AL19" s="47">
        <v>0</v>
      </c>
      <c r="AM19" s="47">
        <v>0</v>
      </c>
      <c r="AN19">
        <v>0</v>
      </c>
      <c r="AO19" s="47">
        <v>0</v>
      </c>
      <c r="AP19" s="47">
        <v>0</v>
      </c>
      <c r="AQ19" s="47">
        <v>0</v>
      </c>
      <c r="AR19" s="47">
        <v>0</v>
      </c>
      <c r="AS19" s="47">
        <v>2</v>
      </c>
      <c r="AT19" s="47">
        <v>2</v>
      </c>
      <c r="AU19" s="47">
        <v>2</v>
      </c>
      <c r="AV19" s="47">
        <v>1</v>
      </c>
      <c r="AW19" s="47">
        <v>1</v>
      </c>
      <c r="AX19" s="47">
        <v>0</v>
      </c>
      <c r="AY19">
        <v>0</v>
      </c>
      <c r="AZ19" s="47">
        <v>0</v>
      </c>
      <c r="BA19" s="47">
        <v>0</v>
      </c>
      <c r="BB19">
        <v>0</v>
      </c>
      <c r="BC19" t="s">
        <v>600</v>
      </c>
      <c r="BD19">
        <v>0</v>
      </c>
      <c r="BE19">
        <v>2.5999999999999996</v>
      </c>
      <c r="BF19">
        <v>0</v>
      </c>
      <c r="BG19">
        <v>3</v>
      </c>
    </row>
    <row r="20" spans="1:59" x14ac:dyDescent="0.25">
      <c r="A20" s="47">
        <v>0</v>
      </c>
      <c r="B20" s="47">
        <v>0</v>
      </c>
      <c r="C20" s="47">
        <v>0</v>
      </c>
      <c r="D20" s="47">
        <v>0</v>
      </c>
      <c r="E20" s="47">
        <v>0</v>
      </c>
      <c r="F20" s="47">
        <v>0</v>
      </c>
      <c r="G20" s="47">
        <v>0</v>
      </c>
      <c r="H20" s="47">
        <v>0</v>
      </c>
      <c r="I20" s="47">
        <v>0</v>
      </c>
      <c r="J20" s="47">
        <v>0</v>
      </c>
      <c r="K20" s="47">
        <v>21</v>
      </c>
      <c r="L20" s="47">
        <v>293</v>
      </c>
      <c r="M20" s="47">
        <v>1</v>
      </c>
      <c r="N20" s="47">
        <v>6</v>
      </c>
      <c r="O20" s="42">
        <v>0</v>
      </c>
      <c r="P20" s="42">
        <v>3</v>
      </c>
      <c r="Q20" s="42">
        <v>0</v>
      </c>
      <c r="R20" s="42">
        <v>0</v>
      </c>
      <c r="S20" s="47">
        <v>0</v>
      </c>
      <c r="T20" s="42">
        <v>1.71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2">
        <v>0</v>
      </c>
      <c r="AG20" s="42">
        <v>0</v>
      </c>
      <c r="AH20" s="42">
        <v>0</v>
      </c>
      <c r="AI20" s="47">
        <v>0</v>
      </c>
      <c r="AJ20" s="47">
        <v>0</v>
      </c>
      <c r="AK20" s="47">
        <v>0</v>
      </c>
      <c r="AL20" s="47">
        <v>0</v>
      </c>
      <c r="AM20" s="47">
        <v>0</v>
      </c>
      <c r="AN20">
        <v>0</v>
      </c>
      <c r="AO20" s="47">
        <v>0</v>
      </c>
      <c r="AP20" s="47">
        <v>0</v>
      </c>
      <c r="AQ20" s="47">
        <v>0</v>
      </c>
      <c r="AR20" s="47">
        <v>0</v>
      </c>
      <c r="AS20" s="47">
        <v>0</v>
      </c>
      <c r="AT20" s="47">
        <v>0</v>
      </c>
      <c r="AU20" s="47">
        <v>0</v>
      </c>
      <c r="AV20" s="47">
        <v>0</v>
      </c>
      <c r="AW20" s="47">
        <v>0</v>
      </c>
      <c r="AX20" s="47">
        <v>0</v>
      </c>
      <c r="AY20">
        <v>0</v>
      </c>
      <c r="AZ20" s="47">
        <v>0</v>
      </c>
      <c r="BA20" s="47">
        <v>0</v>
      </c>
      <c r="BB20">
        <v>0</v>
      </c>
      <c r="BC20" t="s">
        <v>518</v>
      </c>
      <c r="BD20">
        <v>0</v>
      </c>
      <c r="BE20">
        <v>0</v>
      </c>
      <c r="BF20">
        <v>0</v>
      </c>
      <c r="BG20">
        <v>0</v>
      </c>
    </row>
    <row r="21" spans="1:59" x14ac:dyDescent="0.25">
      <c r="A21" s="47">
        <v>0</v>
      </c>
      <c r="B21" s="47">
        <v>1</v>
      </c>
      <c r="C21" s="47">
        <v>3</v>
      </c>
      <c r="D21" s="47">
        <v>1</v>
      </c>
      <c r="E21" s="47">
        <v>2</v>
      </c>
      <c r="F21" s="47">
        <v>0</v>
      </c>
      <c r="G21" s="47">
        <v>0</v>
      </c>
      <c r="H21" s="47">
        <v>0</v>
      </c>
      <c r="I21" s="47">
        <v>0</v>
      </c>
      <c r="J21" s="47">
        <v>0</v>
      </c>
      <c r="K21" s="47">
        <v>21</v>
      </c>
      <c r="L21" s="47">
        <v>293</v>
      </c>
      <c r="M21" s="47">
        <v>5</v>
      </c>
      <c r="N21" s="47">
        <v>6</v>
      </c>
      <c r="O21" s="42">
        <v>0</v>
      </c>
      <c r="P21" s="42">
        <v>1.58</v>
      </c>
      <c r="Q21" s="42">
        <v>0</v>
      </c>
      <c r="R21" s="42">
        <v>0.42</v>
      </c>
      <c r="S21" s="47">
        <v>5</v>
      </c>
      <c r="T21" s="42">
        <v>0.03</v>
      </c>
      <c r="U21" s="42">
        <v>0</v>
      </c>
      <c r="V21" s="42">
        <v>0</v>
      </c>
      <c r="W21" s="42">
        <v>38</v>
      </c>
      <c r="X21" s="42">
        <v>12</v>
      </c>
      <c r="Y21" s="42">
        <v>0.4</v>
      </c>
      <c r="Z21" s="42">
        <v>0.2</v>
      </c>
      <c r="AA21" s="42">
        <v>0.6</v>
      </c>
      <c r="AB21" s="42">
        <v>0</v>
      </c>
      <c r="AC21" s="42">
        <v>0.2</v>
      </c>
      <c r="AD21" s="42">
        <v>0</v>
      </c>
      <c r="AE21" s="42">
        <v>0</v>
      </c>
      <c r="AF21" s="42">
        <v>0</v>
      </c>
      <c r="AG21" s="42">
        <v>0</v>
      </c>
      <c r="AH21" s="42">
        <v>0</v>
      </c>
      <c r="AI21" s="47">
        <v>1</v>
      </c>
      <c r="AJ21" s="47">
        <v>1</v>
      </c>
      <c r="AK21" s="47">
        <v>3</v>
      </c>
      <c r="AL21" s="47">
        <v>0</v>
      </c>
      <c r="AM21" s="47">
        <v>0</v>
      </c>
      <c r="AN21">
        <v>0</v>
      </c>
      <c r="AO21" s="47">
        <v>0</v>
      </c>
      <c r="AP21" s="47">
        <v>0</v>
      </c>
      <c r="AQ21" s="47">
        <v>0</v>
      </c>
      <c r="AR21" s="47">
        <v>0</v>
      </c>
      <c r="AS21" s="47">
        <v>1</v>
      </c>
      <c r="AT21" s="47">
        <v>0</v>
      </c>
      <c r="AU21" s="47">
        <v>0</v>
      </c>
      <c r="AV21" s="47">
        <v>0</v>
      </c>
      <c r="AW21" s="47">
        <v>1</v>
      </c>
      <c r="AX21" s="47">
        <v>0</v>
      </c>
      <c r="AY21">
        <v>0</v>
      </c>
      <c r="AZ21" s="47">
        <v>0</v>
      </c>
      <c r="BA21" s="47">
        <v>0</v>
      </c>
      <c r="BB21">
        <v>0</v>
      </c>
      <c r="BC21" t="s">
        <v>224</v>
      </c>
      <c r="BD21">
        <v>0.8</v>
      </c>
      <c r="BE21">
        <v>1.3</v>
      </c>
      <c r="BF21">
        <v>0</v>
      </c>
      <c r="BG21">
        <v>0</v>
      </c>
    </row>
    <row r="22" spans="1:59" x14ac:dyDescent="0.25">
      <c r="A22" s="47">
        <v>0</v>
      </c>
      <c r="B22" s="47">
        <v>18</v>
      </c>
      <c r="C22" s="47">
        <v>13</v>
      </c>
      <c r="D22" s="47">
        <v>1</v>
      </c>
      <c r="E22" s="47">
        <v>10</v>
      </c>
      <c r="F22" s="47">
        <v>2</v>
      </c>
      <c r="G22" s="47">
        <v>1</v>
      </c>
      <c r="H22" s="47">
        <v>0</v>
      </c>
      <c r="I22" s="47">
        <v>0</v>
      </c>
      <c r="J22" s="47">
        <v>0</v>
      </c>
      <c r="K22" s="47">
        <v>21</v>
      </c>
      <c r="L22" s="47">
        <v>282</v>
      </c>
      <c r="M22" s="47">
        <v>4</v>
      </c>
      <c r="N22" s="47">
        <v>2</v>
      </c>
      <c r="O22" s="42">
        <v>0</v>
      </c>
      <c r="P22" s="42">
        <v>5.57</v>
      </c>
      <c r="Q22" s="42">
        <v>0</v>
      </c>
      <c r="R22" s="42">
        <v>2.04</v>
      </c>
      <c r="S22" s="47">
        <v>17</v>
      </c>
      <c r="T22" s="42">
        <v>4.25</v>
      </c>
      <c r="U22" s="42">
        <v>1.2285714285714284</v>
      </c>
      <c r="V22" s="42">
        <v>2.6100000000000003</v>
      </c>
      <c r="W22" s="42">
        <v>55</v>
      </c>
      <c r="X22" s="42">
        <v>102</v>
      </c>
      <c r="Y22" s="42">
        <v>0.59</v>
      </c>
      <c r="Z22" s="42">
        <v>1.06</v>
      </c>
      <c r="AA22" s="42">
        <v>0.76</v>
      </c>
      <c r="AB22" s="42">
        <v>0</v>
      </c>
      <c r="AC22" s="42">
        <v>0.06</v>
      </c>
      <c r="AD22" s="42">
        <v>0</v>
      </c>
      <c r="AE22" s="42">
        <v>0.12</v>
      </c>
      <c r="AF22" s="42">
        <v>0</v>
      </c>
      <c r="AG22" s="42">
        <v>0.06</v>
      </c>
      <c r="AH22" s="42">
        <v>0</v>
      </c>
      <c r="AI22" s="47">
        <v>2</v>
      </c>
      <c r="AJ22" s="47">
        <v>3</v>
      </c>
      <c r="AK22" s="47">
        <v>6</v>
      </c>
      <c r="AL22" s="47">
        <v>0</v>
      </c>
      <c r="AM22" s="47">
        <v>1</v>
      </c>
      <c r="AN22">
        <v>1</v>
      </c>
      <c r="AO22" s="47">
        <v>0</v>
      </c>
      <c r="AP22" s="47">
        <v>0</v>
      </c>
      <c r="AQ22" s="47">
        <v>0</v>
      </c>
      <c r="AR22" s="47">
        <v>0</v>
      </c>
      <c r="AS22" s="47">
        <v>8</v>
      </c>
      <c r="AT22" s="47">
        <v>15</v>
      </c>
      <c r="AU22" s="47">
        <v>7</v>
      </c>
      <c r="AV22" s="47">
        <v>0</v>
      </c>
      <c r="AW22" s="47">
        <v>0</v>
      </c>
      <c r="AX22" s="47">
        <v>1</v>
      </c>
      <c r="AY22">
        <v>0</v>
      </c>
      <c r="AZ22" s="47">
        <v>0</v>
      </c>
      <c r="BA22" s="47">
        <v>1</v>
      </c>
      <c r="BB22">
        <v>0</v>
      </c>
      <c r="BC22" t="s">
        <v>439</v>
      </c>
      <c r="BD22">
        <v>8.6</v>
      </c>
      <c r="BE22">
        <v>26.099999999999998</v>
      </c>
      <c r="BF22">
        <v>7</v>
      </c>
      <c r="BG22">
        <v>10</v>
      </c>
    </row>
    <row r="23" spans="1:59" x14ac:dyDescent="0.25">
      <c r="A23" s="47">
        <v>1</v>
      </c>
      <c r="B23" s="47">
        <v>11</v>
      </c>
      <c r="C23" s="47">
        <v>11</v>
      </c>
      <c r="D23" s="47">
        <v>4</v>
      </c>
      <c r="E23" s="47">
        <v>9</v>
      </c>
      <c r="F23" s="47">
        <v>1</v>
      </c>
      <c r="G23" s="47">
        <v>4</v>
      </c>
      <c r="H23" s="47">
        <v>0</v>
      </c>
      <c r="I23" s="47">
        <v>0</v>
      </c>
      <c r="J23" s="47">
        <v>0</v>
      </c>
      <c r="K23" s="47">
        <v>21</v>
      </c>
      <c r="L23" s="47">
        <v>284</v>
      </c>
      <c r="M23" s="47">
        <v>4</v>
      </c>
      <c r="N23" s="47">
        <v>6</v>
      </c>
      <c r="O23" s="42">
        <v>0</v>
      </c>
      <c r="P23" s="42">
        <v>4.9400000000000004</v>
      </c>
      <c r="Q23" s="42">
        <v>0</v>
      </c>
      <c r="R23" s="42">
        <v>2.19</v>
      </c>
      <c r="S23" s="47">
        <v>12</v>
      </c>
      <c r="T23" s="42">
        <v>2.42</v>
      </c>
      <c r="U23" s="42">
        <v>2.0833333333333335</v>
      </c>
      <c r="V23" s="42">
        <v>2.2999999999999998</v>
      </c>
      <c r="W23" s="42">
        <v>34</v>
      </c>
      <c r="X23" s="42">
        <v>64</v>
      </c>
      <c r="Y23" s="42">
        <v>0.75</v>
      </c>
      <c r="Z23" s="42">
        <v>0.92</v>
      </c>
      <c r="AA23" s="42">
        <v>0.92</v>
      </c>
      <c r="AB23" s="42">
        <v>0.08</v>
      </c>
      <c r="AC23" s="42">
        <v>0.33</v>
      </c>
      <c r="AD23" s="42">
        <v>0</v>
      </c>
      <c r="AE23" s="42">
        <v>0.08</v>
      </c>
      <c r="AF23" s="42">
        <v>0</v>
      </c>
      <c r="AG23" s="42">
        <v>0.33</v>
      </c>
      <c r="AH23" s="42">
        <v>0</v>
      </c>
      <c r="AI23" s="47">
        <v>1</v>
      </c>
      <c r="AJ23" s="47">
        <v>4</v>
      </c>
      <c r="AK23" s="47">
        <v>1</v>
      </c>
      <c r="AL23" s="47">
        <v>1</v>
      </c>
      <c r="AM23" s="47">
        <v>3</v>
      </c>
      <c r="AN23">
        <v>1</v>
      </c>
      <c r="AO23" s="47">
        <v>0</v>
      </c>
      <c r="AP23" s="47">
        <v>0</v>
      </c>
      <c r="AQ23" s="47">
        <v>1</v>
      </c>
      <c r="AR23" s="47">
        <v>0</v>
      </c>
      <c r="AS23" s="47">
        <v>8</v>
      </c>
      <c r="AT23" s="47">
        <v>7</v>
      </c>
      <c r="AU23" s="47">
        <v>10</v>
      </c>
      <c r="AV23" s="47">
        <v>0</v>
      </c>
      <c r="AW23" s="47">
        <v>1</v>
      </c>
      <c r="AX23" s="47">
        <v>0</v>
      </c>
      <c r="AY23">
        <v>0</v>
      </c>
      <c r="AZ23" s="47">
        <v>0</v>
      </c>
      <c r="BA23" s="47">
        <v>3</v>
      </c>
      <c r="BB23">
        <v>0</v>
      </c>
      <c r="BC23" t="s">
        <v>122</v>
      </c>
      <c r="BD23">
        <v>12.6</v>
      </c>
      <c r="BE23">
        <v>13.8</v>
      </c>
      <c r="BF23">
        <v>6</v>
      </c>
      <c r="BG23">
        <v>6</v>
      </c>
    </row>
    <row r="24" spans="1:59" x14ac:dyDescent="0.25">
      <c r="A24" s="47">
        <v>1</v>
      </c>
      <c r="B24" s="47">
        <v>0</v>
      </c>
      <c r="C24" s="47">
        <v>0</v>
      </c>
      <c r="D24" s="47">
        <v>0</v>
      </c>
      <c r="E24" s="47">
        <v>0</v>
      </c>
      <c r="F24" s="47">
        <v>0</v>
      </c>
      <c r="G24" s="47">
        <v>0</v>
      </c>
      <c r="H24" s="47">
        <v>0</v>
      </c>
      <c r="I24" s="47">
        <v>0</v>
      </c>
      <c r="J24" s="47">
        <v>0</v>
      </c>
      <c r="K24" s="47">
        <v>21</v>
      </c>
      <c r="L24" s="47">
        <v>265</v>
      </c>
      <c r="M24" s="47">
        <v>1</v>
      </c>
      <c r="N24" s="47">
        <v>6</v>
      </c>
      <c r="O24" s="42">
        <v>0</v>
      </c>
      <c r="P24" s="42">
        <v>4.6399999999999997</v>
      </c>
      <c r="Q24" s="42">
        <v>0</v>
      </c>
      <c r="R24" s="42">
        <v>7</v>
      </c>
      <c r="S24" s="47">
        <v>1</v>
      </c>
      <c r="T24" s="42">
        <v>2.9</v>
      </c>
      <c r="U24" s="42">
        <v>0</v>
      </c>
      <c r="V24" s="42">
        <v>0</v>
      </c>
      <c r="W24" s="42">
        <v>38</v>
      </c>
      <c r="X24" s="42">
        <v>38</v>
      </c>
      <c r="Y24" s="42">
        <v>0</v>
      </c>
      <c r="Z24" s="42">
        <v>0</v>
      </c>
      <c r="AA24" s="42">
        <v>0</v>
      </c>
      <c r="AB24" s="42">
        <v>0.5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>
        <v>0</v>
      </c>
      <c r="AI24" s="47">
        <v>0</v>
      </c>
      <c r="AJ24" s="47">
        <v>0</v>
      </c>
      <c r="AK24" s="47">
        <v>0</v>
      </c>
      <c r="AL24" s="47">
        <v>1</v>
      </c>
      <c r="AM24" s="47">
        <v>0</v>
      </c>
      <c r="AN24">
        <v>0</v>
      </c>
      <c r="AO24" s="47">
        <v>0</v>
      </c>
      <c r="AP24" s="47">
        <v>0</v>
      </c>
      <c r="AQ24" s="47">
        <v>0</v>
      </c>
      <c r="AR24" s="47">
        <v>0</v>
      </c>
      <c r="AS24" s="47">
        <v>0</v>
      </c>
      <c r="AT24" s="47">
        <v>0</v>
      </c>
      <c r="AU24" s="47">
        <v>0</v>
      </c>
      <c r="AV24" s="47">
        <v>0</v>
      </c>
      <c r="AW24" s="47">
        <v>0</v>
      </c>
      <c r="AX24" s="47">
        <v>0</v>
      </c>
      <c r="AY24">
        <v>0</v>
      </c>
      <c r="AZ24" s="47">
        <v>0</v>
      </c>
      <c r="BA24" s="47">
        <v>0</v>
      </c>
      <c r="BB24">
        <v>0</v>
      </c>
      <c r="BC24" t="s">
        <v>712</v>
      </c>
      <c r="BD24">
        <v>-1</v>
      </c>
      <c r="BE24">
        <v>0</v>
      </c>
      <c r="BF24">
        <v>0</v>
      </c>
      <c r="BG24">
        <v>0</v>
      </c>
    </row>
    <row r="25" spans="1:59" x14ac:dyDescent="0.25">
      <c r="A25" s="47">
        <v>0</v>
      </c>
      <c r="B25" s="47">
        <v>0</v>
      </c>
      <c r="C25" s="47">
        <v>0</v>
      </c>
      <c r="D25" s="47">
        <v>0</v>
      </c>
      <c r="E25" s="47">
        <v>0</v>
      </c>
      <c r="F25" s="47">
        <v>0</v>
      </c>
      <c r="G25" s="47">
        <v>0</v>
      </c>
      <c r="H25" s="47">
        <v>0</v>
      </c>
      <c r="I25" s="47">
        <v>0</v>
      </c>
      <c r="J25" s="47">
        <v>0</v>
      </c>
      <c r="K25" s="47">
        <v>21</v>
      </c>
      <c r="L25" s="47">
        <v>282</v>
      </c>
      <c r="M25" s="47">
        <v>1</v>
      </c>
      <c r="N25" s="47">
        <v>6</v>
      </c>
      <c r="O25" s="42">
        <v>0</v>
      </c>
      <c r="P25" s="42">
        <v>2</v>
      </c>
      <c r="Q25" s="42">
        <v>0</v>
      </c>
      <c r="R25" s="42">
        <v>0</v>
      </c>
      <c r="S25" s="47">
        <v>0</v>
      </c>
      <c r="T25" s="42">
        <v>1.61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</v>
      </c>
      <c r="AG25" s="42">
        <v>0</v>
      </c>
      <c r="AH25" s="42">
        <v>0</v>
      </c>
      <c r="AI25" s="47">
        <v>0</v>
      </c>
      <c r="AJ25" s="47">
        <v>0</v>
      </c>
      <c r="AK25" s="47">
        <v>0</v>
      </c>
      <c r="AL25" s="47">
        <v>0</v>
      </c>
      <c r="AM25" s="47">
        <v>0</v>
      </c>
      <c r="AN25">
        <v>0</v>
      </c>
      <c r="AO25" s="47">
        <v>0</v>
      </c>
      <c r="AP25" s="47">
        <v>0</v>
      </c>
      <c r="AQ25" s="47">
        <v>0</v>
      </c>
      <c r="AR25" s="47">
        <v>0</v>
      </c>
      <c r="AS25" s="47">
        <v>0</v>
      </c>
      <c r="AT25" s="47">
        <v>0</v>
      </c>
      <c r="AU25" s="47">
        <v>0</v>
      </c>
      <c r="AV25" s="47">
        <v>0</v>
      </c>
      <c r="AW25" s="47">
        <v>0</v>
      </c>
      <c r="AX25" s="47">
        <v>0</v>
      </c>
      <c r="AY25">
        <v>0</v>
      </c>
      <c r="AZ25" s="47">
        <v>0</v>
      </c>
      <c r="BA25" s="47">
        <v>0</v>
      </c>
      <c r="BB25">
        <v>0</v>
      </c>
      <c r="BC25" t="s">
        <v>670</v>
      </c>
      <c r="BD25">
        <v>0</v>
      </c>
      <c r="BE25">
        <v>0</v>
      </c>
      <c r="BF25">
        <v>0</v>
      </c>
      <c r="BG25">
        <v>0</v>
      </c>
    </row>
    <row r="26" spans="1:59" x14ac:dyDescent="0.25">
      <c r="A26" s="47">
        <v>0</v>
      </c>
      <c r="B26" s="47">
        <v>5</v>
      </c>
      <c r="C26" s="47">
        <v>3</v>
      </c>
      <c r="D26" s="47">
        <v>1</v>
      </c>
      <c r="E26" s="47">
        <v>1</v>
      </c>
      <c r="F26" s="47">
        <v>0</v>
      </c>
      <c r="G26" s="47">
        <v>1</v>
      </c>
      <c r="H26" s="47">
        <v>0</v>
      </c>
      <c r="I26" s="47">
        <v>0</v>
      </c>
      <c r="J26" s="47">
        <v>0</v>
      </c>
      <c r="K26" s="47">
        <v>21</v>
      </c>
      <c r="L26" s="47">
        <v>265</v>
      </c>
      <c r="M26" s="47">
        <v>4</v>
      </c>
      <c r="N26" s="47">
        <v>6</v>
      </c>
      <c r="O26" s="42">
        <v>0</v>
      </c>
      <c r="P26" s="42">
        <v>3.48</v>
      </c>
      <c r="Q26" s="42">
        <v>0</v>
      </c>
      <c r="R26" s="42">
        <v>1.52</v>
      </c>
      <c r="S26" s="47">
        <v>5</v>
      </c>
      <c r="T26" s="42">
        <v>4.1399999999999997</v>
      </c>
      <c r="U26" s="42">
        <v>0</v>
      </c>
      <c r="V26" s="42">
        <v>0</v>
      </c>
      <c r="W26" s="42">
        <v>40</v>
      </c>
      <c r="X26" s="42">
        <v>87</v>
      </c>
      <c r="Y26" s="42">
        <v>0.2</v>
      </c>
      <c r="Z26" s="42">
        <v>1</v>
      </c>
      <c r="AA26" s="42">
        <v>0.6</v>
      </c>
      <c r="AB26" s="42">
        <v>0</v>
      </c>
      <c r="AC26" s="42">
        <v>0.2</v>
      </c>
      <c r="AD26" s="42">
        <v>0</v>
      </c>
      <c r="AE26" s="42">
        <v>0</v>
      </c>
      <c r="AF26" s="42">
        <v>0</v>
      </c>
      <c r="AG26" s="42">
        <v>0.2</v>
      </c>
      <c r="AH26" s="42">
        <v>0</v>
      </c>
      <c r="AI26" s="47">
        <v>0</v>
      </c>
      <c r="AJ26" s="47">
        <v>1</v>
      </c>
      <c r="AK26" s="47">
        <v>1</v>
      </c>
      <c r="AL26" s="47">
        <v>0</v>
      </c>
      <c r="AM26" s="47">
        <v>1</v>
      </c>
      <c r="AN26">
        <v>0</v>
      </c>
      <c r="AO26" s="47">
        <v>0</v>
      </c>
      <c r="AP26" s="47">
        <v>0</v>
      </c>
      <c r="AQ26" s="47">
        <v>0</v>
      </c>
      <c r="AR26" s="47">
        <v>0</v>
      </c>
      <c r="AS26" s="47">
        <v>1</v>
      </c>
      <c r="AT26" s="47">
        <v>4</v>
      </c>
      <c r="AU26" s="47">
        <v>2</v>
      </c>
      <c r="AV26" s="47">
        <v>0</v>
      </c>
      <c r="AW26" s="47">
        <v>0</v>
      </c>
      <c r="AX26" s="47">
        <v>0</v>
      </c>
      <c r="AY26">
        <v>0</v>
      </c>
      <c r="AZ26" s="47">
        <v>0</v>
      </c>
      <c r="BA26" s="47">
        <v>1</v>
      </c>
      <c r="BB26">
        <v>0</v>
      </c>
      <c r="BC26" t="s">
        <v>474</v>
      </c>
      <c r="BD26">
        <v>1.7</v>
      </c>
      <c r="BE26">
        <v>5.9</v>
      </c>
      <c r="BF26">
        <v>0</v>
      </c>
      <c r="BG26">
        <v>0</v>
      </c>
    </row>
    <row r="27" spans="1:59" x14ac:dyDescent="0.25">
      <c r="A27" s="47">
        <v>0</v>
      </c>
      <c r="B27" s="47">
        <v>0</v>
      </c>
      <c r="C27" s="47">
        <v>0</v>
      </c>
      <c r="D27" s="47">
        <v>0</v>
      </c>
      <c r="E27" s="47">
        <v>0</v>
      </c>
      <c r="F27" s="47">
        <v>0</v>
      </c>
      <c r="G27" s="47">
        <v>0</v>
      </c>
      <c r="H27" s="47">
        <v>0</v>
      </c>
      <c r="I27" s="47">
        <v>0</v>
      </c>
      <c r="J27" s="47">
        <v>0</v>
      </c>
      <c r="K27" s="47">
        <v>21</v>
      </c>
      <c r="L27" s="47">
        <v>265</v>
      </c>
      <c r="M27" s="47">
        <v>1</v>
      </c>
      <c r="N27" s="47">
        <v>6</v>
      </c>
      <c r="O27" s="42">
        <v>0</v>
      </c>
      <c r="P27" s="42">
        <v>1.95</v>
      </c>
      <c r="Q27" s="42">
        <v>0</v>
      </c>
      <c r="R27" s="42">
        <v>-1</v>
      </c>
      <c r="S27" s="47">
        <v>1</v>
      </c>
      <c r="T27" s="42">
        <v>1.45</v>
      </c>
      <c r="U27" s="42">
        <v>0</v>
      </c>
      <c r="V27" s="42">
        <v>0</v>
      </c>
      <c r="W27" s="42">
        <v>65</v>
      </c>
      <c r="X27" s="42">
        <v>65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  <c r="AF27" s="42">
        <v>0</v>
      </c>
      <c r="AG27" s="42">
        <v>0</v>
      </c>
      <c r="AH27" s="42">
        <v>0</v>
      </c>
      <c r="AI27" s="47">
        <v>0</v>
      </c>
      <c r="AJ27" s="47">
        <v>0</v>
      </c>
      <c r="AK27" s="47">
        <v>0</v>
      </c>
      <c r="AL27" s="47">
        <v>0</v>
      </c>
      <c r="AM27" s="47">
        <v>0</v>
      </c>
      <c r="AN27">
        <v>0</v>
      </c>
      <c r="AO27" s="47">
        <v>0</v>
      </c>
      <c r="AP27" s="47">
        <v>0</v>
      </c>
      <c r="AQ27" s="47">
        <v>0</v>
      </c>
      <c r="AR27" s="47">
        <v>0</v>
      </c>
      <c r="AS27" s="47">
        <v>0</v>
      </c>
      <c r="AT27" s="47">
        <v>0</v>
      </c>
      <c r="AU27" s="47">
        <v>0</v>
      </c>
      <c r="AV27" s="47">
        <v>0</v>
      </c>
      <c r="AW27" s="47">
        <v>0</v>
      </c>
      <c r="AX27" s="47">
        <v>0</v>
      </c>
      <c r="AY27">
        <v>0</v>
      </c>
      <c r="AZ27" s="47">
        <v>0</v>
      </c>
      <c r="BA27" s="47">
        <v>0</v>
      </c>
      <c r="BB27">
        <v>0</v>
      </c>
      <c r="BC27" t="s">
        <v>553</v>
      </c>
      <c r="BD27">
        <v>0</v>
      </c>
      <c r="BE27">
        <v>0</v>
      </c>
      <c r="BF27">
        <v>0</v>
      </c>
      <c r="BG27">
        <v>0</v>
      </c>
    </row>
    <row r="28" spans="1:59" x14ac:dyDescent="0.25">
      <c r="A28" s="47">
        <v>0</v>
      </c>
      <c r="B28" s="47">
        <v>0</v>
      </c>
      <c r="C28" s="47">
        <v>0</v>
      </c>
      <c r="D28" s="47">
        <v>0</v>
      </c>
      <c r="E28" s="47">
        <v>0</v>
      </c>
      <c r="F28" s="47">
        <v>0</v>
      </c>
      <c r="G28" s="47">
        <v>0</v>
      </c>
      <c r="H28" s="47">
        <v>0</v>
      </c>
      <c r="I28" s="47">
        <v>0</v>
      </c>
      <c r="J28" s="47">
        <v>0</v>
      </c>
      <c r="K28" s="47">
        <v>21</v>
      </c>
      <c r="L28" s="47">
        <v>265</v>
      </c>
      <c r="M28" s="47">
        <v>1</v>
      </c>
      <c r="N28" s="47">
        <v>6</v>
      </c>
      <c r="O28" s="42">
        <v>0</v>
      </c>
      <c r="P28" s="42">
        <v>2</v>
      </c>
      <c r="Q28" s="42">
        <v>0</v>
      </c>
      <c r="R28" s="42">
        <v>0</v>
      </c>
      <c r="S28" s="47">
        <v>0</v>
      </c>
      <c r="T28" s="42">
        <v>1.61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  <c r="AD28" s="42">
        <v>0</v>
      </c>
      <c r="AE28" s="42">
        <v>0</v>
      </c>
      <c r="AF28" s="42">
        <v>0</v>
      </c>
      <c r="AG28" s="42">
        <v>0</v>
      </c>
      <c r="AH28" s="42">
        <v>0</v>
      </c>
      <c r="AI28" s="47">
        <v>0</v>
      </c>
      <c r="AJ28" s="47">
        <v>0</v>
      </c>
      <c r="AK28" s="47">
        <v>0</v>
      </c>
      <c r="AL28" s="47">
        <v>0</v>
      </c>
      <c r="AM28" s="47">
        <v>0</v>
      </c>
      <c r="AN28">
        <v>0</v>
      </c>
      <c r="AO28" s="47">
        <v>0</v>
      </c>
      <c r="AP28" s="47">
        <v>0</v>
      </c>
      <c r="AQ28" s="47">
        <v>0</v>
      </c>
      <c r="AR28" s="47">
        <v>0</v>
      </c>
      <c r="AS28" s="47">
        <v>0</v>
      </c>
      <c r="AT28" s="47">
        <v>0</v>
      </c>
      <c r="AU28" s="47">
        <v>0</v>
      </c>
      <c r="AV28" s="47">
        <v>0</v>
      </c>
      <c r="AW28" s="47">
        <v>0</v>
      </c>
      <c r="AX28" s="47">
        <v>0</v>
      </c>
      <c r="AY28">
        <v>0</v>
      </c>
      <c r="AZ28" s="47">
        <v>0</v>
      </c>
      <c r="BA28" s="47">
        <v>0</v>
      </c>
      <c r="BB28">
        <v>0</v>
      </c>
      <c r="BC28" t="s">
        <v>541</v>
      </c>
      <c r="BD28">
        <v>0</v>
      </c>
      <c r="BE28">
        <v>0</v>
      </c>
      <c r="BF28">
        <v>0</v>
      </c>
      <c r="BG28">
        <v>0</v>
      </c>
    </row>
    <row r="29" spans="1:59" x14ac:dyDescent="0.25">
      <c r="A29" s="47">
        <v>5</v>
      </c>
      <c r="B29" s="47">
        <v>35</v>
      </c>
      <c r="C29" s="47">
        <v>24</v>
      </c>
      <c r="D29" s="47">
        <v>8</v>
      </c>
      <c r="E29" s="47">
        <v>18</v>
      </c>
      <c r="F29" s="47">
        <v>0</v>
      </c>
      <c r="G29" s="47">
        <v>3</v>
      </c>
      <c r="H29" s="47">
        <v>0</v>
      </c>
      <c r="I29" s="47">
        <v>0</v>
      </c>
      <c r="J29" s="47">
        <v>0</v>
      </c>
      <c r="K29" s="47">
        <v>21</v>
      </c>
      <c r="L29" s="47">
        <v>265</v>
      </c>
      <c r="M29" s="47">
        <v>4</v>
      </c>
      <c r="N29" s="47">
        <v>6</v>
      </c>
      <c r="O29" s="42">
        <v>0</v>
      </c>
      <c r="P29" s="42">
        <v>5.35</v>
      </c>
      <c r="Q29" s="42">
        <v>0</v>
      </c>
      <c r="R29" s="42">
        <v>3.05</v>
      </c>
      <c r="S29" s="47">
        <v>16</v>
      </c>
      <c r="T29" s="42">
        <v>3.71</v>
      </c>
      <c r="U29" s="42">
        <v>2.9874999999999998</v>
      </c>
      <c r="V29" s="42">
        <v>3.1124999999999998</v>
      </c>
      <c r="W29" s="42">
        <v>76</v>
      </c>
      <c r="X29" s="42">
        <v>29</v>
      </c>
      <c r="Y29" s="42">
        <v>1.1200000000000001</v>
      </c>
      <c r="Z29" s="42">
        <v>2.19</v>
      </c>
      <c r="AA29" s="42">
        <v>1.5</v>
      </c>
      <c r="AB29" s="42">
        <v>0.31</v>
      </c>
      <c r="AC29" s="42">
        <v>0.5</v>
      </c>
      <c r="AD29" s="42">
        <v>0</v>
      </c>
      <c r="AE29" s="42">
        <v>0</v>
      </c>
      <c r="AF29" s="42">
        <v>0</v>
      </c>
      <c r="AG29" s="42">
        <v>0.19</v>
      </c>
      <c r="AH29" s="42">
        <v>0</v>
      </c>
      <c r="AI29" s="47">
        <v>5</v>
      </c>
      <c r="AJ29" s="47">
        <v>18</v>
      </c>
      <c r="AK29" s="47">
        <v>12</v>
      </c>
      <c r="AL29" s="47">
        <v>1</v>
      </c>
      <c r="AM29" s="47">
        <v>4</v>
      </c>
      <c r="AN29">
        <v>0</v>
      </c>
      <c r="AO29" s="47">
        <v>0</v>
      </c>
      <c r="AP29" s="47">
        <v>0</v>
      </c>
      <c r="AQ29" s="47">
        <v>1</v>
      </c>
      <c r="AR29" s="47">
        <v>0</v>
      </c>
      <c r="AS29" s="47">
        <v>13</v>
      </c>
      <c r="AT29" s="47">
        <v>17</v>
      </c>
      <c r="AU29" s="47">
        <v>12</v>
      </c>
      <c r="AV29" s="47">
        <v>4</v>
      </c>
      <c r="AW29" s="47">
        <v>4</v>
      </c>
      <c r="AX29" s="47">
        <v>0</v>
      </c>
      <c r="AY29">
        <v>0</v>
      </c>
      <c r="AZ29" s="47">
        <v>0</v>
      </c>
      <c r="BA29" s="47">
        <v>2</v>
      </c>
      <c r="BB29">
        <v>0</v>
      </c>
      <c r="BC29" t="s">
        <v>325</v>
      </c>
      <c r="BD29">
        <v>23.9</v>
      </c>
      <c r="BE29">
        <v>24.899999999999995</v>
      </c>
      <c r="BF29">
        <v>8</v>
      </c>
      <c r="BG29">
        <v>8</v>
      </c>
    </row>
    <row r="30" spans="1:59" x14ac:dyDescent="0.25">
      <c r="A30" s="47">
        <v>0</v>
      </c>
      <c r="B30" s="47">
        <v>4</v>
      </c>
      <c r="C30" s="47">
        <v>3</v>
      </c>
      <c r="D30" s="47">
        <v>1</v>
      </c>
      <c r="E30" s="47">
        <v>1</v>
      </c>
      <c r="F30" s="47">
        <v>0</v>
      </c>
      <c r="G30" s="47">
        <v>2</v>
      </c>
      <c r="H30" s="47">
        <v>0</v>
      </c>
      <c r="I30" s="47">
        <v>0</v>
      </c>
      <c r="J30" s="47">
        <v>0</v>
      </c>
      <c r="K30" s="47">
        <v>21</v>
      </c>
      <c r="L30" s="47">
        <v>265</v>
      </c>
      <c r="M30" s="47">
        <v>4</v>
      </c>
      <c r="N30" s="47">
        <v>6</v>
      </c>
      <c r="O30" s="42">
        <v>0</v>
      </c>
      <c r="P30" s="42">
        <v>2.12</v>
      </c>
      <c r="Q30" s="42">
        <v>0</v>
      </c>
      <c r="R30" s="42">
        <v>1.0900000000000001</v>
      </c>
      <c r="S30" s="47">
        <v>7</v>
      </c>
      <c r="T30" s="42">
        <v>1.37</v>
      </c>
      <c r="U30" s="42">
        <v>0</v>
      </c>
      <c r="V30" s="42">
        <v>0</v>
      </c>
      <c r="W30" s="42">
        <v>24</v>
      </c>
      <c r="X30" s="42">
        <v>21</v>
      </c>
      <c r="Y30" s="42">
        <v>0.14000000000000001</v>
      </c>
      <c r="Z30" s="42">
        <v>0.56999999999999995</v>
      </c>
      <c r="AA30" s="42">
        <v>0.43</v>
      </c>
      <c r="AB30" s="42">
        <v>0</v>
      </c>
      <c r="AC30" s="42">
        <v>0.14000000000000001</v>
      </c>
      <c r="AD30" s="42">
        <v>0</v>
      </c>
      <c r="AE30" s="42">
        <v>0</v>
      </c>
      <c r="AF30" s="42">
        <v>0</v>
      </c>
      <c r="AG30" s="42">
        <v>0.28999999999999998</v>
      </c>
      <c r="AH30" s="42">
        <v>0</v>
      </c>
      <c r="AI30" s="47">
        <v>0</v>
      </c>
      <c r="AJ30" s="47">
        <v>3</v>
      </c>
      <c r="AK30" s="47">
        <v>1</v>
      </c>
      <c r="AL30" s="47">
        <v>0</v>
      </c>
      <c r="AM30" s="47">
        <v>0</v>
      </c>
      <c r="AN30">
        <v>0</v>
      </c>
      <c r="AO30" s="47">
        <v>0</v>
      </c>
      <c r="AP30" s="47">
        <v>0</v>
      </c>
      <c r="AQ30" s="47">
        <v>1</v>
      </c>
      <c r="AR30" s="47">
        <v>0</v>
      </c>
      <c r="AS30" s="47">
        <v>1</v>
      </c>
      <c r="AT30" s="47">
        <v>1</v>
      </c>
      <c r="AU30" s="47">
        <v>2</v>
      </c>
      <c r="AV30" s="47">
        <v>0</v>
      </c>
      <c r="AW30" s="47">
        <v>1</v>
      </c>
      <c r="AX30" s="47">
        <v>0</v>
      </c>
      <c r="AY30">
        <v>0</v>
      </c>
      <c r="AZ30" s="47">
        <v>0</v>
      </c>
      <c r="BA30" s="47">
        <v>1</v>
      </c>
      <c r="BB30">
        <v>0</v>
      </c>
      <c r="BC30" t="s">
        <v>436</v>
      </c>
      <c r="BD30">
        <v>4.5</v>
      </c>
      <c r="BE30">
        <v>3.1</v>
      </c>
      <c r="BF30">
        <v>0</v>
      </c>
      <c r="BG30">
        <v>0</v>
      </c>
    </row>
    <row r="31" spans="1:59" x14ac:dyDescent="0.25">
      <c r="A31" s="47">
        <v>0</v>
      </c>
      <c r="B31" s="47">
        <v>0</v>
      </c>
      <c r="C31" s="47">
        <v>0</v>
      </c>
      <c r="D31" s="47">
        <v>0</v>
      </c>
      <c r="E31" s="47">
        <v>0</v>
      </c>
      <c r="F31" s="47">
        <v>0</v>
      </c>
      <c r="G31" s="47">
        <v>0</v>
      </c>
      <c r="H31" s="47">
        <v>0</v>
      </c>
      <c r="I31" s="47">
        <v>0</v>
      </c>
      <c r="J31" s="47">
        <v>0</v>
      </c>
      <c r="K31" s="47">
        <v>21</v>
      </c>
      <c r="L31" s="47">
        <v>265</v>
      </c>
      <c r="M31" s="47">
        <v>3</v>
      </c>
      <c r="N31" s="47">
        <v>6</v>
      </c>
      <c r="O31" s="42">
        <v>0</v>
      </c>
      <c r="P31" s="42">
        <v>4</v>
      </c>
      <c r="Q31" s="42">
        <v>0</v>
      </c>
      <c r="R31" s="42">
        <v>0</v>
      </c>
      <c r="S31" s="47">
        <v>0</v>
      </c>
      <c r="T31" s="42">
        <v>1.82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2">
        <v>0</v>
      </c>
      <c r="AI31" s="47">
        <v>0</v>
      </c>
      <c r="AJ31" s="47">
        <v>0</v>
      </c>
      <c r="AK31" s="47">
        <v>0</v>
      </c>
      <c r="AL31" s="47">
        <v>0</v>
      </c>
      <c r="AM31" s="47">
        <v>0</v>
      </c>
      <c r="AN31">
        <v>0</v>
      </c>
      <c r="AO31" s="47">
        <v>0</v>
      </c>
      <c r="AP31" s="47">
        <v>0</v>
      </c>
      <c r="AQ31" s="47">
        <v>0</v>
      </c>
      <c r="AR31" s="47">
        <v>0</v>
      </c>
      <c r="AS31" s="47">
        <v>0</v>
      </c>
      <c r="AT31" s="47">
        <v>0</v>
      </c>
      <c r="AU31" s="47">
        <v>0</v>
      </c>
      <c r="AV31" s="47">
        <v>0</v>
      </c>
      <c r="AW31" s="47">
        <v>0</v>
      </c>
      <c r="AX31" s="47">
        <v>0</v>
      </c>
      <c r="AY31">
        <v>0</v>
      </c>
      <c r="AZ31" s="47">
        <v>0</v>
      </c>
      <c r="BA31" s="47">
        <v>0</v>
      </c>
      <c r="BB31">
        <v>0</v>
      </c>
      <c r="BC31" t="s">
        <v>575</v>
      </c>
      <c r="BD31">
        <v>0</v>
      </c>
      <c r="BE31">
        <v>0</v>
      </c>
      <c r="BF31">
        <v>0</v>
      </c>
      <c r="BG31">
        <v>0</v>
      </c>
    </row>
    <row r="32" spans="1:59" x14ac:dyDescent="0.25">
      <c r="A32" s="47">
        <v>1</v>
      </c>
      <c r="B32" s="47">
        <v>2</v>
      </c>
      <c r="C32" s="47">
        <v>2</v>
      </c>
      <c r="D32" s="47">
        <v>0</v>
      </c>
      <c r="E32" s="47">
        <v>1</v>
      </c>
      <c r="F32" s="47">
        <v>0</v>
      </c>
      <c r="G32" s="47">
        <v>0</v>
      </c>
      <c r="H32" s="47">
        <v>0</v>
      </c>
      <c r="I32" s="47">
        <v>0</v>
      </c>
      <c r="J32" s="47">
        <v>0</v>
      </c>
      <c r="K32" s="47">
        <v>21</v>
      </c>
      <c r="L32" s="47">
        <v>265</v>
      </c>
      <c r="M32" s="47">
        <v>2</v>
      </c>
      <c r="N32" s="47">
        <v>5</v>
      </c>
      <c r="O32" s="42">
        <v>0</v>
      </c>
      <c r="P32" s="42">
        <v>2.08</v>
      </c>
      <c r="Q32" s="42">
        <v>0</v>
      </c>
      <c r="R32" s="42">
        <v>0.43</v>
      </c>
      <c r="S32" s="47">
        <v>3</v>
      </c>
      <c r="T32" s="42">
        <v>-3.44</v>
      </c>
      <c r="U32" s="42">
        <v>0</v>
      </c>
      <c r="V32" s="42">
        <v>0</v>
      </c>
      <c r="W32" s="42">
        <v>49</v>
      </c>
      <c r="X32" s="42">
        <v>28</v>
      </c>
      <c r="Y32" s="42">
        <v>0.33</v>
      </c>
      <c r="Z32" s="42">
        <v>0.67</v>
      </c>
      <c r="AA32" s="42">
        <v>0.67</v>
      </c>
      <c r="AB32" s="42">
        <v>0.33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42">
        <v>0</v>
      </c>
      <c r="AI32" s="47">
        <v>0</v>
      </c>
      <c r="AJ32" s="47">
        <v>0</v>
      </c>
      <c r="AK32" s="47">
        <v>0</v>
      </c>
      <c r="AL32" s="47">
        <v>0</v>
      </c>
      <c r="AM32" s="47">
        <v>0</v>
      </c>
      <c r="AN32">
        <v>0</v>
      </c>
      <c r="AO32" s="47">
        <v>0</v>
      </c>
      <c r="AP32" s="47">
        <v>0</v>
      </c>
      <c r="AQ32" s="47">
        <v>0</v>
      </c>
      <c r="AR32" s="47">
        <v>0</v>
      </c>
      <c r="AS32" s="47">
        <v>1</v>
      </c>
      <c r="AT32" s="47">
        <v>2</v>
      </c>
      <c r="AU32" s="47">
        <v>2</v>
      </c>
      <c r="AV32" s="47">
        <v>1</v>
      </c>
      <c r="AW32" s="47">
        <v>0</v>
      </c>
      <c r="AX32" s="47">
        <v>0</v>
      </c>
      <c r="AY32">
        <v>0</v>
      </c>
      <c r="AZ32" s="47">
        <v>0</v>
      </c>
      <c r="BA32" s="47">
        <v>0</v>
      </c>
      <c r="BB32">
        <v>0</v>
      </c>
      <c r="BC32" t="s">
        <v>205</v>
      </c>
      <c r="BD32">
        <v>0</v>
      </c>
      <c r="BE32">
        <v>1.2999999999999998</v>
      </c>
      <c r="BF32">
        <v>0</v>
      </c>
      <c r="BG32">
        <v>0</v>
      </c>
    </row>
    <row r="33" spans="1:59" x14ac:dyDescent="0.25">
      <c r="A33" s="47">
        <v>0</v>
      </c>
      <c r="B33" s="47">
        <v>0</v>
      </c>
      <c r="C33" s="47">
        <v>0</v>
      </c>
      <c r="D33" s="47">
        <v>0</v>
      </c>
      <c r="E33" s="47">
        <v>0</v>
      </c>
      <c r="F33" s="47">
        <v>0</v>
      </c>
      <c r="G33" s="47">
        <v>0</v>
      </c>
      <c r="H33" s="47">
        <v>0</v>
      </c>
      <c r="I33" s="47">
        <v>0</v>
      </c>
      <c r="J33" s="47">
        <v>0</v>
      </c>
      <c r="K33" s="47">
        <v>21</v>
      </c>
      <c r="L33" s="47">
        <v>263</v>
      </c>
      <c r="M33" s="47">
        <v>2</v>
      </c>
      <c r="N33" s="47">
        <v>6</v>
      </c>
      <c r="O33" s="42">
        <v>0</v>
      </c>
      <c r="P33" s="42">
        <v>2</v>
      </c>
      <c r="Q33" s="42">
        <v>0</v>
      </c>
      <c r="R33" s="42">
        <v>0</v>
      </c>
      <c r="S33" s="47">
        <v>0</v>
      </c>
      <c r="T33" s="42">
        <v>1.61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  <c r="AF33" s="42">
        <v>0</v>
      </c>
      <c r="AG33" s="42">
        <v>0</v>
      </c>
      <c r="AH33" s="42">
        <v>0</v>
      </c>
      <c r="AI33" s="47">
        <v>0</v>
      </c>
      <c r="AJ33" s="47">
        <v>0</v>
      </c>
      <c r="AK33" s="47">
        <v>0</v>
      </c>
      <c r="AL33" s="47">
        <v>0</v>
      </c>
      <c r="AM33" s="47">
        <v>0</v>
      </c>
      <c r="AN33">
        <v>0</v>
      </c>
      <c r="AO33" s="47">
        <v>0</v>
      </c>
      <c r="AP33" s="47">
        <v>0</v>
      </c>
      <c r="AQ33" s="47">
        <v>0</v>
      </c>
      <c r="AR33" s="47">
        <v>0</v>
      </c>
      <c r="AS33" s="47">
        <v>0</v>
      </c>
      <c r="AT33" s="47">
        <v>0</v>
      </c>
      <c r="AU33" s="47">
        <v>0</v>
      </c>
      <c r="AV33" s="47">
        <v>0</v>
      </c>
      <c r="AW33" s="47">
        <v>0</v>
      </c>
      <c r="AX33" s="47">
        <v>0</v>
      </c>
      <c r="AY33">
        <v>0</v>
      </c>
      <c r="AZ33" s="47">
        <v>0</v>
      </c>
      <c r="BA33" s="47">
        <v>0</v>
      </c>
      <c r="BB33">
        <v>0</v>
      </c>
      <c r="BC33" t="s">
        <v>627</v>
      </c>
      <c r="BD33">
        <v>0</v>
      </c>
      <c r="BE33">
        <v>0</v>
      </c>
      <c r="BF33">
        <v>0</v>
      </c>
      <c r="BG33">
        <v>0</v>
      </c>
    </row>
    <row r="34" spans="1:59" x14ac:dyDescent="0.25">
      <c r="A34" s="47">
        <v>0</v>
      </c>
      <c r="B34" s="47">
        <v>0</v>
      </c>
      <c r="C34" s="47">
        <v>0</v>
      </c>
      <c r="D34" s="47">
        <v>0</v>
      </c>
      <c r="E34" s="47">
        <v>0</v>
      </c>
      <c r="F34" s="47">
        <v>0</v>
      </c>
      <c r="G34" s="47">
        <v>0</v>
      </c>
      <c r="H34" s="47">
        <v>0</v>
      </c>
      <c r="I34" s="47">
        <v>0</v>
      </c>
      <c r="J34" s="47">
        <v>0</v>
      </c>
      <c r="K34" s="47">
        <v>21</v>
      </c>
      <c r="L34" s="47">
        <v>263</v>
      </c>
      <c r="M34" s="47">
        <v>1</v>
      </c>
      <c r="N34" s="47">
        <v>6</v>
      </c>
      <c r="O34" s="42">
        <v>0</v>
      </c>
      <c r="P34" s="42">
        <v>8</v>
      </c>
      <c r="Q34" s="42">
        <v>0</v>
      </c>
      <c r="R34" s="42">
        <v>0</v>
      </c>
      <c r="S34" s="47">
        <v>0</v>
      </c>
      <c r="T34" s="42">
        <v>2.2400000000000002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C34" s="42">
        <v>0</v>
      </c>
      <c r="AD34" s="42">
        <v>0</v>
      </c>
      <c r="AE34" s="42">
        <v>0</v>
      </c>
      <c r="AF34" s="42">
        <v>0</v>
      </c>
      <c r="AG34" s="42">
        <v>0</v>
      </c>
      <c r="AH34" s="42">
        <v>0</v>
      </c>
      <c r="AI34" s="47">
        <v>0</v>
      </c>
      <c r="AJ34" s="47">
        <v>0</v>
      </c>
      <c r="AK34" s="47">
        <v>0</v>
      </c>
      <c r="AL34" s="47">
        <v>0</v>
      </c>
      <c r="AM34" s="47">
        <v>0</v>
      </c>
      <c r="AN34">
        <v>0</v>
      </c>
      <c r="AO34" s="47">
        <v>0</v>
      </c>
      <c r="AP34" s="47">
        <v>0</v>
      </c>
      <c r="AQ34" s="47">
        <v>0</v>
      </c>
      <c r="AR34" s="47">
        <v>0</v>
      </c>
      <c r="AS34" s="47">
        <v>0</v>
      </c>
      <c r="AT34" s="47">
        <v>0</v>
      </c>
      <c r="AU34" s="47">
        <v>0</v>
      </c>
      <c r="AV34" s="47">
        <v>0</v>
      </c>
      <c r="AW34" s="47">
        <v>0</v>
      </c>
      <c r="AX34" s="47">
        <v>0</v>
      </c>
      <c r="AY34">
        <v>0</v>
      </c>
      <c r="AZ34" s="47">
        <v>0</v>
      </c>
      <c r="BA34" s="47">
        <v>0</v>
      </c>
      <c r="BB34">
        <v>0</v>
      </c>
      <c r="BC34" t="s">
        <v>632</v>
      </c>
      <c r="BD34">
        <v>0</v>
      </c>
      <c r="BE34">
        <v>0</v>
      </c>
      <c r="BF34">
        <v>0</v>
      </c>
      <c r="BG34">
        <v>0</v>
      </c>
    </row>
    <row r="35" spans="1:59" x14ac:dyDescent="0.25">
      <c r="A35" s="47">
        <v>1</v>
      </c>
      <c r="B35" s="47">
        <v>2</v>
      </c>
      <c r="C35" s="47">
        <v>16</v>
      </c>
      <c r="D35" s="47">
        <v>7</v>
      </c>
      <c r="E35" s="47">
        <v>9</v>
      </c>
      <c r="F35" s="47">
        <v>0</v>
      </c>
      <c r="G35" s="47">
        <v>5</v>
      </c>
      <c r="H35" s="47">
        <v>0</v>
      </c>
      <c r="I35" s="47">
        <v>0</v>
      </c>
      <c r="J35" s="47">
        <v>0</v>
      </c>
      <c r="K35" s="47">
        <v>21</v>
      </c>
      <c r="L35" s="47">
        <v>263</v>
      </c>
      <c r="M35" s="47">
        <v>4</v>
      </c>
      <c r="N35" s="47">
        <v>6</v>
      </c>
      <c r="O35" s="42">
        <v>0</v>
      </c>
      <c r="P35" s="42">
        <v>3.68</v>
      </c>
      <c r="Q35" s="42">
        <v>0</v>
      </c>
      <c r="R35" s="42">
        <v>1.32</v>
      </c>
      <c r="S35" s="47">
        <v>12</v>
      </c>
      <c r="T35" s="42">
        <v>5.48</v>
      </c>
      <c r="U35" s="42">
        <v>1.7714285714285716</v>
      </c>
      <c r="V35" s="42">
        <v>0.65999999999999992</v>
      </c>
      <c r="W35" s="42">
        <v>43</v>
      </c>
      <c r="X35" s="42">
        <v>50</v>
      </c>
      <c r="Y35" s="42">
        <v>0.75</v>
      </c>
      <c r="Z35" s="42">
        <v>0.17</v>
      </c>
      <c r="AA35" s="42">
        <v>1.33</v>
      </c>
      <c r="AB35" s="42">
        <v>0.08</v>
      </c>
      <c r="AC35" s="42">
        <v>0.57999999999999996</v>
      </c>
      <c r="AD35" s="42">
        <v>0</v>
      </c>
      <c r="AE35" s="42">
        <v>0</v>
      </c>
      <c r="AF35" s="42">
        <v>0</v>
      </c>
      <c r="AG35" s="42">
        <v>0.42</v>
      </c>
      <c r="AH35" s="42">
        <v>0</v>
      </c>
      <c r="AI35" s="47">
        <v>3</v>
      </c>
      <c r="AJ35" s="47">
        <v>2</v>
      </c>
      <c r="AK35" s="47">
        <v>9</v>
      </c>
      <c r="AL35" s="47">
        <v>1</v>
      </c>
      <c r="AM35" s="47">
        <v>7</v>
      </c>
      <c r="AN35">
        <v>0</v>
      </c>
      <c r="AO35" s="47">
        <v>0</v>
      </c>
      <c r="AP35" s="47">
        <v>0</v>
      </c>
      <c r="AQ35" s="47">
        <v>3</v>
      </c>
      <c r="AR35" s="47">
        <v>0</v>
      </c>
      <c r="AS35" s="47">
        <v>6</v>
      </c>
      <c r="AT35" s="47">
        <v>0</v>
      </c>
      <c r="AU35" s="47">
        <v>7</v>
      </c>
      <c r="AV35" s="47">
        <v>0</v>
      </c>
      <c r="AW35" s="47">
        <v>0</v>
      </c>
      <c r="AX35" s="47">
        <v>0</v>
      </c>
      <c r="AY35">
        <v>0</v>
      </c>
      <c r="AZ35" s="47">
        <v>0</v>
      </c>
      <c r="BA35" s="47">
        <v>2</v>
      </c>
      <c r="BB35">
        <v>0</v>
      </c>
      <c r="BC35" t="s">
        <v>450</v>
      </c>
      <c r="BD35">
        <v>9.4</v>
      </c>
      <c r="BE35">
        <v>3.3</v>
      </c>
      <c r="BF35">
        <v>5</v>
      </c>
      <c r="BG35">
        <v>5</v>
      </c>
    </row>
    <row r="36" spans="1:59" x14ac:dyDescent="0.25">
      <c r="A36" s="47">
        <v>0</v>
      </c>
      <c r="B36" s="47">
        <v>0</v>
      </c>
      <c r="C36" s="47">
        <v>0</v>
      </c>
      <c r="D36" s="47">
        <v>0</v>
      </c>
      <c r="E36" s="47">
        <v>0</v>
      </c>
      <c r="F36" s="47">
        <v>0</v>
      </c>
      <c r="G36" s="47">
        <v>0</v>
      </c>
      <c r="H36" s="47">
        <v>0</v>
      </c>
      <c r="I36" s="47">
        <v>0</v>
      </c>
      <c r="J36" s="47">
        <v>0</v>
      </c>
      <c r="K36" s="47">
        <v>21</v>
      </c>
      <c r="L36" s="47">
        <v>263</v>
      </c>
      <c r="M36" s="47">
        <v>1</v>
      </c>
      <c r="N36" s="47">
        <v>6</v>
      </c>
      <c r="O36" s="42">
        <v>0</v>
      </c>
      <c r="P36" s="42">
        <v>2</v>
      </c>
      <c r="Q36" s="42">
        <v>0</v>
      </c>
      <c r="R36" s="42">
        <v>0</v>
      </c>
      <c r="S36" s="47">
        <v>0</v>
      </c>
      <c r="T36" s="42">
        <v>1.61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7">
        <v>0</v>
      </c>
      <c r="AJ36" s="47">
        <v>0</v>
      </c>
      <c r="AK36" s="47">
        <v>0</v>
      </c>
      <c r="AL36" s="47">
        <v>0</v>
      </c>
      <c r="AM36" s="47">
        <v>0</v>
      </c>
      <c r="AN36">
        <v>0</v>
      </c>
      <c r="AO36" s="47">
        <v>0</v>
      </c>
      <c r="AP36" s="47">
        <v>0</v>
      </c>
      <c r="AQ36" s="47">
        <v>0</v>
      </c>
      <c r="AR36" s="47">
        <v>0</v>
      </c>
      <c r="AS36" s="47">
        <v>0</v>
      </c>
      <c r="AT36" s="47">
        <v>0</v>
      </c>
      <c r="AU36" s="47">
        <v>0</v>
      </c>
      <c r="AV36" s="47">
        <v>0</v>
      </c>
      <c r="AW36" s="47">
        <v>0</v>
      </c>
      <c r="AX36" s="47">
        <v>0</v>
      </c>
      <c r="AY36">
        <v>0</v>
      </c>
      <c r="AZ36" s="47">
        <v>0</v>
      </c>
      <c r="BA36" s="47">
        <v>0</v>
      </c>
      <c r="BB36">
        <v>0</v>
      </c>
      <c r="BC36" t="s">
        <v>665</v>
      </c>
      <c r="BD36">
        <v>0</v>
      </c>
      <c r="BE36">
        <v>0</v>
      </c>
      <c r="BF36">
        <v>0</v>
      </c>
      <c r="BG36">
        <v>0</v>
      </c>
    </row>
    <row r="37" spans="1:59" x14ac:dyDescent="0.25">
      <c r="A37" s="47">
        <v>1</v>
      </c>
      <c r="B37" s="47">
        <v>0</v>
      </c>
      <c r="C37" s="47">
        <v>1</v>
      </c>
      <c r="D37" s="47">
        <v>1</v>
      </c>
      <c r="E37" s="47">
        <v>0</v>
      </c>
      <c r="F37" s="47">
        <v>1</v>
      </c>
      <c r="G37" s="47">
        <v>0</v>
      </c>
      <c r="H37" s="47">
        <v>0</v>
      </c>
      <c r="I37" s="47">
        <v>0</v>
      </c>
      <c r="J37" s="47">
        <v>0</v>
      </c>
      <c r="K37" s="47">
        <v>21</v>
      </c>
      <c r="L37" s="47">
        <v>263</v>
      </c>
      <c r="M37" s="47">
        <v>4</v>
      </c>
      <c r="N37" s="47">
        <v>6</v>
      </c>
      <c r="O37" s="42">
        <v>0</v>
      </c>
      <c r="P37" s="42">
        <v>4.08</v>
      </c>
      <c r="Q37" s="42">
        <v>0</v>
      </c>
      <c r="R37" s="42">
        <v>2.25</v>
      </c>
      <c r="S37" s="47">
        <v>2</v>
      </c>
      <c r="T37" s="42">
        <v>4.4000000000000004</v>
      </c>
      <c r="U37" s="42">
        <v>0</v>
      </c>
      <c r="V37" s="42">
        <v>0</v>
      </c>
      <c r="W37" s="42">
        <v>19</v>
      </c>
      <c r="X37" s="42">
        <v>14</v>
      </c>
      <c r="Y37" s="42">
        <v>0</v>
      </c>
      <c r="Z37" s="42">
        <v>0</v>
      </c>
      <c r="AA37" s="42">
        <v>0.5</v>
      </c>
      <c r="AB37" s="42">
        <v>0.5</v>
      </c>
      <c r="AC37" s="42">
        <v>0.5</v>
      </c>
      <c r="AD37" s="42">
        <v>0</v>
      </c>
      <c r="AE37" s="42">
        <v>0.5</v>
      </c>
      <c r="AF37" s="42">
        <v>0</v>
      </c>
      <c r="AG37" s="42">
        <v>0</v>
      </c>
      <c r="AH37" s="42">
        <v>0</v>
      </c>
      <c r="AI37" s="47">
        <v>0</v>
      </c>
      <c r="AJ37" s="47">
        <v>0</v>
      </c>
      <c r="AK37" s="47">
        <v>0</v>
      </c>
      <c r="AL37" s="47">
        <v>0</v>
      </c>
      <c r="AM37" s="47">
        <v>0</v>
      </c>
      <c r="AN37">
        <v>1</v>
      </c>
      <c r="AO37" s="47">
        <v>0</v>
      </c>
      <c r="AP37" s="47">
        <v>0</v>
      </c>
      <c r="AQ37" s="47">
        <v>0</v>
      </c>
      <c r="AR37" s="47">
        <v>0</v>
      </c>
      <c r="AS37" s="47">
        <v>0</v>
      </c>
      <c r="AT37" s="47">
        <v>0</v>
      </c>
      <c r="AU37" s="47">
        <v>1</v>
      </c>
      <c r="AV37" s="47">
        <v>1</v>
      </c>
      <c r="AW37" s="47">
        <v>1</v>
      </c>
      <c r="AX37" s="47">
        <v>0</v>
      </c>
      <c r="AY37">
        <v>0</v>
      </c>
      <c r="AZ37" s="47">
        <v>0</v>
      </c>
      <c r="BA37" s="47">
        <v>0</v>
      </c>
      <c r="BB37">
        <v>0</v>
      </c>
      <c r="BC37" t="s">
        <v>245</v>
      </c>
      <c r="BD37">
        <v>5</v>
      </c>
      <c r="BE37">
        <v>-0.5</v>
      </c>
      <c r="BF37">
        <v>0</v>
      </c>
      <c r="BG37">
        <v>0</v>
      </c>
    </row>
    <row r="38" spans="1:59" x14ac:dyDescent="0.25">
      <c r="A38" s="47">
        <v>0</v>
      </c>
      <c r="B38" s="47">
        <v>0</v>
      </c>
      <c r="C38" s="47">
        <v>0</v>
      </c>
      <c r="D38" s="47">
        <v>0</v>
      </c>
      <c r="E38" s="47">
        <v>0</v>
      </c>
      <c r="F38" s="47">
        <v>0</v>
      </c>
      <c r="G38" s="47">
        <v>0</v>
      </c>
      <c r="H38" s="47">
        <v>0</v>
      </c>
      <c r="I38" s="47">
        <v>0</v>
      </c>
      <c r="J38" s="47">
        <v>0</v>
      </c>
      <c r="K38" s="47">
        <v>21</v>
      </c>
      <c r="L38" s="47">
        <v>263</v>
      </c>
      <c r="M38" s="47">
        <v>4</v>
      </c>
      <c r="N38" s="47">
        <v>5</v>
      </c>
      <c r="O38" s="42">
        <v>0</v>
      </c>
      <c r="P38" s="42">
        <v>7</v>
      </c>
      <c r="Q38" s="42">
        <v>0</v>
      </c>
      <c r="R38" s="42">
        <v>0</v>
      </c>
      <c r="S38" s="47">
        <v>0</v>
      </c>
      <c r="T38" s="42">
        <v>2.13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2">
        <v>0</v>
      </c>
      <c r="AI38" s="47">
        <v>0</v>
      </c>
      <c r="AJ38" s="47">
        <v>0</v>
      </c>
      <c r="AK38" s="47">
        <v>0</v>
      </c>
      <c r="AL38" s="47">
        <v>0</v>
      </c>
      <c r="AM38" s="47">
        <v>0</v>
      </c>
      <c r="AN38">
        <v>0</v>
      </c>
      <c r="AO38" s="47">
        <v>0</v>
      </c>
      <c r="AP38" s="47">
        <v>0</v>
      </c>
      <c r="AQ38" s="47">
        <v>0</v>
      </c>
      <c r="AR38" s="47">
        <v>0</v>
      </c>
      <c r="AS38" s="47">
        <v>0</v>
      </c>
      <c r="AT38" s="47">
        <v>0</v>
      </c>
      <c r="AU38" s="47">
        <v>0</v>
      </c>
      <c r="AV38" s="47">
        <v>0</v>
      </c>
      <c r="AW38" s="47">
        <v>0</v>
      </c>
      <c r="AX38" s="47">
        <v>0</v>
      </c>
      <c r="AY38">
        <v>0</v>
      </c>
      <c r="AZ38" s="47">
        <v>0</v>
      </c>
      <c r="BA38" s="47">
        <v>0</v>
      </c>
      <c r="BB38">
        <v>0</v>
      </c>
      <c r="BC38" t="s">
        <v>497</v>
      </c>
      <c r="BD38">
        <v>0</v>
      </c>
      <c r="BE38">
        <v>0</v>
      </c>
      <c r="BF38">
        <v>0</v>
      </c>
      <c r="BG38">
        <v>0</v>
      </c>
    </row>
    <row r="39" spans="1:59" x14ac:dyDescent="0.25">
      <c r="A39" s="47">
        <v>0</v>
      </c>
      <c r="B39" s="47">
        <v>0</v>
      </c>
      <c r="C39" s="47">
        <v>0</v>
      </c>
      <c r="D39" s="47">
        <v>0</v>
      </c>
      <c r="E39" s="47">
        <v>0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21</v>
      </c>
      <c r="L39" s="47">
        <v>262</v>
      </c>
      <c r="M39" s="47">
        <v>2</v>
      </c>
      <c r="N39" s="47">
        <v>6</v>
      </c>
      <c r="O39" s="42">
        <v>0</v>
      </c>
      <c r="P39" s="42">
        <v>6</v>
      </c>
      <c r="Q39" s="42">
        <v>0</v>
      </c>
      <c r="R39" s="42">
        <v>0</v>
      </c>
      <c r="S39" s="47">
        <v>0</v>
      </c>
      <c r="T39" s="42">
        <v>2.0299999999999998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0</v>
      </c>
      <c r="AF39" s="42">
        <v>0</v>
      </c>
      <c r="AG39" s="42">
        <v>0</v>
      </c>
      <c r="AH39" s="42">
        <v>0</v>
      </c>
      <c r="AI39" s="47">
        <v>0</v>
      </c>
      <c r="AJ39" s="47">
        <v>0</v>
      </c>
      <c r="AK39" s="47">
        <v>0</v>
      </c>
      <c r="AL39" s="47">
        <v>0</v>
      </c>
      <c r="AM39" s="47">
        <v>0</v>
      </c>
      <c r="AN39">
        <v>0</v>
      </c>
      <c r="AO39" s="47">
        <v>0</v>
      </c>
      <c r="AP39" s="47">
        <v>0</v>
      </c>
      <c r="AQ39" s="47">
        <v>0</v>
      </c>
      <c r="AR39" s="47">
        <v>0</v>
      </c>
      <c r="AS39" s="47">
        <v>0</v>
      </c>
      <c r="AT39" s="47">
        <v>0</v>
      </c>
      <c r="AU39" s="47">
        <v>0</v>
      </c>
      <c r="AV39" s="47">
        <v>0</v>
      </c>
      <c r="AW39" s="47">
        <v>0</v>
      </c>
      <c r="AX39" s="47">
        <v>0</v>
      </c>
      <c r="AY39">
        <v>0</v>
      </c>
      <c r="AZ39" s="47">
        <v>0</v>
      </c>
      <c r="BA39" s="47">
        <v>0</v>
      </c>
      <c r="BB39">
        <v>0</v>
      </c>
      <c r="BC39" t="s">
        <v>561</v>
      </c>
      <c r="BD39">
        <v>0</v>
      </c>
      <c r="BE39">
        <v>0</v>
      </c>
      <c r="BF39">
        <v>0</v>
      </c>
      <c r="BG39">
        <v>0</v>
      </c>
    </row>
    <row r="40" spans="1:59" x14ac:dyDescent="0.25">
      <c r="A40" s="47">
        <v>2</v>
      </c>
      <c r="B40" s="47">
        <v>27</v>
      </c>
      <c r="C40" s="47">
        <v>21</v>
      </c>
      <c r="D40" s="47">
        <v>17</v>
      </c>
      <c r="E40" s="47">
        <v>45</v>
      </c>
      <c r="F40" s="47">
        <v>5</v>
      </c>
      <c r="G40" s="47">
        <v>8</v>
      </c>
      <c r="H40" s="47">
        <v>0</v>
      </c>
      <c r="I40" s="47">
        <v>0</v>
      </c>
      <c r="J40" s="47">
        <v>0</v>
      </c>
      <c r="K40" s="47">
        <v>21</v>
      </c>
      <c r="L40" s="47">
        <v>280</v>
      </c>
      <c r="M40" s="47">
        <v>4</v>
      </c>
      <c r="N40" s="47">
        <v>7</v>
      </c>
      <c r="O40" s="42">
        <v>0</v>
      </c>
      <c r="P40" s="42">
        <v>8.9499999999999993</v>
      </c>
      <c r="Q40" s="42">
        <v>0</v>
      </c>
      <c r="R40" s="42">
        <v>5.42</v>
      </c>
      <c r="S40" s="47">
        <v>18</v>
      </c>
      <c r="T40" s="42">
        <v>4.03</v>
      </c>
      <c r="U40" s="42">
        <v>5.4777777777777779</v>
      </c>
      <c r="V40" s="42">
        <v>5.3666666666666663</v>
      </c>
      <c r="W40" s="42">
        <v>87</v>
      </c>
      <c r="X40" s="42">
        <v>105</v>
      </c>
      <c r="Y40" s="42">
        <v>2.5</v>
      </c>
      <c r="Z40" s="42">
        <v>1.5</v>
      </c>
      <c r="AA40" s="42">
        <v>1.17</v>
      </c>
      <c r="AB40" s="42">
        <v>0.11</v>
      </c>
      <c r="AC40" s="42">
        <v>0.94</v>
      </c>
      <c r="AD40" s="42">
        <v>0</v>
      </c>
      <c r="AE40" s="42">
        <v>0.28000000000000003</v>
      </c>
      <c r="AF40" s="42">
        <v>0</v>
      </c>
      <c r="AG40" s="42">
        <v>0.44</v>
      </c>
      <c r="AH40" s="42">
        <v>0</v>
      </c>
      <c r="AI40" s="47">
        <v>22</v>
      </c>
      <c r="AJ40" s="47">
        <v>13</v>
      </c>
      <c r="AK40" s="47">
        <v>10</v>
      </c>
      <c r="AL40" s="47">
        <v>0</v>
      </c>
      <c r="AM40" s="47">
        <v>10</v>
      </c>
      <c r="AN40">
        <v>2</v>
      </c>
      <c r="AO40" s="47">
        <v>0</v>
      </c>
      <c r="AP40" s="47">
        <v>0</v>
      </c>
      <c r="AQ40" s="47">
        <v>4</v>
      </c>
      <c r="AR40" s="47">
        <v>0</v>
      </c>
      <c r="AS40" s="47">
        <v>23</v>
      </c>
      <c r="AT40" s="47">
        <v>14</v>
      </c>
      <c r="AU40" s="47">
        <v>11</v>
      </c>
      <c r="AV40" s="47">
        <v>2</v>
      </c>
      <c r="AW40" s="47">
        <v>7</v>
      </c>
      <c r="AX40" s="47">
        <v>3</v>
      </c>
      <c r="AY40">
        <v>0</v>
      </c>
      <c r="AZ40" s="47">
        <v>0</v>
      </c>
      <c r="BA40" s="47">
        <v>4</v>
      </c>
      <c r="BB40">
        <v>0</v>
      </c>
      <c r="BC40" t="s">
        <v>207</v>
      </c>
      <c r="BD40">
        <v>46.4</v>
      </c>
      <c r="BE40">
        <v>48.4</v>
      </c>
      <c r="BF40">
        <v>8</v>
      </c>
      <c r="BG40">
        <v>9</v>
      </c>
    </row>
    <row r="41" spans="1:59" x14ac:dyDescent="0.25">
      <c r="A41" s="47">
        <v>0</v>
      </c>
      <c r="B41" s="47">
        <v>0</v>
      </c>
      <c r="C41" s="47">
        <v>0</v>
      </c>
      <c r="D41" s="47">
        <v>0</v>
      </c>
      <c r="E41" s="47">
        <v>0</v>
      </c>
      <c r="F41" s="47">
        <v>0</v>
      </c>
      <c r="G41" s="47">
        <v>0</v>
      </c>
      <c r="H41" s="47">
        <v>0</v>
      </c>
      <c r="I41" s="47">
        <v>0</v>
      </c>
      <c r="J41" s="47">
        <v>0</v>
      </c>
      <c r="K41" s="47">
        <v>21</v>
      </c>
      <c r="L41" s="47">
        <v>263</v>
      </c>
      <c r="M41" s="47">
        <v>3</v>
      </c>
      <c r="N41" s="47">
        <v>6</v>
      </c>
      <c r="O41" s="42">
        <v>0</v>
      </c>
      <c r="P41" s="42">
        <v>2</v>
      </c>
      <c r="Q41" s="42">
        <v>0</v>
      </c>
      <c r="R41" s="42">
        <v>0</v>
      </c>
      <c r="S41" s="47">
        <v>0</v>
      </c>
      <c r="T41" s="42">
        <v>1.61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2">
        <v>0</v>
      </c>
      <c r="AI41" s="47">
        <v>0</v>
      </c>
      <c r="AJ41" s="47">
        <v>0</v>
      </c>
      <c r="AK41" s="47">
        <v>0</v>
      </c>
      <c r="AL41" s="47">
        <v>0</v>
      </c>
      <c r="AM41" s="47">
        <v>0</v>
      </c>
      <c r="AN41">
        <v>0</v>
      </c>
      <c r="AO41" s="47">
        <v>0</v>
      </c>
      <c r="AP41" s="47">
        <v>0</v>
      </c>
      <c r="AQ41" s="47">
        <v>0</v>
      </c>
      <c r="AR41" s="47">
        <v>0</v>
      </c>
      <c r="AS41" s="47">
        <v>0</v>
      </c>
      <c r="AT41" s="47">
        <v>0</v>
      </c>
      <c r="AU41" s="47">
        <v>0</v>
      </c>
      <c r="AV41" s="47">
        <v>0</v>
      </c>
      <c r="AW41" s="47">
        <v>0</v>
      </c>
      <c r="AX41" s="47">
        <v>0</v>
      </c>
      <c r="AY41">
        <v>0</v>
      </c>
      <c r="AZ41" s="47">
        <v>0</v>
      </c>
      <c r="BA41" s="47">
        <v>0</v>
      </c>
      <c r="BB41">
        <v>0</v>
      </c>
      <c r="BC41" t="s">
        <v>542</v>
      </c>
      <c r="BD41">
        <v>0</v>
      </c>
      <c r="BE41">
        <v>0</v>
      </c>
      <c r="BF41">
        <v>0</v>
      </c>
      <c r="BG41">
        <v>0</v>
      </c>
    </row>
    <row r="42" spans="1:59" x14ac:dyDescent="0.25">
      <c r="A42" s="47">
        <v>0</v>
      </c>
      <c r="B42" s="47">
        <v>0</v>
      </c>
      <c r="C42" s="47">
        <v>0</v>
      </c>
      <c r="D42" s="47">
        <v>0</v>
      </c>
      <c r="E42" s="47">
        <v>0</v>
      </c>
      <c r="F42" s="47">
        <v>0</v>
      </c>
      <c r="G42" s="47">
        <v>0</v>
      </c>
      <c r="H42" s="47">
        <v>0</v>
      </c>
      <c r="I42" s="47">
        <v>0</v>
      </c>
      <c r="J42" s="47">
        <v>0</v>
      </c>
      <c r="K42" s="47">
        <v>21</v>
      </c>
      <c r="L42" s="47">
        <v>280</v>
      </c>
      <c r="M42" s="47">
        <v>4</v>
      </c>
      <c r="N42" s="47">
        <v>5</v>
      </c>
      <c r="O42" s="42">
        <v>0</v>
      </c>
      <c r="P42" s="42">
        <v>5</v>
      </c>
      <c r="Q42" s="42">
        <v>0</v>
      </c>
      <c r="R42" s="42">
        <v>0</v>
      </c>
      <c r="S42" s="47">
        <v>0</v>
      </c>
      <c r="T42" s="42">
        <v>1.92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>
        <v>0</v>
      </c>
      <c r="AH42" s="42">
        <v>0</v>
      </c>
      <c r="AI42" s="47">
        <v>0</v>
      </c>
      <c r="AJ42" s="47">
        <v>0</v>
      </c>
      <c r="AK42" s="47">
        <v>0</v>
      </c>
      <c r="AL42" s="47">
        <v>0</v>
      </c>
      <c r="AM42" s="47">
        <v>0</v>
      </c>
      <c r="AN42">
        <v>0</v>
      </c>
      <c r="AO42" s="47">
        <v>0</v>
      </c>
      <c r="AP42" s="47">
        <v>0</v>
      </c>
      <c r="AQ42" s="47">
        <v>0</v>
      </c>
      <c r="AR42" s="47">
        <v>0</v>
      </c>
      <c r="AS42" s="47">
        <v>0</v>
      </c>
      <c r="AT42" s="47">
        <v>0</v>
      </c>
      <c r="AU42" s="47">
        <v>0</v>
      </c>
      <c r="AV42" s="47">
        <v>0</v>
      </c>
      <c r="AW42" s="47">
        <v>0</v>
      </c>
      <c r="AX42" s="47">
        <v>0</v>
      </c>
      <c r="AY42">
        <v>0</v>
      </c>
      <c r="AZ42" s="47">
        <v>0</v>
      </c>
      <c r="BA42" s="47">
        <v>0</v>
      </c>
      <c r="BB42">
        <v>0</v>
      </c>
      <c r="BC42" t="s">
        <v>568</v>
      </c>
      <c r="BD42">
        <v>0</v>
      </c>
      <c r="BE42">
        <v>0</v>
      </c>
      <c r="BF42">
        <v>0</v>
      </c>
      <c r="BG42">
        <v>0</v>
      </c>
    </row>
    <row r="43" spans="1:59" x14ac:dyDescent="0.25">
      <c r="A43" s="47">
        <v>0</v>
      </c>
      <c r="B43" s="47">
        <v>0</v>
      </c>
      <c r="C43" s="47">
        <v>0</v>
      </c>
      <c r="D43" s="47">
        <v>0</v>
      </c>
      <c r="E43" s="47">
        <v>0</v>
      </c>
      <c r="F43" s="47">
        <v>0</v>
      </c>
      <c r="G43" s="47">
        <v>0</v>
      </c>
      <c r="H43" s="47">
        <v>0</v>
      </c>
      <c r="I43" s="47">
        <v>0</v>
      </c>
      <c r="J43" s="47">
        <v>0</v>
      </c>
      <c r="K43" s="47">
        <v>21</v>
      </c>
      <c r="L43" s="47">
        <v>280</v>
      </c>
      <c r="M43" s="47">
        <v>1</v>
      </c>
      <c r="N43" s="47">
        <v>6</v>
      </c>
      <c r="O43" s="42">
        <v>0</v>
      </c>
      <c r="P43" s="42">
        <v>3</v>
      </c>
      <c r="Q43" s="42">
        <v>0</v>
      </c>
      <c r="R43" s="42">
        <v>0</v>
      </c>
      <c r="S43" s="47">
        <v>0</v>
      </c>
      <c r="T43" s="42">
        <v>1.71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AE43" s="42">
        <v>0</v>
      </c>
      <c r="AF43" s="42">
        <v>0</v>
      </c>
      <c r="AG43" s="42">
        <v>0</v>
      </c>
      <c r="AH43" s="42">
        <v>0</v>
      </c>
      <c r="AI43" s="47">
        <v>0</v>
      </c>
      <c r="AJ43" s="47">
        <v>0</v>
      </c>
      <c r="AK43" s="47">
        <v>0</v>
      </c>
      <c r="AL43" s="47">
        <v>0</v>
      </c>
      <c r="AM43" s="47">
        <v>0</v>
      </c>
      <c r="AN43">
        <v>0</v>
      </c>
      <c r="AO43" s="47">
        <v>0</v>
      </c>
      <c r="AP43" s="47">
        <v>0</v>
      </c>
      <c r="AQ43" s="47">
        <v>0</v>
      </c>
      <c r="AR43" s="47">
        <v>0</v>
      </c>
      <c r="AS43" s="47">
        <v>0</v>
      </c>
      <c r="AT43" s="47">
        <v>0</v>
      </c>
      <c r="AU43" s="47">
        <v>0</v>
      </c>
      <c r="AV43" s="47">
        <v>0</v>
      </c>
      <c r="AW43" s="47">
        <v>0</v>
      </c>
      <c r="AX43" s="47">
        <v>0</v>
      </c>
      <c r="AY43">
        <v>0</v>
      </c>
      <c r="AZ43" s="47">
        <v>0</v>
      </c>
      <c r="BA43" s="47">
        <v>0</v>
      </c>
      <c r="BB43">
        <v>0</v>
      </c>
      <c r="BC43" t="s">
        <v>358</v>
      </c>
      <c r="BD43">
        <v>0</v>
      </c>
      <c r="BE43">
        <v>0</v>
      </c>
      <c r="BF43">
        <v>0</v>
      </c>
      <c r="BG43">
        <v>0</v>
      </c>
    </row>
    <row r="44" spans="1:59" x14ac:dyDescent="0.25">
      <c r="A44" s="47">
        <v>6</v>
      </c>
      <c r="B44" s="47">
        <v>21</v>
      </c>
      <c r="C44" s="47">
        <v>17</v>
      </c>
      <c r="D44" s="47">
        <v>2</v>
      </c>
      <c r="E44" s="47">
        <v>8</v>
      </c>
      <c r="F44" s="47">
        <v>0</v>
      </c>
      <c r="G44" s="47">
        <v>3</v>
      </c>
      <c r="H44" s="47">
        <v>0</v>
      </c>
      <c r="I44" s="47">
        <v>0</v>
      </c>
      <c r="J44" s="47">
        <v>0</v>
      </c>
      <c r="K44" s="47">
        <v>21</v>
      </c>
      <c r="L44" s="47">
        <v>280</v>
      </c>
      <c r="M44" s="47">
        <v>4</v>
      </c>
      <c r="N44" s="47">
        <v>6</v>
      </c>
      <c r="O44" s="42">
        <v>0</v>
      </c>
      <c r="P44" s="42">
        <v>2.3199999999999998</v>
      </c>
      <c r="Q44" s="42">
        <v>0</v>
      </c>
      <c r="R44" s="42">
        <v>1.41</v>
      </c>
      <c r="S44" s="47">
        <v>15</v>
      </c>
      <c r="T44" s="42">
        <v>0.48</v>
      </c>
      <c r="U44" s="42">
        <v>1.1777777777777778</v>
      </c>
      <c r="V44" s="42">
        <v>1.7666666666666666</v>
      </c>
      <c r="W44" s="42">
        <v>60</v>
      </c>
      <c r="X44" s="42">
        <v>66</v>
      </c>
      <c r="Y44" s="42">
        <v>0.53</v>
      </c>
      <c r="Z44" s="42">
        <v>1.4</v>
      </c>
      <c r="AA44" s="42">
        <v>1.1299999999999999</v>
      </c>
      <c r="AB44" s="42">
        <v>0.4</v>
      </c>
      <c r="AC44" s="42">
        <v>0.13</v>
      </c>
      <c r="AD44" s="42">
        <v>0</v>
      </c>
      <c r="AE44" s="42">
        <v>0</v>
      </c>
      <c r="AF44" s="42">
        <v>0</v>
      </c>
      <c r="AG44" s="42">
        <v>0.2</v>
      </c>
      <c r="AH44" s="42">
        <v>0</v>
      </c>
      <c r="AI44" s="47">
        <v>3</v>
      </c>
      <c r="AJ44" s="47">
        <v>12</v>
      </c>
      <c r="AK44" s="47">
        <v>8</v>
      </c>
      <c r="AL44" s="47">
        <v>5</v>
      </c>
      <c r="AM44" s="47">
        <v>1</v>
      </c>
      <c r="AN44">
        <v>0</v>
      </c>
      <c r="AO44" s="47">
        <v>0</v>
      </c>
      <c r="AP44" s="47">
        <v>0</v>
      </c>
      <c r="AQ44" s="47">
        <v>2</v>
      </c>
      <c r="AR44" s="47">
        <v>0</v>
      </c>
      <c r="AS44" s="47">
        <v>5</v>
      </c>
      <c r="AT44" s="47">
        <v>9</v>
      </c>
      <c r="AU44" s="47">
        <v>9</v>
      </c>
      <c r="AV44" s="47">
        <v>1</v>
      </c>
      <c r="AW44" s="47">
        <v>1</v>
      </c>
      <c r="AX44" s="47">
        <v>0</v>
      </c>
      <c r="AY44">
        <v>0</v>
      </c>
      <c r="AZ44" s="47">
        <v>0</v>
      </c>
      <c r="BA44" s="47">
        <v>1</v>
      </c>
      <c r="BB44">
        <v>0</v>
      </c>
      <c r="BC44" t="s">
        <v>490</v>
      </c>
      <c r="BD44">
        <v>11.7</v>
      </c>
      <c r="BE44">
        <v>11.6</v>
      </c>
      <c r="BF44">
        <v>10</v>
      </c>
      <c r="BG44">
        <v>7</v>
      </c>
    </row>
    <row r="45" spans="1:59" x14ac:dyDescent="0.25">
      <c r="A45" s="47">
        <v>1</v>
      </c>
      <c r="B45" s="47">
        <v>13</v>
      </c>
      <c r="C45" s="47">
        <v>17</v>
      </c>
      <c r="D45" s="47">
        <v>4</v>
      </c>
      <c r="E45" s="47">
        <v>12</v>
      </c>
      <c r="F45" s="47">
        <v>2</v>
      </c>
      <c r="G45" s="47">
        <v>4</v>
      </c>
      <c r="H45" s="47">
        <v>0</v>
      </c>
      <c r="I45" s="47">
        <v>0</v>
      </c>
      <c r="J45" s="47">
        <v>0</v>
      </c>
      <c r="K45" s="47">
        <v>21</v>
      </c>
      <c r="L45" s="47">
        <v>280</v>
      </c>
      <c r="M45" s="47">
        <v>4</v>
      </c>
      <c r="N45" s="47">
        <v>6</v>
      </c>
      <c r="O45" s="42">
        <v>0</v>
      </c>
      <c r="P45" s="42">
        <v>3.4</v>
      </c>
      <c r="Q45" s="42">
        <v>0</v>
      </c>
      <c r="R45" s="42">
        <v>2.62</v>
      </c>
      <c r="S45" s="47">
        <v>14</v>
      </c>
      <c r="T45" s="42">
        <v>1.46</v>
      </c>
      <c r="U45" s="42">
        <v>2.8285714285714287</v>
      </c>
      <c r="V45" s="42">
        <v>2.3857142857142857</v>
      </c>
      <c r="W45" s="42">
        <v>75</v>
      </c>
      <c r="X45" s="42">
        <v>39</v>
      </c>
      <c r="Y45" s="42">
        <v>0.86</v>
      </c>
      <c r="Z45" s="42">
        <v>0.93</v>
      </c>
      <c r="AA45" s="42">
        <v>1.21</v>
      </c>
      <c r="AB45" s="42">
        <v>7.0000000000000007E-2</v>
      </c>
      <c r="AC45" s="42">
        <v>0.28999999999999998</v>
      </c>
      <c r="AD45" s="42">
        <v>0</v>
      </c>
      <c r="AE45" s="42">
        <v>0.14000000000000001</v>
      </c>
      <c r="AF45" s="42">
        <v>0</v>
      </c>
      <c r="AG45" s="42">
        <v>0.28999999999999998</v>
      </c>
      <c r="AH45" s="42">
        <v>0</v>
      </c>
      <c r="AI45" s="47">
        <v>6</v>
      </c>
      <c r="AJ45" s="47">
        <v>6</v>
      </c>
      <c r="AK45" s="47">
        <v>8</v>
      </c>
      <c r="AL45" s="47">
        <v>0</v>
      </c>
      <c r="AM45" s="47">
        <v>2</v>
      </c>
      <c r="AN45">
        <v>1</v>
      </c>
      <c r="AO45" s="47">
        <v>0</v>
      </c>
      <c r="AP45" s="47">
        <v>0</v>
      </c>
      <c r="AQ45" s="47">
        <v>2</v>
      </c>
      <c r="AR45" s="47">
        <v>0</v>
      </c>
      <c r="AS45" s="47">
        <v>6</v>
      </c>
      <c r="AT45" s="47">
        <v>7</v>
      </c>
      <c r="AU45" s="47">
        <v>9</v>
      </c>
      <c r="AV45" s="47">
        <v>1</v>
      </c>
      <c r="AW45" s="47">
        <v>2</v>
      </c>
      <c r="AX45" s="47">
        <v>1</v>
      </c>
      <c r="AY45">
        <v>0</v>
      </c>
      <c r="AZ45" s="47">
        <v>0</v>
      </c>
      <c r="BA45" s="47">
        <v>2</v>
      </c>
      <c r="BB45">
        <v>0</v>
      </c>
      <c r="BC45" t="s">
        <v>375</v>
      </c>
      <c r="BD45">
        <v>16.799999999999997</v>
      </c>
      <c r="BE45">
        <v>16.7</v>
      </c>
      <c r="BF45">
        <v>6</v>
      </c>
      <c r="BG45">
        <v>7</v>
      </c>
    </row>
    <row r="46" spans="1:59" x14ac:dyDescent="0.25">
      <c r="A46" s="47">
        <v>0</v>
      </c>
      <c r="B46" s="47">
        <v>0</v>
      </c>
      <c r="C46" s="47">
        <v>0</v>
      </c>
      <c r="D46" s="47">
        <v>0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21</v>
      </c>
      <c r="L46" s="47">
        <v>280</v>
      </c>
      <c r="M46" s="47">
        <v>4</v>
      </c>
      <c r="N46" s="47">
        <v>6</v>
      </c>
      <c r="O46" s="42">
        <v>0</v>
      </c>
      <c r="P46" s="42">
        <v>2</v>
      </c>
      <c r="Q46" s="42">
        <v>0</v>
      </c>
      <c r="R46" s="42">
        <v>0</v>
      </c>
      <c r="S46" s="47">
        <v>0</v>
      </c>
      <c r="T46" s="42">
        <v>1.61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2">
        <v>0</v>
      </c>
      <c r="AI46" s="47">
        <v>0</v>
      </c>
      <c r="AJ46" s="47">
        <v>0</v>
      </c>
      <c r="AK46" s="47">
        <v>0</v>
      </c>
      <c r="AL46" s="47">
        <v>0</v>
      </c>
      <c r="AM46" s="47">
        <v>0</v>
      </c>
      <c r="AN46">
        <v>0</v>
      </c>
      <c r="AO46" s="47">
        <v>0</v>
      </c>
      <c r="AP46" s="47">
        <v>0</v>
      </c>
      <c r="AQ46" s="47">
        <v>0</v>
      </c>
      <c r="AR46" s="47">
        <v>0</v>
      </c>
      <c r="AS46" s="47">
        <v>0</v>
      </c>
      <c r="AT46" s="47">
        <v>0</v>
      </c>
      <c r="AU46" s="47">
        <v>0</v>
      </c>
      <c r="AV46" s="47">
        <v>0</v>
      </c>
      <c r="AW46" s="47">
        <v>0</v>
      </c>
      <c r="AX46" s="47">
        <v>0</v>
      </c>
      <c r="AY46">
        <v>0</v>
      </c>
      <c r="AZ46" s="47">
        <v>0</v>
      </c>
      <c r="BA46" s="47">
        <v>0</v>
      </c>
      <c r="BB46">
        <v>0</v>
      </c>
      <c r="BC46" t="s">
        <v>180</v>
      </c>
      <c r="BD46">
        <v>0</v>
      </c>
      <c r="BE46">
        <v>0</v>
      </c>
      <c r="BF46">
        <v>0</v>
      </c>
      <c r="BG46">
        <v>0</v>
      </c>
    </row>
    <row r="47" spans="1:59" x14ac:dyDescent="0.25">
      <c r="A47" s="47">
        <v>0</v>
      </c>
      <c r="B47" s="47">
        <v>0</v>
      </c>
      <c r="C47" s="47">
        <v>0</v>
      </c>
      <c r="D47" s="47">
        <v>0</v>
      </c>
      <c r="E47" s="47">
        <v>1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21</v>
      </c>
      <c r="L47" s="47">
        <v>280</v>
      </c>
      <c r="M47" s="47">
        <v>4</v>
      </c>
      <c r="N47" s="47">
        <v>5</v>
      </c>
      <c r="O47" s="42">
        <v>0</v>
      </c>
      <c r="P47" s="42">
        <v>1.53</v>
      </c>
      <c r="Q47" s="42">
        <v>0</v>
      </c>
      <c r="R47" s="42">
        <v>0.5</v>
      </c>
      <c r="S47" s="47">
        <v>1</v>
      </c>
      <c r="T47" s="42">
        <v>1.63</v>
      </c>
      <c r="U47" s="42">
        <v>0</v>
      </c>
      <c r="V47" s="42">
        <v>0</v>
      </c>
      <c r="W47" s="42">
        <v>15</v>
      </c>
      <c r="X47" s="42">
        <v>15</v>
      </c>
      <c r="Y47" s="42">
        <v>1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2">
        <v>0</v>
      </c>
      <c r="AI47" s="47">
        <v>1</v>
      </c>
      <c r="AJ47" s="47">
        <v>0</v>
      </c>
      <c r="AK47" s="47">
        <v>0</v>
      </c>
      <c r="AL47" s="47">
        <v>0</v>
      </c>
      <c r="AM47" s="47">
        <v>0</v>
      </c>
      <c r="AN47">
        <v>0</v>
      </c>
      <c r="AO47" s="47">
        <v>0</v>
      </c>
      <c r="AP47" s="47">
        <v>0</v>
      </c>
      <c r="AQ47" s="47">
        <v>0</v>
      </c>
      <c r="AR47" s="47">
        <v>0</v>
      </c>
      <c r="AS47" s="47">
        <v>0</v>
      </c>
      <c r="AT47" s="47">
        <v>0</v>
      </c>
      <c r="AU47" s="47">
        <v>0</v>
      </c>
      <c r="AV47" s="47">
        <v>0</v>
      </c>
      <c r="AW47" s="47">
        <v>0</v>
      </c>
      <c r="AX47" s="47">
        <v>0</v>
      </c>
      <c r="AY47">
        <v>0</v>
      </c>
      <c r="AZ47" s="47">
        <v>0</v>
      </c>
      <c r="BA47" s="47">
        <v>0</v>
      </c>
      <c r="BB47">
        <v>0</v>
      </c>
      <c r="BC47" t="s">
        <v>478</v>
      </c>
      <c r="BD47">
        <v>0.5</v>
      </c>
      <c r="BE47">
        <v>0</v>
      </c>
      <c r="BF47">
        <v>0</v>
      </c>
      <c r="BG47">
        <v>0</v>
      </c>
    </row>
    <row r="48" spans="1:59" x14ac:dyDescent="0.25">
      <c r="A48" s="47">
        <v>0</v>
      </c>
      <c r="B48" s="47">
        <v>0</v>
      </c>
      <c r="C48" s="47">
        <v>0</v>
      </c>
      <c r="D48" s="47">
        <v>0</v>
      </c>
      <c r="E48" s="47">
        <v>0</v>
      </c>
      <c r="F48" s="47">
        <v>0</v>
      </c>
      <c r="G48" s="47">
        <v>0</v>
      </c>
      <c r="H48" s="47">
        <v>0</v>
      </c>
      <c r="I48" s="47">
        <v>0</v>
      </c>
      <c r="J48" s="47">
        <v>0</v>
      </c>
      <c r="K48" s="47">
        <v>21</v>
      </c>
      <c r="L48" s="47">
        <v>280</v>
      </c>
      <c r="M48" s="47">
        <v>1</v>
      </c>
      <c r="N48" s="47">
        <v>6</v>
      </c>
      <c r="O48" s="42">
        <v>0</v>
      </c>
      <c r="P48" s="42">
        <v>1</v>
      </c>
      <c r="Q48" s="42">
        <v>0</v>
      </c>
      <c r="R48" s="42">
        <v>0</v>
      </c>
      <c r="S48" s="47">
        <v>0</v>
      </c>
      <c r="T48" s="42">
        <v>1.5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  <c r="AD48" s="42">
        <v>0</v>
      </c>
      <c r="AE48" s="42">
        <v>0</v>
      </c>
      <c r="AF48" s="42">
        <v>0</v>
      </c>
      <c r="AG48" s="42">
        <v>0</v>
      </c>
      <c r="AH48" s="42">
        <v>0</v>
      </c>
      <c r="AI48" s="47">
        <v>0</v>
      </c>
      <c r="AJ48" s="47">
        <v>0</v>
      </c>
      <c r="AK48" s="47">
        <v>0</v>
      </c>
      <c r="AL48" s="47">
        <v>0</v>
      </c>
      <c r="AM48" s="47">
        <v>0</v>
      </c>
      <c r="AN48">
        <v>0</v>
      </c>
      <c r="AO48" s="47">
        <v>0</v>
      </c>
      <c r="AP48" s="47">
        <v>0</v>
      </c>
      <c r="AQ48" s="47">
        <v>0</v>
      </c>
      <c r="AR48" s="47">
        <v>0</v>
      </c>
      <c r="AS48" s="47">
        <v>0</v>
      </c>
      <c r="AT48" s="47">
        <v>0</v>
      </c>
      <c r="AU48" s="47">
        <v>0</v>
      </c>
      <c r="AV48" s="47">
        <v>0</v>
      </c>
      <c r="AW48" s="47">
        <v>0</v>
      </c>
      <c r="AX48" s="47">
        <v>0</v>
      </c>
      <c r="AY48">
        <v>0</v>
      </c>
      <c r="AZ48" s="47">
        <v>0</v>
      </c>
      <c r="BA48" s="47">
        <v>0</v>
      </c>
      <c r="BB48">
        <v>0</v>
      </c>
      <c r="BC48" t="s">
        <v>604</v>
      </c>
      <c r="BD48">
        <v>0</v>
      </c>
      <c r="BE48">
        <v>0</v>
      </c>
      <c r="BF48">
        <v>0</v>
      </c>
      <c r="BG48">
        <v>0</v>
      </c>
    </row>
    <row r="49" spans="1:59" x14ac:dyDescent="0.25">
      <c r="A49" s="47">
        <v>0</v>
      </c>
      <c r="B49" s="47">
        <v>0</v>
      </c>
      <c r="C49" s="47">
        <v>0</v>
      </c>
      <c r="D49" s="47">
        <v>0</v>
      </c>
      <c r="E49" s="47">
        <v>0</v>
      </c>
      <c r="F49" s="47">
        <v>0</v>
      </c>
      <c r="G49" s="47">
        <v>0</v>
      </c>
      <c r="H49" s="47">
        <v>0</v>
      </c>
      <c r="I49" s="47">
        <v>0</v>
      </c>
      <c r="J49" s="47">
        <v>0</v>
      </c>
      <c r="K49" s="47">
        <v>21</v>
      </c>
      <c r="L49" s="47">
        <v>280</v>
      </c>
      <c r="M49" s="47">
        <v>3</v>
      </c>
      <c r="N49" s="47">
        <v>6</v>
      </c>
      <c r="O49" s="42">
        <v>0</v>
      </c>
      <c r="P49" s="42">
        <v>4</v>
      </c>
      <c r="Q49" s="42">
        <v>0</v>
      </c>
      <c r="R49" s="42">
        <v>0</v>
      </c>
      <c r="S49" s="47">
        <v>0</v>
      </c>
      <c r="T49" s="42">
        <v>1.82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  <c r="AF49" s="42">
        <v>0</v>
      </c>
      <c r="AG49" s="42">
        <v>0</v>
      </c>
      <c r="AH49" s="42">
        <v>0</v>
      </c>
      <c r="AI49" s="47">
        <v>0</v>
      </c>
      <c r="AJ49" s="47">
        <v>0</v>
      </c>
      <c r="AK49" s="47">
        <v>0</v>
      </c>
      <c r="AL49" s="47">
        <v>0</v>
      </c>
      <c r="AM49" s="47">
        <v>0</v>
      </c>
      <c r="AN49">
        <v>0</v>
      </c>
      <c r="AO49" s="47">
        <v>0</v>
      </c>
      <c r="AP49" s="47">
        <v>0</v>
      </c>
      <c r="AQ49" s="47">
        <v>0</v>
      </c>
      <c r="AR49" s="47">
        <v>0</v>
      </c>
      <c r="AS49" s="47">
        <v>0</v>
      </c>
      <c r="AT49" s="47">
        <v>0</v>
      </c>
      <c r="AU49" s="47">
        <v>0</v>
      </c>
      <c r="AV49" s="47">
        <v>0</v>
      </c>
      <c r="AW49" s="47">
        <v>0</v>
      </c>
      <c r="AX49" s="47">
        <v>0</v>
      </c>
      <c r="AY49">
        <v>0</v>
      </c>
      <c r="AZ49" s="47">
        <v>0</v>
      </c>
      <c r="BA49" s="47">
        <v>0</v>
      </c>
      <c r="BB49">
        <v>0</v>
      </c>
      <c r="BC49" t="s">
        <v>499</v>
      </c>
      <c r="BD49">
        <v>0</v>
      </c>
      <c r="BE49">
        <v>0</v>
      </c>
      <c r="BF49">
        <v>0</v>
      </c>
      <c r="BG49">
        <v>0</v>
      </c>
    </row>
    <row r="50" spans="1:59" x14ac:dyDescent="0.25">
      <c r="A50" s="47">
        <v>0</v>
      </c>
      <c r="B50" s="47">
        <v>6</v>
      </c>
      <c r="C50" s="47">
        <v>2</v>
      </c>
      <c r="D50" s="47">
        <v>1</v>
      </c>
      <c r="E50" s="47">
        <v>2</v>
      </c>
      <c r="F50" s="47">
        <v>0</v>
      </c>
      <c r="G50" s="47">
        <v>0</v>
      </c>
      <c r="H50" s="47">
        <v>0</v>
      </c>
      <c r="I50" s="47">
        <v>0</v>
      </c>
      <c r="J50" s="47">
        <v>0</v>
      </c>
      <c r="K50" s="47">
        <v>21</v>
      </c>
      <c r="L50" s="47">
        <v>264</v>
      </c>
      <c r="M50" s="47">
        <v>4</v>
      </c>
      <c r="N50" s="47">
        <v>5</v>
      </c>
      <c r="O50" s="42">
        <v>0</v>
      </c>
      <c r="P50" s="42">
        <v>4.5</v>
      </c>
      <c r="Q50" s="42">
        <v>0</v>
      </c>
      <c r="R50" s="42">
        <v>2.1</v>
      </c>
      <c r="S50" s="47">
        <v>4</v>
      </c>
      <c r="T50" s="42">
        <v>3.64</v>
      </c>
      <c r="U50" s="42">
        <v>0</v>
      </c>
      <c r="V50" s="42">
        <v>0</v>
      </c>
      <c r="W50" s="42">
        <v>44</v>
      </c>
      <c r="X50" s="42">
        <v>100</v>
      </c>
      <c r="Y50" s="42">
        <v>0.5</v>
      </c>
      <c r="Z50" s="42">
        <v>1.5</v>
      </c>
      <c r="AA50" s="42">
        <v>0.5</v>
      </c>
      <c r="AB50" s="42">
        <v>0</v>
      </c>
      <c r="AC50" s="42">
        <v>0.25</v>
      </c>
      <c r="AD50" s="42">
        <v>0</v>
      </c>
      <c r="AE50" s="42">
        <v>0</v>
      </c>
      <c r="AF50" s="42">
        <v>0</v>
      </c>
      <c r="AG50" s="42">
        <v>0</v>
      </c>
      <c r="AH50" s="42">
        <v>0</v>
      </c>
      <c r="AI50" s="47">
        <v>0</v>
      </c>
      <c r="AJ50" s="47">
        <v>1</v>
      </c>
      <c r="AK50" s="47">
        <v>0</v>
      </c>
      <c r="AL50" s="47">
        <v>0</v>
      </c>
      <c r="AM50" s="47">
        <v>0</v>
      </c>
      <c r="AN50">
        <v>0</v>
      </c>
      <c r="AO50" s="47">
        <v>0</v>
      </c>
      <c r="AP50" s="47">
        <v>0</v>
      </c>
      <c r="AQ50" s="47">
        <v>0</v>
      </c>
      <c r="AR50" s="47">
        <v>0</v>
      </c>
      <c r="AS50" s="47">
        <v>2</v>
      </c>
      <c r="AT50" s="47">
        <v>5</v>
      </c>
      <c r="AU50" s="47">
        <v>2</v>
      </c>
      <c r="AV50" s="47">
        <v>0</v>
      </c>
      <c r="AW50" s="47">
        <v>1</v>
      </c>
      <c r="AX50" s="47">
        <v>0</v>
      </c>
      <c r="AY50">
        <v>0</v>
      </c>
      <c r="AZ50" s="47">
        <v>0</v>
      </c>
      <c r="BA50" s="47">
        <v>0</v>
      </c>
      <c r="BB50">
        <v>0</v>
      </c>
      <c r="BC50" t="s">
        <v>177</v>
      </c>
      <c r="BD50">
        <v>1.2</v>
      </c>
      <c r="BE50">
        <v>7.2</v>
      </c>
      <c r="BF50">
        <v>0</v>
      </c>
      <c r="BG50">
        <v>0</v>
      </c>
    </row>
    <row r="51" spans="1:59" x14ac:dyDescent="0.25">
      <c r="A51" s="47">
        <v>0</v>
      </c>
      <c r="B51" s="47">
        <v>6</v>
      </c>
      <c r="C51" s="47">
        <v>0</v>
      </c>
      <c r="D51" s="47">
        <v>0</v>
      </c>
      <c r="E51" s="47">
        <v>1</v>
      </c>
      <c r="F51" s="47">
        <v>0</v>
      </c>
      <c r="G51" s="47">
        <v>1</v>
      </c>
      <c r="H51" s="47">
        <v>0</v>
      </c>
      <c r="I51" s="47">
        <v>0</v>
      </c>
      <c r="J51" s="47">
        <v>0</v>
      </c>
      <c r="K51" s="47">
        <v>21</v>
      </c>
      <c r="L51" s="47">
        <v>264</v>
      </c>
      <c r="M51" s="47">
        <v>4</v>
      </c>
      <c r="N51" s="47">
        <v>6</v>
      </c>
      <c r="O51" s="42">
        <v>0</v>
      </c>
      <c r="P51" s="42">
        <v>8.32</v>
      </c>
      <c r="Q51" s="42">
        <v>0</v>
      </c>
      <c r="R51" s="42">
        <v>8.9</v>
      </c>
      <c r="S51" s="47">
        <v>1</v>
      </c>
      <c r="T51" s="42">
        <v>3.57</v>
      </c>
      <c r="U51" s="42">
        <v>0</v>
      </c>
      <c r="V51" s="42">
        <v>0</v>
      </c>
      <c r="W51" s="42">
        <v>53</v>
      </c>
      <c r="X51" s="42">
        <v>53</v>
      </c>
      <c r="Y51" s="42">
        <v>1</v>
      </c>
      <c r="Z51" s="42">
        <v>6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  <c r="AF51" s="42">
        <v>0</v>
      </c>
      <c r="AG51" s="42">
        <v>1</v>
      </c>
      <c r="AH51" s="42">
        <v>0</v>
      </c>
      <c r="AI51" s="47">
        <v>1</v>
      </c>
      <c r="AJ51" s="47">
        <v>6</v>
      </c>
      <c r="AK51" s="47">
        <v>0</v>
      </c>
      <c r="AL51" s="47">
        <v>0</v>
      </c>
      <c r="AM51" s="47">
        <v>0</v>
      </c>
      <c r="AN51">
        <v>0</v>
      </c>
      <c r="AO51" s="47">
        <v>0</v>
      </c>
      <c r="AP51" s="47">
        <v>0</v>
      </c>
      <c r="AQ51" s="47">
        <v>1</v>
      </c>
      <c r="AR51" s="47">
        <v>0</v>
      </c>
      <c r="AS51" s="47">
        <v>0</v>
      </c>
      <c r="AT51" s="47">
        <v>0</v>
      </c>
      <c r="AU51" s="47">
        <v>0</v>
      </c>
      <c r="AV51" s="47">
        <v>0</v>
      </c>
      <c r="AW51" s="47">
        <v>0</v>
      </c>
      <c r="AX51" s="47">
        <v>0</v>
      </c>
      <c r="AY51">
        <v>0</v>
      </c>
      <c r="AZ51" s="47">
        <v>0</v>
      </c>
      <c r="BA51" s="47">
        <v>0</v>
      </c>
      <c r="BB51">
        <v>0</v>
      </c>
      <c r="BC51" t="s">
        <v>605</v>
      </c>
      <c r="BD51">
        <v>8.8999999999999986</v>
      </c>
      <c r="BE51">
        <v>0</v>
      </c>
      <c r="BF51">
        <v>0</v>
      </c>
      <c r="BG51">
        <v>0</v>
      </c>
    </row>
    <row r="52" spans="1:59" x14ac:dyDescent="0.25">
      <c r="A52" s="47">
        <v>5</v>
      </c>
      <c r="B52" s="47">
        <v>18</v>
      </c>
      <c r="C52" s="47">
        <v>16</v>
      </c>
      <c r="D52" s="47">
        <v>5</v>
      </c>
      <c r="E52" s="47">
        <v>8</v>
      </c>
      <c r="F52" s="47">
        <v>2</v>
      </c>
      <c r="G52" s="47">
        <v>2</v>
      </c>
      <c r="H52" s="47">
        <v>0</v>
      </c>
      <c r="I52" s="47">
        <v>0</v>
      </c>
      <c r="J52" s="47">
        <v>0</v>
      </c>
      <c r="K52" s="47">
        <v>21</v>
      </c>
      <c r="L52" s="47">
        <v>264</v>
      </c>
      <c r="M52" s="47">
        <v>4</v>
      </c>
      <c r="N52" s="47">
        <v>6</v>
      </c>
      <c r="O52" s="42">
        <v>0</v>
      </c>
      <c r="P52" s="42">
        <v>6.85</v>
      </c>
      <c r="Q52" s="42">
        <v>0</v>
      </c>
      <c r="R52" s="42">
        <v>2.4700000000000002</v>
      </c>
      <c r="S52" s="47">
        <v>13</v>
      </c>
      <c r="T52" s="42">
        <v>1.1299999999999999</v>
      </c>
      <c r="U52" s="42">
        <v>2.75</v>
      </c>
      <c r="V52" s="42">
        <v>2.2285714285714286</v>
      </c>
      <c r="W52" s="42">
        <v>79</v>
      </c>
      <c r="X52" s="42">
        <v>56</v>
      </c>
      <c r="Y52" s="42">
        <v>0.62</v>
      </c>
      <c r="Z52" s="42">
        <v>1.38</v>
      </c>
      <c r="AA52" s="42">
        <v>1.23</v>
      </c>
      <c r="AB52" s="42">
        <v>0.38</v>
      </c>
      <c r="AC52" s="42">
        <v>0.38</v>
      </c>
      <c r="AD52" s="42">
        <v>0</v>
      </c>
      <c r="AE52" s="42">
        <v>0.15</v>
      </c>
      <c r="AF52" s="42">
        <v>0</v>
      </c>
      <c r="AG52" s="42">
        <v>0.15</v>
      </c>
      <c r="AH52" s="42">
        <v>0</v>
      </c>
      <c r="AI52" s="47">
        <v>3</v>
      </c>
      <c r="AJ52" s="47">
        <v>11</v>
      </c>
      <c r="AK52" s="47">
        <v>12</v>
      </c>
      <c r="AL52" s="47">
        <v>4</v>
      </c>
      <c r="AM52" s="47">
        <v>4</v>
      </c>
      <c r="AN52">
        <v>1</v>
      </c>
      <c r="AO52" s="47">
        <v>0</v>
      </c>
      <c r="AP52" s="47">
        <v>0</v>
      </c>
      <c r="AQ52" s="47">
        <v>1</v>
      </c>
      <c r="AR52" s="47">
        <v>0</v>
      </c>
      <c r="AS52" s="47">
        <v>5</v>
      </c>
      <c r="AT52" s="47">
        <v>7</v>
      </c>
      <c r="AU52" s="47">
        <v>4</v>
      </c>
      <c r="AV52" s="47">
        <v>1</v>
      </c>
      <c r="AW52" s="47">
        <v>1</v>
      </c>
      <c r="AX52" s="47">
        <v>1</v>
      </c>
      <c r="AY52">
        <v>0</v>
      </c>
      <c r="AZ52" s="47">
        <v>0</v>
      </c>
      <c r="BA52" s="47">
        <v>1</v>
      </c>
      <c r="BB52">
        <v>0</v>
      </c>
      <c r="BC52" t="s">
        <v>327</v>
      </c>
      <c r="BD52">
        <v>16.5</v>
      </c>
      <c r="BE52">
        <v>15.700000000000001</v>
      </c>
      <c r="BF52">
        <v>6</v>
      </c>
      <c r="BG52">
        <v>7</v>
      </c>
    </row>
    <row r="53" spans="1:59" x14ac:dyDescent="0.25">
      <c r="A53" s="47">
        <v>0</v>
      </c>
      <c r="B53" s="47">
        <v>0</v>
      </c>
      <c r="C53" s="47">
        <v>0</v>
      </c>
      <c r="D53" s="47">
        <v>0</v>
      </c>
      <c r="E53" s="47">
        <v>0</v>
      </c>
      <c r="F53" s="47">
        <v>0</v>
      </c>
      <c r="G53" s="47">
        <v>0</v>
      </c>
      <c r="H53" s="47">
        <v>0</v>
      </c>
      <c r="I53" s="47">
        <v>0</v>
      </c>
      <c r="J53" s="47">
        <v>0</v>
      </c>
      <c r="K53" s="47">
        <v>21</v>
      </c>
      <c r="L53" s="47">
        <v>264</v>
      </c>
      <c r="M53" s="47">
        <v>2</v>
      </c>
      <c r="N53" s="47">
        <v>5</v>
      </c>
      <c r="O53" s="42">
        <v>0</v>
      </c>
      <c r="P53" s="42">
        <v>4</v>
      </c>
      <c r="Q53" s="42">
        <v>0</v>
      </c>
      <c r="R53" s="42">
        <v>0</v>
      </c>
      <c r="S53" s="47">
        <v>0</v>
      </c>
      <c r="T53" s="42">
        <v>1.82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2">
        <v>0</v>
      </c>
      <c r="AI53" s="47">
        <v>0</v>
      </c>
      <c r="AJ53" s="47">
        <v>0</v>
      </c>
      <c r="AK53" s="47">
        <v>0</v>
      </c>
      <c r="AL53" s="47">
        <v>0</v>
      </c>
      <c r="AM53" s="47">
        <v>0</v>
      </c>
      <c r="AN53">
        <v>0</v>
      </c>
      <c r="AO53" s="47">
        <v>0</v>
      </c>
      <c r="AP53" s="47">
        <v>0</v>
      </c>
      <c r="AQ53" s="47">
        <v>0</v>
      </c>
      <c r="AR53" s="47">
        <v>0</v>
      </c>
      <c r="AS53" s="47">
        <v>0</v>
      </c>
      <c r="AT53" s="47">
        <v>0</v>
      </c>
      <c r="AU53" s="47">
        <v>0</v>
      </c>
      <c r="AV53" s="47">
        <v>0</v>
      </c>
      <c r="AW53" s="47">
        <v>0</v>
      </c>
      <c r="AX53" s="47">
        <v>0</v>
      </c>
      <c r="AY53">
        <v>0</v>
      </c>
      <c r="AZ53" s="47">
        <v>0</v>
      </c>
      <c r="BA53" s="47">
        <v>0</v>
      </c>
      <c r="BB53">
        <v>0</v>
      </c>
      <c r="BC53" t="s">
        <v>578</v>
      </c>
      <c r="BD53">
        <v>0</v>
      </c>
      <c r="BE53">
        <v>0</v>
      </c>
      <c r="BF53">
        <v>0</v>
      </c>
      <c r="BG53">
        <v>0</v>
      </c>
    </row>
    <row r="54" spans="1:59" x14ac:dyDescent="0.25">
      <c r="A54" s="47">
        <v>0</v>
      </c>
      <c r="B54" s="47">
        <v>0</v>
      </c>
      <c r="C54" s="47">
        <v>0</v>
      </c>
      <c r="D54" s="47">
        <v>0</v>
      </c>
      <c r="E54" s="47">
        <v>0</v>
      </c>
      <c r="F54" s="47">
        <v>0</v>
      </c>
      <c r="G54" s="47">
        <v>0</v>
      </c>
      <c r="H54" s="47">
        <v>0</v>
      </c>
      <c r="I54" s="47">
        <v>0</v>
      </c>
      <c r="J54" s="47">
        <v>0</v>
      </c>
      <c r="K54" s="47">
        <v>21</v>
      </c>
      <c r="L54" s="47">
        <v>264</v>
      </c>
      <c r="M54" s="47">
        <v>1</v>
      </c>
      <c r="N54" s="47">
        <v>6</v>
      </c>
      <c r="O54" s="42">
        <v>0</v>
      </c>
      <c r="P54" s="42">
        <v>2</v>
      </c>
      <c r="Q54" s="42">
        <v>0</v>
      </c>
      <c r="R54" s="42">
        <v>0</v>
      </c>
      <c r="S54" s="47">
        <v>0</v>
      </c>
      <c r="T54" s="42">
        <v>1.61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42">
        <v>0</v>
      </c>
      <c r="AF54" s="42">
        <v>0</v>
      </c>
      <c r="AG54" s="42">
        <v>0</v>
      </c>
      <c r="AH54" s="42">
        <v>0</v>
      </c>
      <c r="AI54" s="47">
        <v>0</v>
      </c>
      <c r="AJ54" s="47">
        <v>0</v>
      </c>
      <c r="AK54" s="47">
        <v>0</v>
      </c>
      <c r="AL54" s="47">
        <v>0</v>
      </c>
      <c r="AM54" s="47">
        <v>0</v>
      </c>
      <c r="AN54">
        <v>0</v>
      </c>
      <c r="AO54" s="47">
        <v>0</v>
      </c>
      <c r="AP54" s="47">
        <v>0</v>
      </c>
      <c r="AQ54" s="47">
        <v>0</v>
      </c>
      <c r="AR54" s="47">
        <v>0</v>
      </c>
      <c r="AS54" s="47">
        <v>0</v>
      </c>
      <c r="AT54" s="47">
        <v>0</v>
      </c>
      <c r="AU54" s="47">
        <v>0</v>
      </c>
      <c r="AV54" s="47">
        <v>0</v>
      </c>
      <c r="AW54" s="47">
        <v>0</v>
      </c>
      <c r="AX54" s="47">
        <v>0</v>
      </c>
      <c r="AY54">
        <v>0</v>
      </c>
      <c r="AZ54" s="47">
        <v>0</v>
      </c>
      <c r="BA54" s="47">
        <v>0</v>
      </c>
      <c r="BB54">
        <v>0</v>
      </c>
      <c r="BC54" t="s">
        <v>617</v>
      </c>
      <c r="BD54">
        <v>0</v>
      </c>
      <c r="BE54">
        <v>0</v>
      </c>
      <c r="BF54">
        <v>0</v>
      </c>
      <c r="BG54">
        <v>0</v>
      </c>
    </row>
    <row r="55" spans="1:59" x14ac:dyDescent="0.25">
      <c r="A55" s="47">
        <v>0</v>
      </c>
      <c r="B55" s="47">
        <v>1</v>
      </c>
      <c r="C55" s="47">
        <v>0</v>
      </c>
      <c r="D55" s="47">
        <v>2</v>
      </c>
      <c r="E55" s="47">
        <v>0</v>
      </c>
      <c r="F55" s="47">
        <v>0</v>
      </c>
      <c r="G55" s="47">
        <v>0</v>
      </c>
      <c r="H55" s="47">
        <v>0</v>
      </c>
      <c r="I55" s="47">
        <v>0</v>
      </c>
      <c r="J55" s="47">
        <v>0</v>
      </c>
      <c r="K55" s="47">
        <v>21</v>
      </c>
      <c r="L55" s="47">
        <v>264</v>
      </c>
      <c r="M55" s="47">
        <v>5</v>
      </c>
      <c r="N55" s="47">
        <v>6</v>
      </c>
      <c r="O55" s="42">
        <v>0</v>
      </c>
      <c r="P55" s="42">
        <v>2.14</v>
      </c>
      <c r="Q55" s="42">
        <v>0</v>
      </c>
      <c r="R55" s="42">
        <v>1.4</v>
      </c>
      <c r="S55" s="47">
        <v>2</v>
      </c>
      <c r="T55" s="42">
        <v>1.48</v>
      </c>
      <c r="U55" s="42">
        <v>0</v>
      </c>
      <c r="V55" s="42">
        <v>1.4</v>
      </c>
      <c r="W55" s="42">
        <v>35</v>
      </c>
      <c r="X55" s="42">
        <v>42</v>
      </c>
      <c r="Y55" s="42">
        <v>0</v>
      </c>
      <c r="Z55" s="42">
        <v>0.5</v>
      </c>
      <c r="AA55" s="42">
        <v>0</v>
      </c>
      <c r="AB55" s="42">
        <v>0</v>
      </c>
      <c r="AC55" s="42">
        <v>1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7">
        <v>0</v>
      </c>
      <c r="AJ55" s="47">
        <v>0</v>
      </c>
      <c r="AK55" s="47">
        <v>0</v>
      </c>
      <c r="AL55" s="47">
        <v>0</v>
      </c>
      <c r="AM55" s="47">
        <v>0</v>
      </c>
      <c r="AN55">
        <v>0</v>
      </c>
      <c r="AO55" s="47">
        <v>0</v>
      </c>
      <c r="AP55" s="47">
        <v>0</v>
      </c>
      <c r="AQ55" s="47">
        <v>0</v>
      </c>
      <c r="AR55" s="47">
        <v>0</v>
      </c>
      <c r="AS55" s="47">
        <v>0</v>
      </c>
      <c r="AT55" s="47">
        <v>1</v>
      </c>
      <c r="AU55" s="47">
        <v>0</v>
      </c>
      <c r="AV55" s="47">
        <v>0</v>
      </c>
      <c r="AW55" s="47">
        <v>2</v>
      </c>
      <c r="AX55" s="47">
        <v>0</v>
      </c>
      <c r="AY55">
        <v>0</v>
      </c>
      <c r="AZ55" s="47">
        <v>0</v>
      </c>
      <c r="BA55" s="47">
        <v>0</v>
      </c>
      <c r="BB55">
        <v>0</v>
      </c>
      <c r="BC55" t="s">
        <v>636</v>
      </c>
      <c r="BD55">
        <v>0</v>
      </c>
      <c r="BE55">
        <v>2.8</v>
      </c>
      <c r="BF55">
        <v>0</v>
      </c>
      <c r="BG55">
        <v>2</v>
      </c>
    </row>
    <row r="56" spans="1:59" x14ac:dyDescent="0.25">
      <c r="A56" s="47">
        <v>0</v>
      </c>
      <c r="B56" s="47">
        <v>0</v>
      </c>
      <c r="C56" s="47"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47">
        <v>0</v>
      </c>
      <c r="J56" s="47">
        <v>0</v>
      </c>
      <c r="K56" s="47">
        <v>21</v>
      </c>
      <c r="L56" s="47">
        <v>264</v>
      </c>
      <c r="M56" s="47">
        <v>1</v>
      </c>
      <c r="N56" s="47">
        <v>6</v>
      </c>
      <c r="O56" s="42">
        <v>0</v>
      </c>
      <c r="P56" s="42">
        <v>2</v>
      </c>
      <c r="Q56" s="42">
        <v>0</v>
      </c>
      <c r="R56" s="42">
        <v>0</v>
      </c>
      <c r="S56" s="47">
        <v>0</v>
      </c>
      <c r="T56" s="42">
        <v>1.61</v>
      </c>
      <c r="U56" s="42">
        <v>0</v>
      </c>
      <c r="V56" s="42">
        <v>0</v>
      </c>
      <c r="W56" s="42">
        <v>0</v>
      </c>
      <c r="X56" s="42">
        <v>0</v>
      </c>
      <c r="Y56" s="42">
        <v>0</v>
      </c>
      <c r="Z56" s="42">
        <v>0</v>
      </c>
      <c r="AA56" s="42">
        <v>0</v>
      </c>
      <c r="AB56" s="42">
        <v>0</v>
      </c>
      <c r="AC56" s="42">
        <v>0</v>
      </c>
      <c r="AD56" s="42">
        <v>0</v>
      </c>
      <c r="AE56" s="42">
        <v>0</v>
      </c>
      <c r="AF56" s="42">
        <v>0</v>
      </c>
      <c r="AG56" s="42">
        <v>0</v>
      </c>
      <c r="AH56" s="42">
        <v>0</v>
      </c>
      <c r="AI56" s="47">
        <v>0</v>
      </c>
      <c r="AJ56" s="47">
        <v>0</v>
      </c>
      <c r="AK56" s="47">
        <v>0</v>
      </c>
      <c r="AL56" s="47">
        <v>0</v>
      </c>
      <c r="AM56" s="47">
        <v>0</v>
      </c>
      <c r="AN56">
        <v>0</v>
      </c>
      <c r="AO56" s="47">
        <v>0</v>
      </c>
      <c r="AP56" s="47">
        <v>0</v>
      </c>
      <c r="AQ56" s="47">
        <v>0</v>
      </c>
      <c r="AR56" s="47">
        <v>0</v>
      </c>
      <c r="AS56" s="47">
        <v>0</v>
      </c>
      <c r="AT56" s="47">
        <v>0</v>
      </c>
      <c r="AU56" s="47">
        <v>0</v>
      </c>
      <c r="AV56" s="47">
        <v>0</v>
      </c>
      <c r="AW56" s="47">
        <v>0</v>
      </c>
      <c r="AX56" s="47">
        <v>0</v>
      </c>
      <c r="AY56">
        <v>0</v>
      </c>
      <c r="AZ56" s="47">
        <v>0</v>
      </c>
      <c r="BA56" s="47">
        <v>0</v>
      </c>
      <c r="BB56">
        <v>0</v>
      </c>
      <c r="BC56" t="s">
        <v>526</v>
      </c>
      <c r="BD56">
        <v>0</v>
      </c>
      <c r="BE56">
        <v>0</v>
      </c>
      <c r="BF56">
        <v>0</v>
      </c>
      <c r="BG56">
        <v>0</v>
      </c>
    </row>
    <row r="57" spans="1:59" x14ac:dyDescent="0.25">
      <c r="A57" s="47">
        <v>2</v>
      </c>
      <c r="B57" s="47">
        <v>14</v>
      </c>
      <c r="C57" s="47">
        <v>15</v>
      </c>
      <c r="D57" s="47">
        <v>1</v>
      </c>
      <c r="E57" s="47">
        <v>4</v>
      </c>
      <c r="F57" s="47">
        <v>0</v>
      </c>
      <c r="G57" s="47">
        <v>1</v>
      </c>
      <c r="H57" s="47">
        <v>0</v>
      </c>
      <c r="I57" s="47">
        <v>0</v>
      </c>
      <c r="J57" s="47">
        <v>0</v>
      </c>
      <c r="K57" s="47">
        <v>21</v>
      </c>
      <c r="L57" s="47">
        <v>264</v>
      </c>
      <c r="M57" s="47">
        <v>4</v>
      </c>
      <c r="N57" s="47">
        <v>6</v>
      </c>
      <c r="O57" s="42">
        <v>0</v>
      </c>
      <c r="P57" s="42">
        <v>2.0299999999999998</v>
      </c>
      <c r="Q57" s="42">
        <v>0</v>
      </c>
      <c r="R57" s="42">
        <v>1.3</v>
      </c>
      <c r="S57" s="47">
        <v>11</v>
      </c>
      <c r="T57" s="42">
        <v>-0.57999999999999996</v>
      </c>
      <c r="U57" s="42">
        <v>1.52</v>
      </c>
      <c r="V57" s="42">
        <v>1.1166666666666665</v>
      </c>
      <c r="W57" s="42">
        <v>63</v>
      </c>
      <c r="X57" s="42">
        <v>13</v>
      </c>
      <c r="Y57" s="42">
        <v>0.36</v>
      </c>
      <c r="Z57" s="42">
        <v>1.27</v>
      </c>
      <c r="AA57" s="42">
        <v>1.36</v>
      </c>
      <c r="AB57" s="42">
        <v>0.18</v>
      </c>
      <c r="AC57" s="42">
        <v>0.09</v>
      </c>
      <c r="AD57" s="42">
        <v>0</v>
      </c>
      <c r="AE57" s="42">
        <v>0</v>
      </c>
      <c r="AF57" s="42">
        <v>0</v>
      </c>
      <c r="AG57" s="42">
        <v>0.09</v>
      </c>
      <c r="AH57" s="42">
        <v>0</v>
      </c>
      <c r="AI57" s="47">
        <v>0</v>
      </c>
      <c r="AJ57" s="47">
        <v>8</v>
      </c>
      <c r="AK57" s="47">
        <v>6</v>
      </c>
      <c r="AL57" s="47">
        <v>1</v>
      </c>
      <c r="AM57" s="47">
        <v>1</v>
      </c>
      <c r="AN57">
        <v>0</v>
      </c>
      <c r="AO57" s="47">
        <v>0</v>
      </c>
      <c r="AP57" s="47">
        <v>0</v>
      </c>
      <c r="AQ57" s="47">
        <v>0</v>
      </c>
      <c r="AR57" s="47">
        <v>0</v>
      </c>
      <c r="AS57" s="47">
        <v>4</v>
      </c>
      <c r="AT57" s="47">
        <v>6</v>
      </c>
      <c r="AU57" s="47">
        <v>9</v>
      </c>
      <c r="AV57" s="47">
        <v>1</v>
      </c>
      <c r="AW57" s="47">
        <v>0</v>
      </c>
      <c r="AX57" s="47">
        <v>0</v>
      </c>
      <c r="AY57">
        <v>0</v>
      </c>
      <c r="AZ57" s="47">
        <v>0</v>
      </c>
      <c r="BA57" s="47">
        <v>1</v>
      </c>
      <c r="BB57">
        <v>0</v>
      </c>
      <c r="BC57" t="s">
        <v>432</v>
      </c>
      <c r="BD57">
        <v>7.6</v>
      </c>
      <c r="BE57">
        <v>6.7</v>
      </c>
      <c r="BF57">
        <v>5</v>
      </c>
      <c r="BG57">
        <v>6</v>
      </c>
    </row>
    <row r="58" spans="1:59" x14ac:dyDescent="0.25">
      <c r="A58" s="47">
        <v>1</v>
      </c>
      <c r="B58" s="47">
        <v>6</v>
      </c>
      <c r="C58" s="47">
        <v>3</v>
      </c>
      <c r="D58" s="47">
        <v>0</v>
      </c>
      <c r="E58" s="47">
        <v>4</v>
      </c>
      <c r="F58" s="47">
        <v>0</v>
      </c>
      <c r="G58" s="47">
        <v>0</v>
      </c>
      <c r="H58" s="47">
        <v>0</v>
      </c>
      <c r="I58" s="47">
        <v>0</v>
      </c>
      <c r="J58" s="47">
        <v>0</v>
      </c>
      <c r="K58" s="47">
        <v>21</v>
      </c>
      <c r="L58" s="47">
        <v>294</v>
      </c>
      <c r="M58" s="47">
        <v>4</v>
      </c>
      <c r="N58" s="47">
        <v>5</v>
      </c>
      <c r="O58" s="42">
        <v>0</v>
      </c>
      <c r="P58" s="42">
        <v>3.8</v>
      </c>
      <c r="Q58" s="42">
        <v>0</v>
      </c>
      <c r="R58" s="42">
        <v>2.4300000000000002</v>
      </c>
      <c r="S58" s="47">
        <v>3</v>
      </c>
      <c r="T58" s="42">
        <v>2.36</v>
      </c>
      <c r="U58" s="42">
        <v>0</v>
      </c>
      <c r="V58" s="42">
        <v>0</v>
      </c>
      <c r="W58" s="42">
        <v>75</v>
      </c>
      <c r="X58" s="42">
        <v>103</v>
      </c>
      <c r="Y58" s="42">
        <v>1.33</v>
      </c>
      <c r="Z58" s="42">
        <v>2</v>
      </c>
      <c r="AA58" s="42">
        <v>1</v>
      </c>
      <c r="AB58" s="42">
        <v>0.33</v>
      </c>
      <c r="AC58" s="42">
        <v>0</v>
      </c>
      <c r="AD58" s="42">
        <v>0</v>
      </c>
      <c r="AE58" s="42">
        <v>0</v>
      </c>
      <c r="AF58" s="42">
        <v>0</v>
      </c>
      <c r="AG58" s="42">
        <v>0</v>
      </c>
      <c r="AH58" s="42">
        <v>0</v>
      </c>
      <c r="AI58" s="47">
        <v>1</v>
      </c>
      <c r="AJ58" s="47">
        <v>4</v>
      </c>
      <c r="AK58" s="47">
        <v>2</v>
      </c>
      <c r="AL58" s="47">
        <v>0</v>
      </c>
      <c r="AM58" s="47">
        <v>0</v>
      </c>
      <c r="AN58">
        <v>0</v>
      </c>
      <c r="AO58" s="47">
        <v>0</v>
      </c>
      <c r="AP58" s="47">
        <v>0</v>
      </c>
      <c r="AQ58" s="47">
        <v>0</v>
      </c>
      <c r="AR58" s="47">
        <v>0</v>
      </c>
      <c r="AS58" s="47">
        <v>3</v>
      </c>
      <c r="AT58" s="47">
        <v>2</v>
      </c>
      <c r="AU58" s="47">
        <v>1</v>
      </c>
      <c r="AV58" s="47">
        <v>1</v>
      </c>
      <c r="AW58" s="47">
        <v>0</v>
      </c>
      <c r="AX58" s="47">
        <v>0</v>
      </c>
      <c r="AY58">
        <v>0</v>
      </c>
      <c r="AZ58" s="47">
        <v>0</v>
      </c>
      <c r="BA58" s="47">
        <v>0</v>
      </c>
      <c r="BB58">
        <v>0</v>
      </c>
      <c r="BC58" t="s">
        <v>592</v>
      </c>
      <c r="BD58">
        <v>4.7</v>
      </c>
      <c r="BE58">
        <v>2.6</v>
      </c>
      <c r="BF58">
        <v>0</v>
      </c>
      <c r="BG58">
        <v>0</v>
      </c>
    </row>
    <row r="59" spans="1:59" x14ac:dyDescent="0.25">
      <c r="A59" s="47">
        <v>2</v>
      </c>
      <c r="B59" s="47">
        <v>3</v>
      </c>
      <c r="C59" s="47">
        <v>8</v>
      </c>
      <c r="D59" s="47">
        <v>5</v>
      </c>
      <c r="E59" s="47">
        <v>10</v>
      </c>
      <c r="F59" s="47">
        <v>0</v>
      </c>
      <c r="G59" s="47">
        <v>4</v>
      </c>
      <c r="H59" s="47">
        <v>0</v>
      </c>
      <c r="I59" s="47">
        <v>0</v>
      </c>
      <c r="J59" s="47">
        <v>0</v>
      </c>
      <c r="K59" s="47">
        <v>21</v>
      </c>
      <c r="L59" s="47">
        <v>294</v>
      </c>
      <c r="M59" s="47">
        <v>5</v>
      </c>
      <c r="N59" s="47">
        <v>6</v>
      </c>
      <c r="O59" s="42">
        <v>0</v>
      </c>
      <c r="P59" s="42">
        <v>3.27</v>
      </c>
      <c r="Q59" s="42">
        <v>0</v>
      </c>
      <c r="R59" s="42">
        <v>1.57</v>
      </c>
      <c r="S59" s="47">
        <v>10</v>
      </c>
      <c r="T59" s="42">
        <v>1.42</v>
      </c>
      <c r="U59" s="42">
        <v>0</v>
      </c>
      <c r="V59" s="42">
        <v>0</v>
      </c>
      <c r="W59" s="42">
        <v>43</v>
      </c>
      <c r="X59" s="42">
        <v>29</v>
      </c>
      <c r="Y59" s="42">
        <v>1</v>
      </c>
      <c r="Z59" s="42">
        <v>0.3</v>
      </c>
      <c r="AA59" s="42">
        <v>0.8</v>
      </c>
      <c r="AB59" s="42">
        <v>0.2</v>
      </c>
      <c r="AC59" s="42">
        <v>0.5</v>
      </c>
      <c r="AD59" s="42">
        <v>0</v>
      </c>
      <c r="AE59" s="42">
        <v>0</v>
      </c>
      <c r="AF59" s="42">
        <v>0</v>
      </c>
      <c r="AG59" s="42">
        <v>0.4</v>
      </c>
      <c r="AH59" s="42">
        <v>0</v>
      </c>
      <c r="AI59" s="47">
        <v>3</v>
      </c>
      <c r="AJ59" s="47">
        <v>3</v>
      </c>
      <c r="AK59" s="47">
        <v>2</v>
      </c>
      <c r="AL59" s="47">
        <v>1</v>
      </c>
      <c r="AM59" s="47">
        <v>2</v>
      </c>
      <c r="AN59">
        <v>0</v>
      </c>
      <c r="AO59" s="47">
        <v>0</v>
      </c>
      <c r="AP59" s="47">
        <v>0</v>
      </c>
      <c r="AQ59" s="47">
        <v>1</v>
      </c>
      <c r="AR59" s="47">
        <v>0</v>
      </c>
      <c r="AS59" s="47">
        <v>7</v>
      </c>
      <c r="AT59" s="47">
        <v>0</v>
      </c>
      <c r="AU59" s="47">
        <v>6</v>
      </c>
      <c r="AV59" s="47">
        <v>1</v>
      </c>
      <c r="AW59" s="47">
        <v>3</v>
      </c>
      <c r="AX59" s="47">
        <v>0</v>
      </c>
      <c r="AY59">
        <v>0</v>
      </c>
      <c r="AZ59" s="47">
        <v>0</v>
      </c>
      <c r="BA59" s="47">
        <v>3</v>
      </c>
      <c r="BB59">
        <v>0</v>
      </c>
      <c r="BC59" t="s">
        <v>381</v>
      </c>
      <c r="BD59">
        <v>6.3</v>
      </c>
      <c r="BE59">
        <v>6.7</v>
      </c>
      <c r="BF59">
        <v>0</v>
      </c>
      <c r="BG59">
        <v>0</v>
      </c>
    </row>
    <row r="60" spans="1:59" x14ac:dyDescent="0.25">
      <c r="A60" s="47">
        <v>0</v>
      </c>
      <c r="B60" s="47">
        <v>0</v>
      </c>
      <c r="C60" s="47">
        <v>0</v>
      </c>
      <c r="D60" s="47">
        <v>0</v>
      </c>
      <c r="E60" s="47">
        <v>0</v>
      </c>
      <c r="F60" s="47">
        <v>0</v>
      </c>
      <c r="G60" s="47">
        <v>0</v>
      </c>
      <c r="H60" s="47">
        <v>0</v>
      </c>
      <c r="I60" s="47">
        <v>0</v>
      </c>
      <c r="J60" s="47">
        <v>0</v>
      </c>
      <c r="K60" s="47">
        <v>21</v>
      </c>
      <c r="L60" s="47">
        <v>294</v>
      </c>
      <c r="M60" s="47">
        <v>1</v>
      </c>
      <c r="N60" s="47">
        <v>6</v>
      </c>
      <c r="O60" s="42">
        <v>0</v>
      </c>
      <c r="P60" s="42">
        <v>2</v>
      </c>
      <c r="Q60" s="42">
        <v>0</v>
      </c>
      <c r="R60" s="42">
        <v>0</v>
      </c>
      <c r="S60" s="47">
        <v>0</v>
      </c>
      <c r="T60" s="42">
        <v>1.61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C60" s="42">
        <v>0</v>
      </c>
      <c r="AD60" s="42">
        <v>0</v>
      </c>
      <c r="AE60" s="42">
        <v>0</v>
      </c>
      <c r="AF60" s="42">
        <v>0</v>
      </c>
      <c r="AG60" s="42">
        <v>0</v>
      </c>
      <c r="AH60" s="42">
        <v>0</v>
      </c>
      <c r="AI60" s="47">
        <v>0</v>
      </c>
      <c r="AJ60" s="47">
        <v>0</v>
      </c>
      <c r="AK60" s="47">
        <v>0</v>
      </c>
      <c r="AL60" s="47">
        <v>0</v>
      </c>
      <c r="AM60" s="47">
        <v>0</v>
      </c>
      <c r="AN60">
        <v>0</v>
      </c>
      <c r="AO60" s="47">
        <v>0</v>
      </c>
      <c r="AP60" s="47">
        <v>0</v>
      </c>
      <c r="AQ60" s="47">
        <v>0</v>
      </c>
      <c r="AR60" s="47">
        <v>0</v>
      </c>
      <c r="AS60" s="47">
        <v>0</v>
      </c>
      <c r="AT60" s="47">
        <v>0</v>
      </c>
      <c r="AU60" s="47">
        <v>0</v>
      </c>
      <c r="AV60" s="47">
        <v>0</v>
      </c>
      <c r="AW60" s="47">
        <v>0</v>
      </c>
      <c r="AX60" s="47">
        <v>0</v>
      </c>
      <c r="AY60">
        <v>0</v>
      </c>
      <c r="AZ60" s="47">
        <v>0</v>
      </c>
      <c r="BA60" s="47">
        <v>0</v>
      </c>
      <c r="BB60">
        <v>0</v>
      </c>
      <c r="BC60" t="s">
        <v>535</v>
      </c>
      <c r="BD60">
        <v>0</v>
      </c>
      <c r="BE60">
        <v>0</v>
      </c>
      <c r="BF60">
        <v>0</v>
      </c>
      <c r="BG60">
        <v>0</v>
      </c>
    </row>
    <row r="61" spans="1:59" x14ac:dyDescent="0.25">
      <c r="A61" s="47">
        <v>4</v>
      </c>
      <c r="B61" s="47">
        <v>13</v>
      </c>
      <c r="C61" s="47">
        <v>14</v>
      </c>
      <c r="D61" s="47">
        <v>5</v>
      </c>
      <c r="E61" s="47">
        <v>8</v>
      </c>
      <c r="F61" s="47">
        <v>0</v>
      </c>
      <c r="G61" s="47">
        <v>3</v>
      </c>
      <c r="H61" s="47">
        <v>0</v>
      </c>
      <c r="I61" s="47">
        <v>0</v>
      </c>
      <c r="J61" s="47">
        <v>0</v>
      </c>
      <c r="K61" s="47">
        <v>21</v>
      </c>
      <c r="L61" s="47">
        <v>294</v>
      </c>
      <c r="M61" s="47">
        <v>4</v>
      </c>
      <c r="N61" s="47">
        <v>6</v>
      </c>
      <c r="O61" s="42">
        <v>0</v>
      </c>
      <c r="P61" s="42">
        <v>3.38</v>
      </c>
      <c r="Q61" s="42">
        <v>0</v>
      </c>
      <c r="R61" s="42">
        <v>1.36</v>
      </c>
      <c r="S61" s="47">
        <v>13</v>
      </c>
      <c r="T61" s="42">
        <v>1.35</v>
      </c>
      <c r="U61" s="42">
        <v>1.2499999999999998</v>
      </c>
      <c r="V61" s="42">
        <v>1.4857142857142858</v>
      </c>
      <c r="W61" s="42">
        <v>53</v>
      </c>
      <c r="X61" s="42">
        <v>33</v>
      </c>
      <c r="Y61" s="42">
        <v>0.62</v>
      </c>
      <c r="Z61" s="42">
        <v>1</v>
      </c>
      <c r="AA61" s="42">
        <v>1.08</v>
      </c>
      <c r="AB61" s="42">
        <v>0.31</v>
      </c>
      <c r="AC61" s="42">
        <v>0.38</v>
      </c>
      <c r="AD61" s="42">
        <v>0</v>
      </c>
      <c r="AE61" s="42">
        <v>0</v>
      </c>
      <c r="AF61" s="42">
        <v>0</v>
      </c>
      <c r="AG61" s="42">
        <v>0.23</v>
      </c>
      <c r="AH61" s="42">
        <v>0</v>
      </c>
      <c r="AI61" s="47">
        <v>1</v>
      </c>
      <c r="AJ61" s="47">
        <v>4</v>
      </c>
      <c r="AK61" s="47">
        <v>8</v>
      </c>
      <c r="AL61" s="47">
        <v>1</v>
      </c>
      <c r="AM61" s="47">
        <v>4</v>
      </c>
      <c r="AN61">
        <v>0</v>
      </c>
      <c r="AO61" s="47">
        <v>0</v>
      </c>
      <c r="AP61" s="47">
        <v>0</v>
      </c>
      <c r="AQ61" s="47">
        <v>2</v>
      </c>
      <c r="AR61" s="47">
        <v>0</v>
      </c>
      <c r="AS61" s="47">
        <v>7</v>
      </c>
      <c r="AT61" s="47">
        <v>9</v>
      </c>
      <c r="AU61" s="47">
        <v>6</v>
      </c>
      <c r="AV61" s="47">
        <v>3</v>
      </c>
      <c r="AW61" s="47">
        <v>1</v>
      </c>
      <c r="AX61" s="47">
        <v>0</v>
      </c>
      <c r="AY61">
        <v>0</v>
      </c>
      <c r="AZ61" s="47">
        <v>0</v>
      </c>
      <c r="BA61" s="47">
        <v>1</v>
      </c>
      <c r="BB61">
        <v>0</v>
      </c>
      <c r="BC61" t="s">
        <v>431</v>
      </c>
      <c r="BD61">
        <v>7.5</v>
      </c>
      <c r="BE61">
        <v>11.5</v>
      </c>
      <c r="BF61">
        <v>6</v>
      </c>
      <c r="BG61">
        <v>8</v>
      </c>
    </row>
    <row r="62" spans="1:59" x14ac:dyDescent="0.25">
      <c r="A62" s="47">
        <v>3</v>
      </c>
      <c r="B62" s="47">
        <v>14</v>
      </c>
      <c r="C62" s="47">
        <v>21</v>
      </c>
      <c r="D62" s="47">
        <v>4</v>
      </c>
      <c r="E62" s="47">
        <v>37</v>
      </c>
      <c r="F62" s="47">
        <v>0</v>
      </c>
      <c r="G62" s="47">
        <v>3</v>
      </c>
      <c r="H62" s="47">
        <v>0</v>
      </c>
      <c r="I62" s="47">
        <v>0</v>
      </c>
      <c r="J62" s="47">
        <v>0</v>
      </c>
      <c r="K62" s="47">
        <v>21</v>
      </c>
      <c r="L62" s="47">
        <v>294</v>
      </c>
      <c r="M62" s="47">
        <v>5</v>
      </c>
      <c r="N62" s="47">
        <v>6</v>
      </c>
      <c r="O62" s="42">
        <v>0</v>
      </c>
      <c r="P62" s="42">
        <v>3.76</v>
      </c>
      <c r="Q62" s="42">
        <v>0</v>
      </c>
      <c r="R62" s="42">
        <v>1.9</v>
      </c>
      <c r="S62" s="47">
        <v>17</v>
      </c>
      <c r="T62" s="42">
        <v>0.44</v>
      </c>
      <c r="U62" s="42">
        <v>1.4199999999999997</v>
      </c>
      <c r="V62" s="42">
        <v>2.6</v>
      </c>
      <c r="W62" s="42">
        <v>34</v>
      </c>
      <c r="X62" s="42">
        <v>21</v>
      </c>
      <c r="Y62" s="42">
        <v>2.1800000000000002</v>
      </c>
      <c r="Z62" s="42">
        <v>0.82</v>
      </c>
      <c r="AA62" s="42">
        <v>1.24</v>
      </c>
      <c r="AB62" s="42">
        <v>0.18</v>
      </c>
      <c r="AC62" s="42">
        <v>0.24</v>
      </c>
      <c r="AD62" s="42">
        <v>0</v>
      </c>
      <c r="AE62" s="42">
        <v>0</v>
      </c>
      <c r="AF62" s="42">
        <v>0</v>
      </c>
      <c r="AG62" s="42">
        <v>0.18</v>
      </c>
      <c r="AH62" s="42">
        <v>0</v>
      </c>
      <c r="AI62" s="47">
        <v>19</v>
      </c>
      <c r="AJ62" s="47">
        <v>8</v>
      </c>
      <c r="AK62" s="47">
        <v>15</v>
      </c>
      <c r="AL62" s="47">
        <v>3</v>
      </c>
      <c r="AM62" s="47">
        <v>2</v>
      </c>
      <c r="AN62">
        <v>0</v>
      </c>
      <c r="AO62" s="47">
        <v>0</v>
      </c>
      <c r="AP62" s="47">
        <v>0</v>
      </c>
      <c r="AQ62" s="47">
        <v>1</v>
      </c>
      <c r="AR62" s="47">
        <v>0</v>
      </c>
      <c r="AS62" s="47">
        <v>18</v>
      </c>
      <c r="AT62" s="47">
        <v>6</v>
      </c>
      <c r="AU62" s="47">
        <v>6</v>
      </c>
      <c r="AV62" s="47">
        <v>0</v>
      </c>
      <c r="AW62" s="47">
        <v>2</v>
      </c>
      <c r="AX62" s="47">
        <v>0</v>
      </c>
      <c r="AY62">
        <v>0</v>
      </c>
      <c r="AZ62" s="47">
        <v>0</v>
      </c>
      <c r="BA62" s="47">
        <v>2</v>
      </c>
      <c r="BB62">
        <v>0</v>
      </c>
      <c r="BC62" t="s">
        <v>441</v>
      </c>
      <c r="BD62">
        <v>14.4</v>
      </c>
      <c r="BE62">
        <v>18.399999999999999</v>
      </c>
      <c r="BF62">
        <v>10</v>
      </c>
      <c r="BG62">
        <v>7</v>
      </c>
    </row>
    <row r="63" spans="1:59" x14ac:dyDescent="0.25">
      <c r="A63" s="47">
        <v>0</v>
      </c>
      <c r="B63" s="47">
        <v>0</v>
      </c>
      <c r="C63" s="47">
        <v>0</v>
      </c>
      <c r="D63" s="47">
        <v>0</v>
      </c>
      <c r="E63" s="47">
        <v>0</v>
      </c>
      <c r="F63" s="47">
        <v>0</v>
      </c>
      <c r="G63" s="47">
        <v>0</v>
      </c>
      <c r="H63" s="47">
        <v>0</v>
      </c>
      <c r="I63" s="47">
        <v>0</v>
      </c>
      <c r="J63" s="47">
        <v>0</v>
      </c>
      <c r="K63" s="47">
        <v>21</v>
      </c>
      <c r="L63" s="47">
        <v>294</v>
      </c>
      <c r="M63" s="47">
        <v>3</v>
      </c>
      <c r="N63" s="47">
        <v>6</v>
      </c>
      <c r="O63" s="42">
        <v>0</v>
      </c>
      <c r="P63" s="42">
        <v>1</v>
      </c>
      <c r="Q63" s="42">
        <v>0</v>
      </c>
      <c r="R63" s="42">
        <v>0</v>
      </c>
      <c r="S63" s="47">
        <v>0</v>
      </c>
      <c r="T63" s="42">
        <v>1.5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  <c r="AH63" s="42">
        <v>0</v>
      </c>
      <c r="AI63" s="47">
        <v>0</v>
      </c>
      <c r="AJ63" s="47">
        <v>0</v>
      </c>
      <c r="AK63" s="47">
        <v>0</v>
      </c>
      <c r="AL63" s="47">
        <v>0</v>
      </c>
      <c r="AM63" s="47">
        <v>0</v>
      </c>
      <c r="AN63">
        <v>0</v>
      </c>
      <c r="AO63" s="47">
        <v>0</v>
      </c>
      <c r="AP63" s="47">
        <v>0</v>
      </c>
      <c r="AQ63" s="47">
        <v>0</v>
      </c>
      <c r="AR63" s="47">
        <v>0</v>
      </c>
      <c r="AS63" s="47">
        <v>0</v>
      </c>
      <c r="AT63" s="47">
        <v>0</v>
      </c>
      <c r="AU63" s="47">
        <v>0</v>
      </c>
      <c r="AV63" s="47">
        <v>0</v>
      </c>
      <c r="AW63" s="47">
        <v>0</v>
      </c>
      <c r="AX63" s="47">
        <v>0</v>
      </c>
      <c r="AY63">
        <v>0</v>
      </c>
      <c r="AZ63" s="47">
        <v>0</v>
      </c>
      <c r="BA63" s="47">
        <v>0</v>
      </c>
      <c r="BB63">
        <v>0</v>
      </c>
      <c r="BC63" t="s">
        <v>594</v>
      </c>
      <c r="BD63">
        <v>0</v>
      </c>
      <c r="BE63">
        <v>0</v>
      </c>
      <c r="BF63">
        <v>0</v>
      </c>
      <c r="BG63">
        <v>0</v>
      </c>
    </row>
    <row r="64" spans="1:59" x14ac:dyDescent="0.25">
      <c r="A64" s="47">
        <v>0</v>
      </c>
      <c r="B64" s="47">
        <v>4</v>
      </c>
      <c r="C64" s="47">
        <v>1</v>
      </c>
      <c r="D64" s="47">
        <v>3</v>
      </c>
      <c r="E64" s="47">
        <v>3</v>
      </c>
      <c r="F64" s="47">
        <v>0</v>
      </c>
      <c r="G64" s="47">
        <v>0</v>
      </c>
      <c r="H64" s="47">
        <v>0</v>
      </c>
      <c r="I64" s="47">
        <v>0</v>
      </c>
      <c r="J64" s="47">
        <v>0</v>
      </c>
      <c r="K64" s="47">
        <v>21</v>
      </c>
      <c r="L64" s="47">
        <v>283</v>
      </c>
      <c r="M64" s="47">
        <v>5</v>
      </c>
      <c r="N64" s="47">
        <v>5</v>
      </c>
      <c r="O64" s="42">
        <v>0</v>
      </c>
      <c r="P64" s="42">
        <v>2.83</v>
      </c>
      <c r="Q64" s="42">
        <v>0</v>
      </c>
      <c r="R64" s="42">
        <v>2.08</v>
      </c>
      <c r="S64" s="47">
        <v>4</v>
      </c>
      <c r="T64" s="42">
        <v>0.92</v>
      </c>
      <c r="U64" s="42">
        <v>0</v>
      </c>
      <c r="V64" s="42">
        <v>0</v>
      </c>
      <c r="W64" s="42">
        <v>27</v>
      </c>
      <c r="X64" s="42">
        <v>8</v>
      </c>
      <c r="Y64" s="42">
        <v>0.75</v>
      </c>
      <c r="Z64" s="42">
        <v>1</v>
      </c>
      <c r="AA64" s="42">
        <v>0.25</v>
      </c>
      <c r="AB64" s="42">
        <v>0</v>
      </c>
      <c r="AC64" s="42">
        <v>0.75</v>
      </c>
      <c r="AD64" s="42">
        <v>0</v>
      </c>
      <c r="AE64" s="42">
        <v>0</v>
      </c>
      <c r="AF64" s="42">
        <v>0</v>
      </c>
      <c r="AG64" s="42">
        <v>0</v>
      </c>
      <c r="AH64" s="42">
        <v>0</v>
      </c>
      <c r="AI64" s="47">
        <v>0</v>
      </c>
      <c r="AJ64" s="47">
        <v>2</v>
      </c>
      <c r="AK64" s="47">
        <v>1</v>
      </c>
      <c r="AL64" s="47">
        <v>0</v>
      </c>
      <c r="AM64" s="47">
        <v>3</v>
      </c>
      <c r="AN64">
        <v>0</v>
      </c>
      <c r="AO64" s="47">
        <v>0</v>
      </c>
      <c r="AP64" s="47">
        <v>0</v>
      </c>
      <c r="AQ64" s="47">
        <v>0</v>
      </c>
      <c r="AR64" s="47">
        <v>0</v>
      </c>
      <c r="AS64" s="47">
        <v>3</v>
      </c>
      <c r="AT64" s="47">
        <v>2</v>
      </c>
      <c r="AU64" s="47">
        <v>0</v>
      </c>
      <c r="AV64" s="47">
        <v>0</v>
      </c>
      <c r="AW64" s="47">
        <v>0</v>
      </c>
      <c r="AX64" s="47">
        <v>0</v>
      </c>
      <c r="AY64">
        <v>0</v>
      </c>
      <c r="AZ64" s="47">
        <v>0</v>
      </c>
      <c r="BA64" s="47">
        <v>0</v>
      </c>
      <c r="BB64">
        <v>0</v>
      </c>
      <c r="BC64" t="s">
        <v>140</v>
      </c>
      <c r="BD64">
        <v>4.5</v>
      </c>
      <c r="BE64">
        <v>3.9</v>
      </c>
      <c r="BF64">
        <v>0</v>
      </c>
      <c r="BG64">
        <v>0</v>
      </c>
    </row>
    <row r="65" spans="1:59" x14ac:dyDescent="0.25">
      <c r="A65" s="47">
        <v>0</v>
      </c>
      <c r="B65" s="47">
        <v>0</v>
      </c>
      <c r="C65" s="47">
        <v>0</v>
      </c>
      <c r="D65" s="47">
        <v>0</v>
      </c>
      <c r="E65" s="47">
        <v>0</v>
      </c>
      <c r="F65" s="47">
        <v>0</v>
      </c>
      <c r="G65" s="47">
        <v>0</v>
      </c>
      <c r="H65" s="47">
        <v>0</v>
      </c>
      <c r="I65" s="47">
        <v>0</v>
      </c>
      <c r="J65" s="47">
        <v>0</v>
      </c>
      <c r="K65" s="47">
        <v>21</v>
      </c>
      <c r="L65" s="47">
        <v>283</v>
      </c>
      <c r="M65" s="47">
        <v>2</v>
      </c>
      <c r="N65" s="47">
        <v>6</v>
      </c>
      <c r="O65" s="42">
        <v>0</v>
      </c>
      <c r="P65" s="42">
        <v>3</v>
      </c>
      <c r="Q65" s="42">
        <v>0</v>
      </c>
      <c r="R65" s="42">
        <v>0</v>
      </c>
      <c r="S65" s="47">
        <v>0</v>
      </c>
      <c r="T65" s="42">
        <v>1.71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  <c r="AF65" s="42">
        <v>0</v>
      </c>
      <c r="AG65" s="42">
        <v>0</v>
      </c>
      <c r="AH65" s="42">
        <v>0</v>
      </c>
      <c r="AI65" s="47">
        <v>0</v>
      </c>
      <c r="AJ65" s="47">
        <v>0</v>
      </c>
      <c r="AK65" s="47">
        <v>0</v>
      </c>
      <c r="AL65" s="47">
        <v>0</v>
      </c>
      <c r="AM65" s="47">
        <v>0</v>
      </c>
      <c r="AN65">
        <v>0</v>
      </c>
      <c r="AO65" s="47">
        <v>0</v>
      </c>
      <c r="AP65" s="47">
        <v>0</v>
      </c>
      <c r="AQ65" s="47">
        <v>0</v>
      </c>
      <c r="AR65" s="47">
        <v>0</v>
      </c>
      <c r="AS65" s="47">
        <v>0</v>
      </c>
      <c r="AT65" s="47">
        <v>0</v>
      </c>
      <c r="AU65" s="47">
        <v>0</v>
      </c>
      <c r="AV65" s="47">
        <v>0</v>
      </c>
      <c r="AW65" s="47">
        <v>0</v>
      </c>
      <c r="AX65" s="47">
        <v>0</v>
      </c>
      <c r="AY65">
        <v>0</v>
      </c>
      <c r="AZ65" s="47">
        <v>0</v>
      </c>
      <c r="BA65" s="47">
        <v>0</v>
      </c>
      <c r="BB65">
        <v>0</v>
      </c>
      <c r="BC65" t="s">
        <v>139</v>
      </c>
      <c r="BD65">
        <v>0</v>
      </c>
      <c r="BE65">
        <v>0</v>
      </c>
      <c r="BF65">
        <v>0</v>
      </c>
      <c r="BG65">
        <v>0</v>
      </c>
    </row>
    <row r="66" spans="1:59" x14ac:dyDescent="0.25">
      <c r="A66" s="47">
        <v>0</v>
      </c>
      <c r="B66" s="47">
        <v>5</v>
      </c>
      <c r="C66" s="47">
        <v>8</v>
      </c>
      <c r="D66" s="47">
        <v>3</v>
      </c>
      <c r="E66" s="47">
        <v>2</v>
      </c>
      <c r="F66" s="47">
        <v>0</v>
      </c>
      <c r="G66" s="47">
        <v>4</v>
      </c>
      <c r="H66" s="47">
        <v>0</v>
      </c>
      <c r="I66" s="47">
        <v>0</v>
      </c>
      <c r="J66" s="47">
        <v>0</v>
      </c>
      <c r="K66" s="47">
        <v>21</v>
      </c>
      <c r="L66" s="47">
        <v>283</v>
      </c>
      <c r="M66" s="47">
        <v>5</v>
      </c>
      <c r="N66" s="47">
        <v>6</v>
      </c>
      <c r="O66" s="42">
        <v>0</v>
      </c>
      <c r="P66" s="42">
        <v>2.4300000000000002</v>
      </c>
      <c r="Q66" s="42">
        <v>0</v>
      </c>
      <c r="R66" s="42">
        <v>1.05</v>
      </c>
      <c r="S66" s="47">
        <v>11</v>
      </c>
      <c r="T66" s="42">
        <v>1.67</v>
      </c>
      <c r="U66" s="42">
        <v>0</v>
      </c>
      <c r="V66" s="42">
        <v>0</v>
      </c>
      <c r="W66" s="42">
        <v>31</v>
      </c>
      <c r="X66" s="42">
        <v>11</v>
      </c>
      <c r="Y66" s="42">
        <v>0.18</v>
      </c>
      <c r="Z66" s="42">
        <v>0.45</v>
      </c>
      <c r="AA66" s="42">
        <v>0.73</v>
      </c>
      <c r="AB66" s="42">
        <v>0</v>
      </c>
      <c r="AC66" s="42">
        <v>0.27</v>
      </c>
      <c r="AD66" s="42">
        <v>0</v>
      </c>
      <c r="AE66" s="42">
        <v>0</v>
      </c>
      <c r="AF66" s="42">
        <v>0</v>
      </c>
      <c r="AG66" s="42">
        <v>0.36</v>
      </c>
      <c r="AH66" s="42">
        <v>0</v>
      </c>
      <c r="AI66" s="47">
        <v>2</v>
      </c>
      <c r="AJ66" s="47">
        <v>3</v>
      </c>
      <c r="AK66" s="47">
        <v>2</v>
      </c>
      <c r="AL66" s="47">
        <v>0</v>
      </c>
      <c r="AM66" s="47">
        <v>2</v>
      </c>
      <c r="AN66">
        <v>0</v>
      </c>
      <c r="AO66" s="47">
        <v>0</v>
      </c>
      <c r="AP66" s="47">
        <v>0</v>
      </c>
      <c r="AQ66" s="47">
        <v>1</v>
      </c>
      <c r="AR66" s="47">
        <v>0</v>
      </c>
      <c r="AS66" s="47">
        <v>0</v>
      </c>
      <c r="AT66" s="47">
        <v>2</v>
      </c>
      <c r="AU66" s="47">
        <v>6</v>
      </c>
      <c r="AV66" s="47">
        <v>0</v>
      </c>
      <c r="AW66" s="47">
        <v>1</v>
      </c>
      <c r="AX66" s="47">
        <v>0</v>
      </c>
      <c r="AY66">
        <v>0</v>
      </c>
      <c r="AZ66" s="47">
        <v>0</v>
      </c>
      <c r="BA66" s="47">
        <v>3</v>
      </c>
      <c r="BB66">
        <v>0</v>
      </c>
      <c r="BC66" t="s">
        <v>116</v>
      </c>
      <c r="BD66">
        <v>6.8</v>
      </c>
      <c r="BE66">
        <v>5</v>
      </c>
      <c r="BF66">
        <v>0</v>
      </c>
      <c r="BG66">
        <v>0</v>
      </c>
    </row>
    <row r="67" spans="1:59" x14ac:dyDescent="0.25">
      <c r="A67" s="47">
        <v>0</v>
      </c>
      <c r="B67" s="47">
        <v>1</v>
      </c>
      <c r="C67" s="47">
        <v>0</v>
      </c>
      <c r="D67" s="47">
        <v>0</v>
      </c>
      <c r="E67" s="47">
        <v>0</v>
      </c>
      <c r="F67" s="47">
        <v>0</v>
      </c>
      <c r="G67" s="47">
        <v>0</v>
      </c>
      <c r="H67" s="47">
        <v>0</v>
      </c>
      <c r="I67" s="47">
        <v>0</v>
      </c>
      <c r="J67" s="47">
        <v>0</v>
      </c>
      <c r="K67" s="47">
        <v>21</v>
      </c>
      <c r="L67" s="47">
        <v>283</v>
      </c>
      <c r="M67" s="47">
        <v>4</v>
      </c>
      <c r="N67" s="47">
        <v>6</v>
      </c>
      <c r="O67" s="42">
        <v>0</v>
      </c>
      <c r="P67" s="42">
        <v>2.37</v>
      </c>
      <c r="Q67" s="42">
        <v>0</v>
      </c>
      <c r="R67" s="42">
        <v>1.2</v>
      </c>
      <c r="S67" s="47">
        <v>1</v>
      </c>
      <c r="T67" s="42">
        <v>1.82</v>
      </c>
      <c r="U67" s="42">
        <v>0</v>
      </c>
      <c r="V67" s="42">
        <v>1.2</v>
      </c>
      <c r="W67" s="42">
        <v>13</v>
      </c>
      <c r="X67" s="42">
        <v>13</v>
      </c>
      <c r="Y67" s="42">
        <v>0</v>
      </c>
      <c r="Z67" s="42">
        <v>1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  <c r="AF67" s="42">
        <v>0</v>
      </c>
      <c r="AG67" s="42">
        <v>0</v>
      </c>
      <c r="AH67" s="42">
        <v>0</v>
      </c>
      <c r="AI67" s="47">
        <v>0</v>
      </c>
      <c r="AJ67" s="47">
        <v>0</v>
      </c>
      <c r="AK67" s="47">
        <v>0</v>
      </c>
      <c r="AL67" s="47">
        <v>0</v>
      </c>
      <c r="AM67" s="47">
        <v>0</v>
      </c>
      <c r="AN67">
        <v>0</v>
      </c>
      <c r="AO67" s="47">
        <v>0</v>
      </c>
      <c r="AP67" s="47">
        <v>0</v>
      </c>
      <c r="AQ67" s="47">
        <v>0</v>
      </c>
      <c r="AR67" s="47">
        <v>0</v>
      </c>
      <c r="AS67" s="47">
        <v>0</v>
      </c>
      <c r="AT67" s="47">
        <v>1</v>
      </c>
      <c r="AU67" s="47">
        <v>0</v>
      </c>
      <c r="AV67" s="47">
        <v>0</v>
      </c>
      <c r="AW67" s="47">
        <v>0</v>
      </c>
      <c r="AX67" s="47">
        <v>0</v>
      </c>
      <c r="AY67">
        <v>0</v>
      </c>
      <c r="AZ67" s="47">
        <v>0</v>
      </c>
      <c r="BA67" s="47">
        <v>0</v>
      </c>
      <c r="BB67">
        <v>0</v>
      </c>
      <c r="BC67" t="s">
        <v>148</v>
      </c>
      <c r="BD67">
        <v>0</v>
      </c>
      <c r="BE67">
        <v>1.2</v>
      </c>
      <c r="BF67">
        <v>0</v>
      </c>
      <c r="BG67">
        <v>1</v>
      </c>
    </row>
    <row r="68" spans="1:59" x14ac:dyDescent="0.25">
      <c r="A68" s="47">
        <v>0</v>
      </c>
      <c r="B68" s="47">
        <v>1</v>
      </c>
      <c r="C68" s="47">
        <v>2</v>
      </c>
      <c r="D68" s="47">
        <v>1</v>
      </c>
      <c r="E68" s="47">
        <v>3</v>
      </c>
      <c r="F68" s="47">
        <v>0</v>
      </c>
      <c r="G68" s="47">
        <v>0</v>
      </c>
      <c r="H68" s="47">
        <v>0</v>
      </c>
      <c r="I68" s="47">
        <v>0</v>
      </c>
      <c r="J68" s="47">
        <v>0</v>
      </c>
      <c r="K68" s="47">
        <v>21</v>
      </c>
      <c r="L68" s="47">
        <v>262</v>
      </c>
      <c r="M68" s="47">
        <v>4</v>
      </c>
      <c r="N68" s="47">
        <v>6</v>
      </c>
      <c r="O68" s="42">
        <v>0</v>
      </c>
      <c r="P68" s="42">
        <v>2.0699999999999998</v>
      </c>
      <c r="Q68" s="42">
        <v>0</v>
      </c>
      <c r="R68" s="42">
        <v>1.45</v>
      </c>
      <c r="S68" s="47">
        <v>2</v>
      </c>
      <c r="T68" s="42">
        <v>0.89</v>
      </c>
      <c r="U68" s="42">
        <v>1.9</v>
      </c>
      <c r="V68" s="42">
        <v>1</v>
      </c>
      <c r="W68" s="42">
        <v>21</v>
      </c>
      <c r="X68" s="42">
        <v>15</v>
      </c>
      <c r="Y68" s="42">
        <v>1.5</v>
      </c>
      <c r="Z68" s="42">
        <v>0.5</v>
      </c>
      <c r="AA68" s="42">
        <v>1</v>
      </c>
      <c r="AB68" s="42">
        <v>0</v>
      </c>
      <c r="AC68" s="42">
        <v>0.5</v>
      </c>
      <c r="AD68" s="42">
        <v>0</v>
      </c>
      <c r="AE68" s="42">
        <v>0</v>
      </c>
      <c r="AF68" s="42">
        <v>0</v>
      </c>
      <c r="AG68" s="42">
        <v>0</v>
      </c>
      <c r="AH68" s="42">
        <v>0</v>
      </c>
      <c r="AI68" s="47">
        <v>2</v>
      </c>
      <c r="AJ68" s="47">
        <v>1</v>
      </c>
      <c r="AK68" s="47">
        <v>1</v>
      </c>
      <c r="AL68" s="47">
        <v>0</v>
      </c>
      <c r="AM68" s="47">
        <v>0</v>
      </c>
      <c r="AN68">
        <v>0</v>
      </c>
      <c r="AO68" s="47">
        <v>0</v>
      </c>
      <c r="AP68" s="47">
        <v>0</v>
      </c>
      <c r="AQ68" s="47">
        <v>0</v>
      </c>
      <c r="AR68" s="47">
        <v>0</v>
      </c>
      <c r="AS68" s="47">
        <v>1</v>
      </c>
      <c r="AT68" s="47">
        <v>0</v>
      </c>
      <c r="AU68" s="47">
        <v>1</v>
      </c>
      <c r="AV68" s="47">
        <v>0</v>
      </c>
      <c r="AW68" s="47">
        <v>1</v>
      </c>
      <c r="AX68" s="47">
        <v>0</v>
      </c>
      <c r="AY68">
        <v>0</v>
      </c>
      <c r="AZ68" s="47">
        <v>0</v>
      </c>
      <c r="BA68" s="47">
        <v>0</v>
      </c>
      <c r="BB68">
        <v>0</v>
      </c>
      <c r="BC68" t="s">
        <v>701</v>
      </c>
      <c r="BD68">
        <v>1.9000000000000001</v>
      </c>
      <c r="BE68">
        <v>1</v>
      </c>
      <c r="BF68">
        <v>1</v>
      </c>
      <c r="BG68">
        <v>1</v>
      </c>
    </row>
    <row r="69" spans="1:59" x14ac:dyDescent="0.25">
      <c r="A69" s="47">
        <v>0</v>
      </c>
      <c r="B69" s="47">
        <v>1</v>
      </c>
      <c r="C69" s="47">
        <v>0</v>
      </c>
      <c r="D69" s="47">
        <v>0</v>
      </c>
      <c r="E69" s="47">
        <v>0</v>
      </c>
      <c r="F69" s="47">
        <v>0</v>
      </c>
      <c r="G69" s="47">
        <v>0</v>
      </c>
      <c r="H69" s="47">
        <v>0</v>
      </c>
      <c r="I69" s="47">
        <v>0</v>
      </c>
      <c r="J69" s="47">
        <v>0</v>
      </c>
      <c r="K69" s="47">
        <v>21</v>
      </c>
      <c r="L69" s="47">
        <v>283</v>
      </c>
      <c r="M69" s="47">
        <v>4</v>
      </c>
      <c r="N69" s="47">
        <v>6</v>
      </c>
      <c r="O69" s="42">
        <v>0</v>
      </c>
      <c r="P69" s="42">
        <v>3.09</v>
      </c>
      <c r="Q69" s="42">
        <v>0</v>
      </c>
      <c r="R69" s="42">
        <v>1.2</v>
      </c>
      <c r="S69" s="47">
        <v>1</v>
      </c>
      <c r="T69" s="42">
        <v>1.9</v>
      </c>
      <c r="U69" s="42">
        <v>0</v>
      </c>
      <c r="V69" s="42">
        <v>0</v>
      </c>
      <c r="W69" s="42">
        <v>10</v>
      </c>
      <c r="X69" s="42">
        <v>10</v>
      </c>
      <c r="Y69" s="42">
        <v>0</v>
      </c>
      <c r="Z69" s="42">
        <v>1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  <c r="AH69" s="42">
        <v>0</v>
      </c>
      <c r="AI69" s="47">
        <v>0</v>
      </c>
      <c r="AJ69" s="47">
        <v>1</v>
      </c>
      <c r="AK69" s="47">
        <v>0</v>
      </c>
      <c r="AL69" s="47">
        <v>0</v>
      </c>
      <c r="AM69" s="47">
        <v>0</v>
      </c>
      <c r="AN69">
        <v>0</v>
      </c>
      <c r="AO69" s="47">
        <v>0</v>
      </c>
      <c r="AP69" s="47">
        <v>0</v>
      </c>
      <c r="AQ69" s="47">
        <v>0</v>
      </c>
      <c r="AR69" s="47">
        <v>0</v>
      </c>
      <c r="AS69" s="47">
        <v>0</v>
      </c>
      <c r="AT69" s="47">
        <v>0</v>
      </c>
      <c r="AU69" s="47">
        <v>0</v>
      </c>
      <c r="AV69" s="47">
        <v>0</v>
      </c>
      <c r="AW69" s="47">
        <v>0</v>
      </c>
      <c r="AX69" s="47">
        <v>0</v>
      </c>
      <c r="AY69">
        <v>0</v>
      </c>
      <c r="AZ69" s="47">
        <v>0</v>
      </c>
      <c r="BA69" s="47">
        <v>0</v>
      </c>
      <c r="BB69">
        <v>0</v>
      </c>
      <c r="BC69" t="s">
        <v>129</v>
      </c>
      <c r="BD69">
        <v>1.2</v>
      </c>
      <c r="BE69">
        <v>0</v>
      </c>
      <c r="BF69">
        <v>0</v>
      </c>
      <c r="BG69">
        <v>0</v>
      </c>
    </row>
    <row r="70" spans="1:59" x14ac:dyDescent="0.25">
      <c r="A70" s="47">
        <v>0</v>
      </c>
      <c r="B70" s="47">
        <v>0</v>
      </c>
      <c r="C70" s="47">
        <v>0</v>
      </c>
      <c r="D70" s="47">
        <v>0</v>
      </c>
      <c r="E70" s="47">
        <v>0</v>
      </c>
      <c r="F70" s="47">
        <v>0</v>
      </c>
      <c r="G70" s="47">
        <v>0</v>
      </c>
      <c r="H70" s="47">
        <v>0</v>
      </c>
      <c r="I70" s="47">
        <v>0</v>
      </c>
      <c r="J70" s="47">
        <v>0</v>
      </c>
      <c r="K70" s="47">
        <v>21</v>
      </c>
      <c r="L70" s="47">
        <v>1371</v>
      </c>
      <c r="M70" s="47">
        <v>1</v>
      </c>
      <c r="N70" s="47">
        <v>6</v>
      </c>
      <c r="O70" s="42">
        <v>0</v>
      </c>
      <c r="P70" s="42">
        <v>3</v>
      </c>
      <c r="Q70" s="42">
        <v>0</v>
      </c>
      <c r="R70" s="42">
        <v>0</v>
      </c>
      <c r="S70" s="47">
        <v>0</v>
      </c>
      <c r="T70" s="42">
        <v>1.71</v>
      </c>
      <c r="U70" s="42">
        <v>0</v>
      </c>
      <c r="V70" s="42">
        <v>0</v>
      </c>
      <c r="W70" s="42">
        <v>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  <c r="AC70" s="42">
        <v>0</v>
      </c>
      <c r="AD70" s="42">
        <v>0</v>
      </c>
      <c r="AE70" s="42">
        <v>0</v>
      </c>
      <c r="AF70" s="42">
        <v>0</v>
      </c>
      <c r="AG70" s="42">
        <v>0</v>
      </c>
      <c r="AH70" s="42">
        <v>0</v>
      </c>
      <c r="AI70" s="47">
        <v>0</v>
      </c>
      <c r="AJ70" s="47">
        <v>0</v>
      </c>
      <c r="AK70" s="47">
        <v>0</v>
      </c>
      <c r="AL70" s="47">
        <v>0</v>
      </c>
      <c r="AM70" s="47">
        <v>0</v>
      </c>
      <c r="AN70">
        <v>0</v>
      </c>
      <c r="AO70" s="47">
        <v>0</v>
      </c>
      <c r="AP70" s="47">
        <v>0</v>
      </c>
      <c r="AQ70" s="47">
        <v>0</v>
      </c>
      <c r="AR70" s="47">
        <v>0</v>
      </c>
      <c r="AS70" s="47">
        <v>0</v>
      </c>
      <c r="AT70" s="47">
        <v>0</v>
      </c>
      <c r="AU70" s="47">
        <v>0</v>
      </c>
      <c r="AV70" s="47">
        <v>0</v>
      </c>
      <c r="AW70" s="47">
        <v>0</v>
      </c>
      <c r="AX70" s="47">
        <v>0</v>
      </c>
      <c r="AY70">
        <v>0</v>
      </c>
      <c r="AZ70" s="47">
        <v>0</v>
      </c>
      <c r="BA70" s="47">
        <v>0</v>
      </c>
      <c r="BB70">
        <v>0</v>
      </c>
      <c r="BC70" t="s">
        <v>635</v>
      </c>
      <c r="BD70">
        <v>0</v>
      </c>
      <c r="BE70">
        <v>0</v>
      </c>
      <c r="BF70">
        <v>0</v>
      </c>
      <c r="BG70">
        <v>0</v>
      </c>
    </row>
    <row r="71" spans="1:59" x14ac:dyDescent="0.25">
      <c r="A71" s="47">
        <v>0</v>
      </c>
      <c r="B71" s="47">
        <v>0</v>
      </c>
      <c r="C71" s="47">
        <v>0</v>
      </c>
      <c r="D71" s="47">
        <v>0</v>
      </c>
      <c r="E71" s="47">
        <v>0</v>
      </c>
      <c r="F71" s="47">
        <v>0</v>
      </c>
      <c r="G71" s="47">
        <v>0</v>
      </c>
      <c r="H71" s="47">
        <v>0</v>
      </c>
      <c r="I71" s="47">
        <v>0</v>
      </c>
      <c r="J71" s="47">
        <v>0</v>
      </c>
      <c r="K71" s="47">
        <v>21</v>
      </c>
      <c r="L71" s="47">
        <v>262</v>
      </c>
      <c r="M71" s="47">
        <v>5</v>
      </c>
      <c r="N71" s="47">
        <v>6</v>
      </c>
      <c r="O71" s="42">
        <v>0</v>
      </c>
      <c r="P71" s="42">
        <v>2</v>
      </c>
      <c r="Q71" s="42">
        <v>0</v>
      </c>
      <c r="R71" s="42">
        <v>0</v>
      </c>
      <c r="S71" s="47">
        <v>0</v>
      </c>
      <c r="T71" s="42">
        <v>1.61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  <c r="AB71" s="42">
        <v>0</v>
      </c>
      <c r="AC71" s="42">
        <v>0</v>
      </c>
      <c r="AD71" s="42">
        <v>0</v>
      </c>
      <c r="AE71" s="42">
        <v>0</v>
      </c>
      <c r="AF71" s="42">
        <v>0</v>
      </c>
      <c r="AG71" s="42">
        <v>0</v>
      </c>
      <c r="AH71" s="42">
        <v>0</v>
      </c>
      <c r="AI71" s="47">
        <v>0</v>
      </c>
      <c r="AJ71" s="47">
        <v>0</v>
      </c>
      <c r="AK71" s="47">
        <v>0</v>
      </c>
      <c r="AL71" s="47">
        <v>0</v>
      </c>
      <c r="AM71" s="47">
        <v>0</v>
      </c>
      <c r="AN71">
        <v>0</v>
      </c>
      <c r="AO71" s="47">
        <v>0</v>
      </c>
      <c r="AP71" s="47">
        <v>0</v>
      </c>
      <c r="AQ71" s="47">
        <v>0</v>
      </c>
      <c r="AR71" s="47">
        <v>0</v>
      </c>
      <c r="AS71" s="47">
        <v>0</v>
      </c>
      <c r="AT71" s="47">
        <v>0</v>
      </c>
      <c r="AU71" s="47">
        <v>0</v>
      </c>
      <c r="AV71" s="47">
        <v>0</v>
      </c>
      <c r="AW71" s="47">
        <v>0</v>
      </c>
      <c r="AX71" s="47">
        <v>0</v>
      </c>
      <c r="AY71">
        <v>0</v>
      </c>
      <c r="AZ71" s="47">
        <v>0</v>
      </c>
      <c r="BA71" s="47">
        <v>0</v>
      </c>
      <c r="BB71">
        <v>0</v>
      </c>
      <c r="BC71" t="s">
        <v>585</v>
      </c>
      <c r="BD71">
        <v>0</v>
      </c>
      <c r="BE71">
        <v>0</v>
      </c>
      <c r="BF71">
        <v>0</v>
      </c>
      <c r="BG71">
        <v>0</v>
      </c>
    </row>
    <row r="72" spans="1:59" x14ac:dyDescent="0.25">
      <c r="A72" s="47">
        <v>3</v>
      </c>
      <c r="B72" s="47">
        <v>9</v>
      </c>
      <c r="C72" s="47">
        <v>12</v>
      </c>
      <c r="D72" s="47">
        <v>6</v>
      </c>
      <c r="E72" s="47">
        <v>13</v>
      </c>
      <c r="F72" s="47">
        <v>3</v>
      </c>
      <c r="G72" s="47">
        <v>7</v>
      </c>
      <c r="H72" s="47">
        <v>0</v>
      </c>
      <c r="I72" s="47">
        <v>0</v>
      </c>
      <c r="J72" s="47">
        <v>0</v>
      </c>
      <c r="K72" s="47">
        <v>21</v>
      </c>
      <c r="L72" s="47">
        <v>1371</v>
      </c>
      <c r="M72" s="47">
        <v>4</v>
      </c>
      <c r="N72" s="47">
        <v>7</v>
      </c>
      <c r="O72" s="42">
        <v>0</v>
      </c>
      <c r="P72" s="42">
        <v>3.99</v>
      </c>
      <c r="Q72" s="42">
        <v>0</v>
      </c>
      <c r="R72" s="42">
        <v>2.29</v>
      </c>
      <c r="S72" s="47">
        <v>17</v>
      </c>
      <c r="T72" s="42">
        <v>0.69</v>
      </c>
      <c r="U72" s="42">
        <v>2.3888888888888888</v>
      </c>
      <c r="V72" s="42">
        <v>2.1625000000000001</v>
      </c>
      <c r="W72" s="42">
        <v>57</v>
      </c>
      <c r="X72" s="42">
        <v>59</v>
      </c>
      <c r="Y72" s="42">
        <v>0.76</v>
      </c>
      <c r="Z72" s="42">
        <v>0.53</v>
      </c>
      <c r="AA72" s="42">
        <v>0.71</v>
      </c>
      <c r="AB72" s="42">
        <v>0.18</v>
      </c>
      <c r="AC72" s="42">
        <v>0.35</v>
      </c>
      <c r="AD72" s="42">
        <v>0</v>
      </c>
      <c r="AE72" s="42">
        <v>0.18</v>
      </c>
      <c r="AF72" s="42">
        <v>0</v>
      </c>
      <c r="AG72" s="42">
        <v>0.41</v>
      </c>
      <c r="AH72" s="42">
        <v>0</v>
      </c>
      <c r="AI72" s="47">
        <v>6</v>
      </c>
      <c r="AJ72" s="47">
        <v>4</v>
      </c>
      <c r="AK72" s="47">
        <v>8</v>
      </c>
      <c r="AL72" s="47">
        <v>1</v>
      </c>
      <c r="AM72" s="47">
        <v>3</v>
      </c>
      <c r="AN72">
        <v>2</v>
      </c>
      <c r="AO72" s="47">
        <v>0</v>
      </c>
      <c r="AP72" s="47">
        <v>0</v>
      </c>
      <c r="AQ72" s="47">
        <v>4</v>
      </c>
      <c r="AR72" s="47">
        <v>0</v>
      </c>
      <c r="AS72" s="47">
        <v>7</v>
      </c>
      <c r="AT72" s="47">
        <v>5</v>
      </c>
      <c r="AU72" s="47">
        <v>4</v>
      </c>
      <c r="AV72" s="47">
        <v>2</v>
      </c>
      <c r="AW72" s="47">
        <v>3</v>
      </c>
      <c r="AX72" s="47">
        <v>1</v>
      </c>
      <c r="AY72">
        <v>0</v>
      </c>
      <c r="AZ72" s="47">
        <v>0</v>
      </c>
      <c r="BA72" s="47">
        <v>3</v>
      </c>
      <c r="BB72">
        <v>0</v>
      </c>
      <c r="BC72" t="s">
        <v>351</v>
      </c>
      <c r="BD72">
        <v>21.6</v>
      </c>
      <c r="BE72">
        <v>17.3</v>
      </c>
      <c r="BF72">
        <v>9</v>
      </c>
      <c r="BG72">
        <v>8</v>
      </c>
    </row>
    <row r="73" spans="1:59" x14ac:dyDescent="0.25">
      <c r="A73" s="47">
        <v>0</v>
      </c>
      <c r="B73" s="47">
        <v>1</v>
      </c>
      <c r="C73" s="47">
        <v>8</v>
      </c>
      <c r="D73" s="47">
        <v>2</v>
      </c>
      <c r="E73" s="47">
        <v>3</v>
      </c>
      <c r="F73" s="47">
        <v>0</v>
      </c>
      <c r="G73" s="47">
        <v>1</v>
      </c>
      <c r="H73" s="47">
        <v>0</v>
      </c>
      <c r="I73" s="47">
        <v>0</v>
      </c>
      <c r="J73" s="47">
        <v>0</v>
      </c>
      <c r="K73" s="47">
        <v>21</v>
      </c>
      <c r="L73" s="47">
        <v>293</v>
      </c>
      <c r="M73" s="47">
        <v>5</v>
      </c>
      <c r="N73" s="47">
        <v>6</v>
      </c>
      <c r="O73" s="42">
        <v>0</v>
      </c>
      <c r="P73" s="42">
        <v>2.91</v>
      </c>
      <c r="Q73" s="42">
        <v>0</v>
      </c>
      <c r="R73" s="42">
        <v>1.03</v>
      </c>
      <c r="S73" s="47">
        <v>3</v>
      </c>
      <c r="T73" s="42">
        <v>1.4</v>
      </c>
      <c r="U73" s="42">
        <v>0.65</v>
      </c>
      <c r="V73" s="42">
        <v>1.8</v>
      </c>
      <c r="W73" s="42">
        <v>30</v>
      </c>
      <c r="X73" s="42">
        <v>12</v>
      </c>
      <c r="Y73" s="42">
        <v>1</v>
      </c>
      <c r="Z73" s="42">
        <v>0.33</v>
      </c>
      <c r="AA73" s="42">
        <v>2.67</v>
      </c>
      <c r="AB73" s="42">
        <v>0</v>
      </c>
      <c r="AC73" s="42">
        <v>0.67</v>
      </c>
      <c r="AD73" s="42">
        <v>0</v>
      </c>
      <c r="AE73" s="42">
        <v>0</v>
      </c>
      <c r="AF73" s="42">
        <v>0</v>
      </c>
      <c r="AG73" s="42">
        <v>0.33</v>
      </c>
      <c r="AH73" s="42">
        <v>0</v>
      </c>
      <c r="AI73" s="47">
        <v>1</v>
      </c>
      <c r="AJ73" s="47">
        <v>1</v>
      </c>
      <c r="AK73" s="47">
        <v>4</v>
      </c>
      <c r="AL73" s="47">
        <v>0</v>
      </c>
      <c r="AM73" s="47">
        <v>1</v>
      </c>
      <c r="AN73">
        <v>0</v>
      </c>
      <c r="AO73" s="47">
        <v>0</v>
      </c>
      <c r="AP73" s="47">
        <v>0</v>
      </c>
      <c r="AQ73" s="47">
        <v>0</v>
      </c>
      <c r="AR73" s="47">
        <v>0</v>
      </c>
      <c r="AS73" s="47">
        <v>2</v>
      </c>
      <c r="AT73" s="47">
        <v>0</v>
      </c>
      <c r="AU73" s="47">
        <v>4</v>
      </c>
      <c r="AV73" s="47">
        <v>0</v>
      </c>
      <c r="AW73" s="47">
        <v>1</v>
      </c>
      <c r="AX73" s="47">
        <v>0</v>
      </c>
      <c r="AY73">
        <v>0</v>
      </c>
      <c r="AZ73" s="47">
        <v>0</v>
      </c>
      <c r="BA73" s="47">
        <v>1</v>
      </c>
      <c r="BB73">
        <v>0</v>
      </c>
      <c r="BC73" t="s">
        <v>489</v>
      </c>
      <c r="BD73">
        <v>1.3</v>
      </c>
      <c r="BE73">
        <v>1.8</v>
      </c>
      <c r="BF73">
        <v>2</v>
      </c>
      <c r="BG73">
        <v>1</v>
      </c>
    </row>
    <row r="74" spans="1:59" x14ac:dyDescent="0.25">
      <c r="A74" s="47">
        <v>0</v>
      </c>
      <c r="B74" s="47">
        <v>0</v>
      </c>
      <c r="C74" s="47">
        <v>0</v>
      </c>
      <c r="D74" s="47">
        <v>0</v>
      </c>
      <c r="E74" s="47">
        <v>0</v>
      </c>
      <c r="F74" s="47">
        <v>0</v>
      </c>
      <c r="G74" s="47">
        <v>0</v>
      </c>
      <c r="H74" s="47">
        <v>0</v>
      </c>
      <c r="I74" s="47">
        <v>0</v>
      </c>
      <c r="J74" s="47">
        <v>0</v>
      </c>
      <c r="K74" s="47">
        <v>21</v>
      </c>
      <c r="L74" s="47">
        <v>1371</v>
      </c>
      <c r="M74" s="47">
        <v>1</v>
      </c>
      <c r="N74" s="47">
        <v>6</v>
      </c>
      <c r="O74" s="42">
        <v>0</v>
      </c>
      <c r="P74" s="42">
        <v>1</v>
      </c>
      <c r="Q74" s="42">
        <v>0</v>
      </c>
      <c r="R74" s="42">
        <v>0</v>
      </c>
      <c r="S74" s="47">
        <v>0</v>
      </c>
      <c r="T74" s="42">
        <v>1.5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  <c r="AH74" s="42">
        <v>0</v>
      </c>
      <c r="AI74" s="47">
        <v>0</v>
      </c>
      <c r="AJ74" s="47">
        <v>0</v>
      </c>
      <c r="AK74" s="47">
        <v>0</v>
      </c>
      <c r="AL74" s="47">
        <v>0</v>
      </c>
      <c r="AM74" s="47">
        <v>0</v>
      </c>
      <c r="AN74">
        <v>0</v>
      </c>
      <c r="AO74" s="47">
        <v>0</v>
      </c>
      <c r="AP74" s="47">
        <v>0</v>
      </c>
      <c r="AQ74" s="47">
        <v>0</v>
      </c>
      <c r="AR74" s="47">
        <v>0</v>
      </c>
      <c r="AS74" s="47">
        <v>0</v>
      </c>
      <c r="AT74" s="47">
        <v>0</v>
      </c>
      <c r="AU74" s="47">
        <v>0</v>
      </c>
      <c r="AV74" s="47">
        <v>0</v>
      </c>
      <c r="AW74" s="47">
        <v>0</v>
      </c>
      <c r="AX74" s="47">
        <v>0</v>
      </c>
      <c r="AY74">
        <v>0</v>
      </c>
      <c r="AZ74" s="47">
        <v>0</v>
      </c>
      <c r="BA74" s="47">
        <v>0</v>
      </c>
      <c r="BB74">
        <v>0</v>
      </c>
      <c r="BC74" t="s">
        <v>536</v>
      </c>
      <c r="BD74">
        <v>0</v>
      </c>
      <c r="BE74">
        <v>0</v>
      </c>
      <c r="BF74">
        <v>0</v>
      </c>
      <c r="BG74">
        <v>0</v>
      </c>
    </row>
    <row r="75" spans="1:59" x14ac:dyDescent="0.25">
      <c r="A75" s="47">
        <v>0</v>
      </c>
      <c r="B75" s="47">
        <v>4</v>
      </c>
      <c r="C75" s="47">
        <v>4</v>
      </c>
      <c r="D75" s="47">
        <v>2</v>
      </c>
      <c r="E75" s="47">
        <v>3</v>
      </c>
      <c r="F75" s="47">
        <v>0</v>
      </c>
      <c r="G75" s="47">
        <v>0</v>
      </c>
      <c r="H75" s="47">
        <v>0</v>
      </c>
      <c r="I75" s="47">
        <v>0</v>
      </c>
      <c r="J75" s="47">
        <v>0</v>
      </c>
      <c r="K75" s="47">
        <v>21</v>
      </c>
      <c r="L75" s="47">
        <v>1371</v>
      </c>
      <c r="M75" s="47">
        <v>5</v>
      </c>
      <c r="N75" s="47">
        <v>6</v>
      </c>
      <c r="O75" s="42">
        <v>0</v>
      </c>
      <c r="P75" s="42">
        <v>2.5</v>
      </c>
      <c r="Q75" s="42">
        <v>0</v>
      </c>
      <c r="R75" s="42">
        <v>0.74</v>
      </c>
      <c r="S75" s="47">
        <v>9</v>
      </c>
      <c r="T75" s="42">
        <v>-3.05</v>
      </c>
      <c r="U75" s="42">
        <v>0</v>
      </c>
      <c r="V75" s="42">
        <v>0</v>
      </c>
      <c r="W75" s="42">
        <v>33</v>
      </c>
      <c r="X75" s="42">
        <v>38</v>
      </c>
      <c r="Y75" s="42">
        <v>0.33</v>
      </c>
      <c r="Z75" s="42">
        <v>0.44</v>
      </c>
      <c r="AA75" s="42">
        <v>0.44</v>
      </c>
      <c r="AB75" s="42">
        <v>0</v>
      </c>
      <c r="AC75" s="42">
        <v>0.22</v>
      </c>
      <c r="AD75" s="42">
        <v>0</v>
      </c>
      <c r="AE75" s="42">
        <v>0</v>
      </c>
      <c r="AF75" s="42">
        <v>0</v>
      </c>
      <c r="AG75" s="42">
        <v>0</v>
      </c>
      <c r="AH75" s="42">
        <v>0</v>
      </c>
      <c r="AI75" s="47">
        <v>2</v>
      </c>
      <c r="AJ75" s="47">
        <v>1</v>
      </c>
      <c r="AK75" s="47">
        <v>0</v>
      </c>
      <c r="AL75" s="47">
        <v>0</v>
      </c>
      <c r="AM75" s="47">
        <v>0</v>
      </c>
      <c r="AN75">
        <v>0</v>
      </c>
      <c r="AO75" s="47">
        <v>0</v>
      </c>
      <c r="AP75" s="47">
        <v>0</v>
      </c>
      <c r="AQ75" s="47">
        <v>0</v>
      </c>
      <c r="AR75" s="47">
        <v>0</v>
      </c>
      <c r="AS75" s="47">
        <v>1</v>
      </c>
      <c r="AT75" s="47">
        <v>3</v>
      </c>
      <c r="AU75" s="47">
        <v>4</v>
      </c>
      <c r="AV75" s="47">
        <v>0</v>
      </c>
      <c r="AW75" s="47">
        <v>2</v>
      </c>
      <c r="AX75" s="47">
        <v>0</v>
      </c>
      <c r="AY75">
        <v>0</v>
      </c>
      <c r="AZ75" s="47">
        <v>0</v>
      </c>
      <c r="BA75" s="47">
        <v>0</v>
      </c>
      <c r="BB75">
        <v>0</v>
      </c>
      <c r="BC75" t="s">
        <v>467</v>
      </c>
      <c r="BD75">
        <v>2.2000000000000002</v>
      </c>
      <c r="BE75">
        <v>4.5</v>
      </c>
      <c r="BF75">
        <v>0</v>
      </c>
      <c r="BG75">
        <v>0</v>
      </c>
    </row>
    <row r="76" spans="1:59" x14ac:dyDescent="0.25">
      <c r="A76" s="47">
        <v>0</v>
      </c>
      <c r="B76" s="47">
        <v>0</v>
      </c>
      <c r="C76" s="47">
        <v>0</v>
      </c>
      <c r="D76" s="47">
        <v>0</v>
      </c>
      <c r="E76" s="47">
        <v>1</v>
      </c>
      <c r="F76" s="47">
        <v>0</v>
      </c>
      <c r="G76" s="47">
        <v>0</v>
      </c>
      <c r="H76" s="47">
        <v>0</v>
      </c>
      <c r="I76" s="47">
        <v>0</v>
      </c>
      <c r="J76" s="47">
        <v>0</v>
      </c>
      <c r="K76" s="47">
        <v>21</v>
      </c>
      <c r="L76" s="47">
        <v>1371</v>
      </c>
      <c r="M76" s="47">
        <v>4</v>
      </c>
      <c r="N76" s="47">
        <v>6</v>
      </c>
      <c r="O76" s="42">
        <v>0</v>
      </c>
      <c r="P76" s="42">
        <v>1.51</v>
      </c>
      <c r="Q76" s="42">
        <v>0</v>
      </c>
      <c r="R76" s="42">
        <v>0.5</v>
      </c>
      <c r="S76" s="47">
        <v>1</v>
      </c>
      <c r="T76" s="42">
        <v>1.63</v>
      </c>
      <c r="U76" s="42">
        <v>0</v>
      </c>
      <c r="V76" s="42">
        <v>0</v>
      </c>
      <c r="W76" s="42">
        <v>15</v>
      </c>
      <c r="X76" s="42">
        <v>15</v>
      </c>
      <c r="Y76" s="42">
        <v>1</v>
      </c>
      <c r="Z76" s="42">
        <v>0</v>
      </c>
      <c r="AA76" s="42">
        <v>0</v>
      </c>
      <c r="AB76" s="42">
        <v>0</v>
      </c>
      <c r="AC76" s="42">
        <v>0</v>
      </c>
      <c r="AD76" s="42">
        <v>0</v>
      </c>
      <c r="AE76" s="42">
        <v>0</v>
      </c>
      <c r="AF76" s="42">
        <v>0</v>
      </c>
      <c r="AG76" s="42">
        <v>0</v>
      </c>
      <c r="AH76" s="42">
        <v>0</v>
      </c>
      <c r="AI76" s="47">
        <v>1</v>
      </c>
      <c r="AJ76" s="47">
        <v>0</v>
      </c>
      <c r="AK76" s="47">
        <v>0</v>
      </c>
      <c r="AL76" s="47">
        <v>0</v>
      </c>
      <c r="AM76" s="47">
        <v>0</v>
      </c>
      <c r="AN76">
        <v>0</v>
      </c>
      <c r="AO76" s="47">
        <v>0</v>
      </c>
      <c r="AP76" s="47">
        <v>0</v>
      </c>
      <c r="AQ76" s="47">
        <v>0</v>
      </c>
      <c r="AR76" s="47">
        <v>0</v>
      </c>
      <c r="AS76" s="47">
        <v>0</v>
      </c>
      <c r="AT76" s="47">
        <v>0</v>
      </c>
      <c r="AU76" s="47">
        <v>0</v>
      </c>
      <c r="AV76" s="47">
        <v>0</v>
      </c>
      <c r="AW76" s="47">
        <v>0</v>
      </c>
      <c r="AX76" s="47">
        <v>0</v>
      </c>
      <c r="AY76">
        <v>0</v>
      </c>
      <c r="AZ76" s="47">
        <v>0</v>
      </c>
      <c r="BA76" s="47">
        <v>0</v>
      </c>
      <c r="BB76">
        <v>0</v>
      </c>
      <c r="BC76" t="s">
        <v>515</v>
      </c>
      <c r="BD76">
        <v>0.5</v>
      </c>
      <c r="BE76">
        <v>0</v>
      </c>
      <c r="BF76">
        <v>0</v>
      </c>
      <c r="BG76">
        <v>0</v>
      </c>
    </row>
    <row r="77" spans="1:59" x14ac:dyDescent="0.25">
      <c r="A77" s="47">
        <v>0</v>
      </c>
      <c r="B77" s="47">
        <v>0</v>
      </c>
      <c r="C77" s="47">
        <v>0</v>
      </c>
      <c r="D77" s="47">
        <v>0</v>
      </c>
      <c r="E77" s="47">
        <v>0</v>
      </c>
      <c r="F77" s="47">
        <v>0</v>
      </c>
      <c r="G77" s="47">
        <v>0</v>
      </c>
      <c r="H77" s="47">
        <v>0</v>
      </c>
      <c r="I77" s="47">
        <v>0</v>
      </c>
      <c r="J77" s="47">
        <v>0</v>
      </c>
      <c r="K77" s="47">
        <v>21</v>
      </c>
      <c r="L77" s="47">
        <v>266</v>
      </c>
      <c r="M77" s="47">
        <v>2</v>
      </c>
      <c r="N77" s="47">
        <v>5</v>
      </c>
      <c r="O77" s="42">
        <v>0</v>
      </c>
      <c r="P77" s="42">
        <v>4</v>
      </c>
      <c r="Q77" s="42">
        <v>0</v>
      </c>
      <c r="R77" s="42">
        <v>0</v>
      </c>
      <c r="S77" s="47">
        <v>0</v>
      </c>
      <c r="T77" s="42">
        <v>1.82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C77" s="42">
        <v>0</v>
      </c>
      <c r="AD77" s="42">
        <v>0</v>
      </c>
      <c r="AE77" s="42">
        <v>0</v>
      </c>
      <c r="AF77" s="42">
        <v>0</v>
      </c>
      <c r="AG77" s="42">
        <v>0</v>
      </c>
      <c r="AH77" s="42">
        <v>0</v>
      </c>
      <c r="AI77" s="47">
        <v>0</v>
      </c>
      <c r="AJ77" s="47">
        <v>0</v>
      </c>
      <c r="AK77" s="47">
        <v>0</v>
      </c>
      <c r="AL77" s="47">
        <v>0</v>
      </c>
      <c r="AM77" s="47">
        <v>0</v>
      </c>
      <c r="AN77">
        <v>0</v>
      </c>
      <c r="AO77" s="47">
        <v>0</v>
      </c>
      <c r="AP77" s="47">
        <v>0</v>
      </c>
      <c r="AQ77" s="47">
        <v>0</v>
      </c>
      <c r="AR77" s="47">
        <v>0</v>
      </c>
      <c r="AS77" s="47">
        <v>0</v>
      </c>
      <c r="AT77" s="47">
        <v>0</v>
      </c>
      <c r="AU77" s="47">
        <v>0</v>
      </c>
      <c r="AV77" s="47">
        <v>0</v>
      </c>
      <c r="AW77" s="47">
        <v>0</v>
      </c>
      <c r="AX77" s="47">
        <v>0</v>
      </c>
      <c r="AY77">
        <v>0</v>
      </c>
      <c r="AZ77" s="47">
        <v>0</v>
      </c>
      <c r="BA77" s="47">
        <v>0</v>
      </c>
      <c r="BB77">
        <v>0</v>
      </c>
      <c r="BC77" t="s">
        <v>639</v>
      </c>
      <c r="BD77">
        <v>0</v>
      </c>
      <c r="BE77">
        <v>0</v>
      </c>
      <c r="BF77">
        <v>0</v>
      </c>
      <c r="BG77">
        <v>0</v>
      </c>
    </row>
    <row r="78" spans="1:59" x14ac:dyDescent="0.25">
      <c r="A78" s="47">
        <v>3</v>
      </c>
      <c r="B78" s="47">
        <v>14</v>
      </c>
      <c r="C78" s="47">
        <v>9</v>
      </c>
      <c r="D78" s="47">
        <v>7</v>
      </c>
      <c r="E78" s="47">
        <v>12</v>
      </c>
      <c r="F78" s="47">
        <v>3</v>
      </c>
      <c r="G78" s="47">
        <v>7</v>
      </c>
      <c r="H78" s="47">
        <v>0</v>
      </c>
      <c r="I78" s="47">
        <v>0</v>
      </c>
      <c r="J78" s="47">
        <v>0</v>
      </c>
      <c r="K78" s="47">
        <v>21</v>
      </c>
      <c r="L78" s="47">
        <v>266</v>
      </c>
      <c r="M78" s="47">
        <v>5</v>
      </c>
      <c r="N78" s="47">
        <v>7</v>
      </c>
      <c r="O78" s="42">
        <v>0</v>
      </c>
      <c r="P78" s="42">
        <v>5.17</v>
      </c>
      <c r="Q78" s="42">
        <v>0</v>
      </c>
      <c r="R78" s="42">
        <v>3.82</v>
      </c>
      <c r="S78" s="47">
        <v>12</v>
      </c>
      <c r="T78" s="42">
        <v>8.14</v>
      </c>
      <c r="U78" s="42">
        <v>4.4833333333333334</v>
      </c>
      <c r="V78" s="42">
        <v>3.1333333333333333</v>
      </c>
      <c r="W78" s="42">
        <v>69</v>
      </c>
      <c r="X78" s="42">
        <v>84</v>
      </c>
      <c r="Y78" s="42">
        <v>1</v>
      </c>
      <c r="Z78" s="42">
        <v>1.17</v>
      </c>
      <c r="AA78" s="42">
        <v>0.75</v>
      </c>
      <c r="AB78" s="42">
        <v>0.25</v>
      </c>
      <c r="AC78" s="42">
        <v>0.57999999999999996</v>
      </c>
      <c r="AD78" s="42">
        <v>0</v>
      </c>
      <c r="AE78" s="42">
        <v>0.25</v>
      </c>
      <c r="AF78" s="42">
        <v>0</v>
      </c>
      <c r="AG78" s="42">
        <v>0.57999999999999996</v>
      </c>
      <c r="AH78" s="42">
        <v>0</v>
      </c>
      <c r="AI78" s="47">
        <v>6</v>
      </c>
      <c r="AJ78" s="47">
        <v>7</v>
      </c>
      <c r="AK78" s="47">
        <v>5</v>
      </c>
      <c r="AL78" s="47">
        <v>2</v>
      </c>
      <c r="AM78" s="47">
        <v>4</v>
      </c>
      <c r="AN78">
        <v>2</v>
      </c>
      <c r="AO78" s="47">
        <v>0</v>
      </c>
      <c r="AP78" s="47">
        <v>0</v>
      </c>
      <c r="AQ78" s="47">
        <v>5</v>
      </c>
      <c r="AR78" s="47">
        <v>0</v>
      </c>
      <c r="AS78" s="47">
        <v>6</v>
      </c>
      <c r="AT78" s="47">
        <v>7</v>
      </c>
      <c r="AU78" s="47">
        <v>4</v>
      </c>
      <c r="AV78" s="47">
        <v>1</v>
      </c>
      <c r="AW78" s="47">
        <v>3</v>
      </c>
      <c r="AX78" s="47">
        <v>1</v>
      </c>
      <c r="AY78">
        <v>0</v>
      </c>
      <c r="AZ78" s="47">
        <v>0</v>
      </c>
      <c r="BA78" s="47">
        <v>2</v>
      </c>
      <c r="BB78">
        <v>0</v>
      </c>
      <c r="BC78" t="s">
        <v>288</v>
      </c>
      <c r="BD78">
        <v>27.1</v>
      </c>
      <c r="BE78">
        <v>19</v>
      </c>
      <c r="BF78">
        <v>6</v>
      </c>
      <c r="BG78">
        <v>6</v>
      </c>
    </row>
    <row r="79" spans="1:59" x14ac:dyDescent="0.25">
      <c r="A79" s="47">
        <v>7</v>
      </c>
      <c r="B79" s="47">
        <v>38</v>
      </c>
      <c r="C79" s="47">
        <v>24</v>
      </c>
      <c r="D79" s="47">
        <v>6</v>
      </c>
      <c r="E79" s="47">
        <v>33</v>
      </c>
      <c r="F79" s="47">
        <v>0</v>
      </c>
      <c r="G79" s="47">
        <v>1</v>
      </c>
      <c r="H79" s="47">
        <v>0</v>
      </c>
      <c r="I79" s="47">
        <v>0</v>
      </c>
      <c r="J79" s="47">
        <v>0</v>
      </c>
      <c r="K79" s="47">
        <v>21</v>
      </c>
      <c r="L79" s="47">
        <v>266</v>
      </c>
      <c r="M79" s="47">
        <v>4</v>
      </c>
      <c r="N79" s="47">
        <v>7</v>
      </c>
      <c r="O79" s="42">
        <v>0</v>
      </c>
      <c r="P79" s="42">
        <v>9.3800000000000008</v>
      </c>
      <c r="Q79" s="42">
        <v>0</v>
      </c>
      <c r="R79" s="42">
        <v>3.17</v>
      </c>
      <c r="S79" s="47">
        <v>16</v>
      </c>
      <c r="T79" s="42">
        <v>5.0999999999999996</v>
      </c>
      <c r="U79" s="42">
        <v>3.3750000000000004</v>
      </c>
      <c r="V79" s="42">
        <v>2.9875000000000003</v>
      </c>
      <c r="W79" s="42">
        <v>101</v>
      </c>
      <c r="X79" s="42">
        <v>99</v>
      </c>
      <c r="Y79" s="42">
        <v>2.06</v>
      </c>
      <c r="Z79" s="42">
        <v>2.38</v>
      </c>
      <c r="AA79" s="42">
        <v>1.5</v>
      </c>
      <c r="AB79" s="42">
        <v>0.44</v>
      </c>
      <c r="AC79" s="42">
        <v>0.38</v>
      </c>
      <c r="AD79" s="42">
        <v>0</v>
      </c>
      <c r="AE79" s="42">
        <v>0</v>
      </c>
      <c r="AF79" s="42">
        <v>0</v>
      </c>
      <c r="AG79" s="42">
        <v>0.06</v>
      </c>
      <c r="AH79" s="42">
        <v>0</v>
      </c>
      <c r="AI79" s="47">
        <v>16</v>
      </c>
      <c r="AJ79" s="47">
        <v>21</v>
      </c>
      <c r="AK79" s="47">
        <v>18</v>
      </c>
      <c r="AL79" s="47">
        <v>4</v>
      </c>
      <c r="AM79" s="47">
        <v>4</v>
      </c>
      <c r="AN79">
        <v>0</v>
      </c>
      <c r="AO79" s="47">
        <v>0</v>
      </c>
      <c r="AP79" s="47">
        <v>0</v>
      </c>
      <c r="AQ79" s="47">
        <v>0</v>
      </c>
      <c r="AR79" s="47">
        <v>0</v>
      </c>
      <c r="AS79" s="47">
        <v>17</v>
      </c>
      <c r="AT79" s="47">
        <v>17</v>
      </c>
      <c r="AU79" s="47">
        <v>6</v>
      </c>
      <c r="AV79" s="47">
        <v>3</v>
      </c>
      <c r="AW79" s="47">
        <v>2</v>
      </c>
      <c r="AX79" s="47">
        <v>0</v>
      </c>
      <c r="AY79">
        <v>0</v>
      </c>
      <c r="AZ79" s="47">
        <v>0</v>
      </c>
      <c r="BA79" s="47">
        <v>1</v>
      </c>
      <c r="BB79">
        <v>0</v>
      </c>
      <c r="BC79" t="s">
        <v>205</v>
      </c>
      <c r="BD79">
        <v>27.000000000000004</v>
      </c>
      <c r="BE79">
        <v>26.9</v>
      </c>
      <c r="BF79">
        <v>8</v>
      </c>
      <c r="BG79">
        <v>9</v>
      </c>
    </row>
    <row r="80" spans="1:59" x14ac:dyDescent="0.25">
      <c r="A80" s="47">
        <v>4</v>
      </c>
      <c r="B80" s="47">
        <v>13</v>
      </c>
      <c r="C80" s="47">
        <v>15</v>
      </c>
      <c r="D80" s="47">
        <v>7</v>
      </c>
      <c r="E80" s="47">
        <v>12</v>
      </c>
      <c r="F80" s="47">
        <v>1</v>
      </c>
      <c r="G80" s="47">
        <v>0</v>
      </c>
      <c r="H80" s="47">
        <v>0</v>
      </c>
      <c r="I80" s="47">
        <v>0</v>
      </c>
      <c r="J80" s="47">
        <v>0</v>
      </c>
      <c r="K80" s="47">
        <v>21</v>
      </c>
      <c r="L80" s="47">
        <v>356</v>
      </c>
      <c r="M80" s="47">
        <v>4</v>
      </c>
      <c r="N80" s="47">
        <v>7</v>
      </c>
      <c r="O80" s="42">
        <v>0</v>
      </c>
      <c r="P80" s="42">
        <v>3.66</v>
      </c>
      <c r="Q80" s="42">
        <v>0</v>
      </c>
      <c r="R80" s="42">
        <v>2.15</v>
      </c>
      <c r="S80" s="47">
        <v>11</v>
      </c>
      <c r="T80" s="42">
        <v>3.64</v>
      </c>
      <c r="U80" s="42">
        <v>2.8333333333333335</v>
      </c>
      <c r="V80" s="42">
        <v>1.3199999999999998</v>
      </c>
      <c r="W80" s="42">
        <v>63</v>
      </c>
      <c r="X80" s="42">
        <v>107</v>
      </c>
      <c r="Y80" s="42">
        <v>1.0900000000000001</v>
      </c>
      <c r="Z80" s="42">
        <v>1.18</v>
      </c>
      <c r="AA80" s="42">
        <v>1.36</v>
      </c>
      <c r="AB80" s="42">
        <v>0.36</v>
      </c>
      <c r="AC80" s="42">
        <v>0.64</v>
      </c>
      <c r="AD80" s="42">
        <v>0</v>
      </c>
      <c r="AE80" s="42">
        <v>0.09</v>
      </c>
      <c r="AF80" s="42">
        <v>0</v>
      </c>
      <c r="AG80" s="42">
        <v>0</v>
      </c>
      <c r="AH80" s="42">
        <v>0</v>
      </c>
      <c r="AI80" s="47">
        <v>6</v>
      </c>
      <c r="AJ80" s="47">
        <v>6</v>
      </c>
      <c r="AK80" s="47">
        <v>7</v>
      </c>
      <c r="AL80" s="47">
        <v>0</v>
      </c>
      <c r="AM80" s="47">
        <v>5</v>
      </c>
      <c r="AN80">
        <v>1</v>
      </c>
      <c r="AO80" s="47">
        <v>0</v>
      </c>
      <c r="AP80" s="47">
        <v>0</v>
      </c>
      <c r="AQ80" s="47">
        <v>0</v>
      </c>
      <c r="AR80" s="47">
        <v>0</v>
      </c>
      <c r="AS80" s="47">
        <v>6</v>
      </c>
      <c r="AT80" s="47">
        <v>7</v>
      </c>
      <c r="AU80" s="47">
        <v>8</v>
      </c>
      <c r="AV80" s="47">
        <v>4</v>
      </c>
      <c r="AW80" s="47">
        <v>2</v>
      </c>
      <c r="AX80" s="47">
        <v>0</v>
      </c>
      <c r="AY80">
        <v>0</v>
      </c>
      <c r="AZ80" s="47">
        <v>0</v>
      </c>
      <c r="BA80" s="47">
        <v>0</v>
      </c>
      <c r="BB80">
        <v>0</v>
      </c>
      <c r="BC80" t="s">
        <v>482</v>
      </c>
      <c r="BD80">
        <v>17.100000000000001</v>
      </c>
      <c r="BE80">
        <v>6.6</v>
      </c>
      <c r="BF80">
        <v>6</v>
      </c>
      <c r="BG80">
        <v>5</v>
      </c>
    </row>
    <row r="81" spans="1:59" x14ac:dyDescent="0.25">
      <c r="A81" s="47">
        <v>0</v>
      </c>
      <c r="B81" s="47">
        <v>0</v>
      </c>
      <c r="C81" s="47">
        <v>1</v>
      </c>
      <c r="D81" s="47">
        <v>2</v>
      </c>
      <c r="E81" s="47">
        <v>6</v>
      </c>
      <c r="F81" s="47">
        <v>0</v>
      </c>
      <c r="G81" s="47">
        <v>2</v>
      </c>
      <c r="H81" s="47">
        <v>0</v>
      </c>
      <c r="I81" s="47">
        <v>0</v>
      </c>
      <c r="J81" s="47">
        <v>0</v>
      </c>
      <c r="K81" s="47">
        <v>21</v>
      </c>
      <c r="L81" s="47">
        <v>356</v>
      </c>
      <c r="M81" s="47">
        <v>5</v>
      </c>
      <c r="N81" s="47">
        <v>6</v>
      </c>
      <c r="O81" s="42">
        <v>0</v>
      </c>
      <c r="P81" s="42">
        <v>2.6</v>
      </c>
      <c r="Q81" s="42">
        <v>0</v>
      </c>
      <c r="R81" s="42">
        <v>0.75</v>
      </c>
      <c r="S81" s="47">
        <v>9</v>
      </c>
      <c r="T81" s="42">
        <v>-3.8</v>
      </c>
      <c r="U81" s="42">
        <v>0</v>
      </c>
      <c r="V81" s="42">
        <v>0</v>
      </c>
      <c r="W81" s="42">
        <v>34</v>
      </c>
      <c r="X81" s="42">
        <v>5</v>
      </c>
      <c r="Y81" s="42">
        <v>0.67</v>
      </c>
      <c r="Z81" s="42">
        <v>0</v>
      </c>
      <c r="AA81" s="42">
        <v>0.11</v>
      </c>
      <c r="AB81" s="42">
        <v>0</v>
      </c>
      <c r="AC81" s="42">
        <v>0.22</v>
      </c>
      <c r="AD81" s="42">
        <v>0</v>
      </c>
      <c r="AE81" s="42">
        <v>0</v>
      </c>
      <c r="AF81" s="42">
        <v>0</v>
      </c>
      <c r="AG81" s="42">
        <v>0.22</v>
      </c>
      <c r="AH81" s="42">
        <v>0</v>
      </c>
      <c r="AI81" s="47">
        <v>1</v>
      </c>
      <c r="AJ81" s="47">
        <v>0</v>
      </c>
      <c r="AK81" s="47">
        <v>0</v>
      </c>
      <c r="AL81" s="47">
        <v>0</v>
      </c>
      <c r="AM81" s="47">
        <v>0</v>
      </c>
      <c r="AN81">
        <v>0</v>
      </c>
      <c r="AO81" s="47">
        <v>0</v>
      </c>
      <c r="AP81" s="47">
        <v>0</v>
      </c>
      <c r="AQ81" s="47">
        <v>0</v>
      </c>
      <c r="AR81" s="47">
        <v>0</v>
      </c>
      <c r="AS81" s="47">
        <v>5</v>
      </c>
      <c r="AT81" s="47">
        <v>0</v>
      </c>
      <c r="AU81" s="47">
        <v>1</v>
      </c>
      <c r="AV81" s="47">
        <v>0</v>
      </c>
      <c r="AW81" s="47">
        <v>2</v>
      </c>
      <c r="AX81" s="47">
        <v>0</v>
      </c>
      <c r="AY81">
        <v>0</v>
      </c>
      <c r="AZ81" s="47">
        <v>0</v>
      </c>
      <c r="BA81" s="47">
        <v>2</v>
      </c>
      <c r="BB81">
        <v>0</v>
      </c>
      <c r="BC81" t="s">
        <v>491</v>
      </c>
      <c r="BD81">
        <v>0.5</v>
      </c>
      <c r="BE81">
        <v>6.2</v>
      </c>
      <c r="BF81">
        <v>0</v>
      </c>
      <c r="BG81">
        <v>0</v>
      </c>
    </row>
    <row r="82" spans="1:59" x14ac:dyDescent="0.25">
      <c r="A82" s="47">
        <v>2</v>
      </c>
      <c r="B82" s="47">
        <v>10</v>
      </c>
      <c r="C82" s="47">
        <v>10</v>
      </c>
      <c r="D82" s="47">
        <v>8</v>
      </c>
      <c r="E82" s="47">
        <v>36</v>
      </c>
      <c r="F82" s="47">
        <v>1</v>
      </c>
      <c r="G82" s="47">
        <v>8</v>
      </c>
      <c r="H82" s="47">
        <v>0</v>
      </c>
      <c r="I82" s="47">
        <v>0</v>
      </c>
      <c r="J82" s="47">
        <v>0</v>
      </c>
      <c r="K82" s="47">
        <v>21</v>
      </c>
      <c r="L82" s="47">
        <v>356</v>
      </c>
      <c r="M82" s="47">
        <v>4</v>
      </c>
      <c r="N82" s="47">
        <v>5</v>
      </c>
      <c r="O82" s="42">
        <v>0</v>
      </c>
      <c r="P82" s="42">
        <v>6.87</v>
      </c>
      <c r="Q82" s="42">
        <v>0</v>
      </c>
      <c r="R82" s="42">
        <v>2.86</v>
      </c>
      <c r="S82" s="47">
        <v>17</v>
      </c>
      <c r="T82" s="42">
        <v>4.67</v>
      </c>
      <c r="U82" s="42">
        <v>2.9666666666666668</v>
      </c>
      <c r="V82" s="42">
        <v>2.75</v>
      </c>
      <c r="W82" s="42">
        <v>62</v>
      </c>
      <c r="X82" s="42">
        <v>87</v>
      </c>
      <c r="Y82" s="42">
        <v>2.12</v>
      </c>
      <c r="Z82" s="42">
        <v>0.59</v>
      </c>
      <c r="AA82" s="42">
        <v>0.59</v>
      </c>
      <c r="AB82" s="42">
        <v>0.12</v>
      </c>
      <c r="AC82" s="42">
        <v>0.47</v>
      </c>
      <c r="AD82" s="42">
        <v>0</v>
      </c>
      <c r="AE82" s="42">
        <v>0.06</v>
      </c>
      <c r="AF82" s="42">
        <v>0</v>
      </c>
      <c r="AG82" s="42">
        <v>0.47</v>
      </c>
      <c r="AH82" s="42">
        <v>0</v>
      </c>
      <c r="AI82" s="47">
        <v>17</v>
      </c>
      <c r="AJ82" s="47">
        <v>6</v>
      </c>
      <c r="AK82" s="47">
        <v>4</v>
      </c>
      <c r="AL82" s="47">
        <v>0</v>
      </c>
      <c r="AM82" s="47">
        <v>5</v>
      </c>
      <c r="AN82">
        <v>0</v>
      </c>
      <c r="AO82" s="47">
        <v>0</v>
      </c>
      <c r="AP82" s="47">
        <v>0</v>
      </c>
      <c r="AQ82" s="47">
        <v>7</v>
      </c>
      <c r="AR82" s="47">
        <v>0</v>
      </c>
      <c r="AS82" s="47">
        <v>19</v>
      </c>
      <c r="AT82" s="47">
        <v>4</v>
      </c>
      <c r="AU82" s="47">
        <v>6</v>
      </c>
      <c r="AV82" s="47">
        <v>2</v>
      </c>
      <c r="AW82" s="47">
        <v>3</v>
      </c>
      <c r="AX82" s="47">
        <v>1</v>
      </c>
      <c r="AY82">
        <v>0</v>
      </c>
      <c r="AZ82" s="47">
        <v>0</v>
      </c>
      <c r="BA82" s="47">
        <v>1</v>
      </c>
      <c r="BB82">
        <v>0</v>
      </c>
      <c r="BC82" t="s">
        <v>336</v>
      </c>
      <c r="BD82">
        <v>26.9</v>
      </c>
      <c r="BE82">
        <v>19.099999999999998</v>
      </c>
      <c r="BF82">
        <v>9</v>
      </c>
      <c r="BG82">
        <v>7</v>
      </c>
    </row>
    <row r="83" spans="1:59" x14ac:dyDescent="0.25">
      <c r="A83" s="47">
        <v>0</v>
      </c>
      <c r="B83" s="47">
        <v>0</v>
      </c>
      <c r="C83" s="47">
        <v>0</v>
      </c>
      <c r="D83" s="47">
        <v>0</v>
      </c>
      <c r="E83" s="47">
        <v>0</v>
      </c>
      <c r="F83" s="47">
        <v>0</v>
      </c>
      <c r="G83" s="47">
        <v>0</v>
      </c>
      <c r="H83" s="47">
        <v>0</v>
      </c>
      <c r="I83" s="47">
        <v>0</v>
      </c>
      <c r="J83" s="47">
        <v>0</v>
      </c>
      <c r="K83" s="47">
        <v>21</v>
      </c>
      <c r="L83" s="47">
        <v>356</v>
      </c>
      <c r="M83" s="47">
        <v>5</v>
      </c>
      <c r="N83" s="47">
        <v>5</v>
      </c>
      <c r="O83" s="42">
        <v>0</v>
      </c>
      <c r="P83" s="42">
        <v>5</v>
      </c>
      <c r="Q83" s="42">
        <v>0</v>
      </c>
      <c r="R83" s="42">
        <v>0</v>
      </c>
      <c r="S83" s="47">
        <v>0</v>
      </c>
      <c r="T83" s="42">
        <v>1.92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C83" s="42">
        <v>0</v>
      </c>
      <c r="AD83" s="42">
        <v>0</v>
      </c>
      <c r="AE83" s="42">
        <v>0</v>
      </c>
      <c r="AF83" s="42">
        <v>0</v>
      </c>
      <c r="AG83" s="42">
        <v>0</v>
      </c>
      <c r="AH83" s="42">
        <v>0</v>
      </c>
      <c r="AI83" s="47">
        <v>0</v>
      </c>
      <c r="AJ83" s="47">
        <v>0</v>
      </c>
      <c r="AK83" s="47">
        <v>0</v>
      </c>
      <c r="AL83" s="47">
        <v>0</v>
      </c>
      <c r="AM83" s="47">
        <v>0</v>
      </c>
      <c r="AN83">
        <v>0</v>
      </c>
      <c r="AO83" s="47">
        <v>0</v>
      </c>
      <c r="AP83" s="47">
        <v>0</v>
      </c>
      <c r="AQ83" s="47">
        <v>0</v>
      </c>
      <c r="AR83" s="47">
        <v>0</v>
      </c>
      <c r="AS83" s="47">
        <v>0</v>
      </c>
      <c r="AT83" s="47">
        <v>0</v>
      </c>
      <c r="AU83" s="47">
        <v>0</v>
      </c>
      <c r="AV83" s="47">
        <v>0</v>
      </c>
      <c r="AW83" s="47">
        <v>0</v>
      </c>
      <c r="AX83" s="47">
        <v>0</v>
      </c>
      <c r="AY83">
        <v>0</v>
      </c>
      <c r="AZ83" s="47">
        <v>0</v>
      </c>
      <c r="BA83" s="47">
        <v>0</v>
      </c>
      <c r="BB83">
        <v>0</v>
      </c>
      <c r="BC83" t="s">
        <v>511</v>
      </c>
      <c r="BD83">
        <v>0</v>
      </c>
      <c r="BE83">
        <v>0</v>
      </c>
      <c r="BF83">
        <v>0</v>
      </c>
      <c r="BG83">
        <v>0</v>
      </c>
    </row>
    <row r="84" spans="1:59" x14ac:dyDescent="0.25">
      <c r="A84" s="47">
        <v>0</v>
      </c>
      <c r="B84" s="47">
        <v>0</v>
      </c>
      <c r="C84" s="47">
        <v>0</v>
      </c>
      <c r="D84" s="47">
        <v>0</v>
      </c>
      <c r="E84" s="47">
        <v>0</v>
      </c>
      <c r="F84" s="47">
        <v>0</v>
      </c>
      <c r="G84" s="47">
        <v>0</v>
      </c>
      <c r="H84" s="47">
        <v>0</v>
      </c>
      <c r="I84" s="47">
        <v>0</v>
      </c>
      <c r="J84" s="47">
        <v>0</v>
      </c>
      <c r="K84" s="47">
        <v>21</v>
      </c>
      <c r="L84" s="47">
        <v>356</v>
      </c>
      <c r="M84" s="47">
        <v>1</v>
      </c>
      <c r="N84" s="47">
        <v>6</v>
      </c>
      <c r="O84" s="42">
        <v>0</v>
      </c>
      <c r="P84" s="42">
        <v>2</v>
      </c>
      <c r="Q84" s="42">
        <v>0</v>
      </c>
      <c r="R84" s="42">
        <v>0</v>
      </c>
      <c r="S84" s="47">
        <v>0</v>
      </c>
      <c r="T84" s="42">
        <v>1.61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C84" s="42">
        <v>0</v>
      </c>
      <c r="AD84" s="42">
        <v>0</v>
      </c>
      <c r="AE84" s="42">
        <v>0</v>
      </c>
      <c r="AF84" s="42">
        <v>0</v>
      </c>
      <c r="AG84" s="42">
        <v>0</v>
      </c>
      <c r="AH84" s="42">
        <v>0</v>
      </c>
      <c r="AI84" s="47">
        <v>0</v>
      </c>
      <c r="AJ84" s="47">
        <v>0</v>
      </c>
      <c r="AK84" s="47">
        <v>0</v>
      </c>
      <c r="AL84" s="47">
        <v>0</v>
      </c>
      <c r="AM84" s="47">
        <v>0</v>
      </c>
      <c r="AN84">
        <v>0</v>
      </c>
      <c r="AO84" s="47">
        <v>0</v>
      </c>
      <c r="AP84" s="47">
        <v>0</v>
      </c>
      <c r="AQ84" s="47">
        <v>0</v>
      </c>
      <c r="AR84" s="47">
        <v>0</v>
      </c>
      <c r="AS84" s="47">
        <v>0</v>
      </c>
      <c r="AT84" s="47">
        <v>0</v>
      </c>
      <c r="AU84" s="47">
        <v>0</v>
      </c>
      <c r="AV84" s="47">
        <v>0</v>
      </c>
      <c r="AW84" s="47">
        <v>0</v>
      </c>
      <c r="AX84" s="47">
        <v>0</v>
      </c>
      <c r="AY84">
        <v>0</v>
      </c>
      <c r="AZ84" s="47">
        <v>0</v>
      </c>
      <c r="BA84" s="47">
        <v>0</v>
      </c>
      <c r="BB84">
        <v>0</v>
      </c>
      <c r="BC84" t="s">
        <v>697</v>
      </c>
      <c r="BD84">
        <v>0</v>
      </c>
      <c r="BE84">
        <v>0</v>
      </c>
      <c r="BF84">
        <v>0</v>
      </c>
      <c r="BG84">
        <v>0</v>
      </c>
    </row>
    <row r="85" spans="1:59" x14ac:dyDescent="0.25">
      <c r="A85" s="47">
        <v>0</v>
      </c>
      <c r="B85" s="47">
        <v>0</v>
      </c>
      <c r="C85" s="47">
        <v>0</v>
      </c>
      <c r="D85" s="47">
        <v>0</v>
      </c>
      <c r="E85" s="47">
        <v>0</v>
      </c>
      <c r="F85" s="47">
        <v>0</v>
      </c>
      <c r="G85" s="47">
        <v>0</v>
      </c>
      <c r="H85" s="47">
        <v>0</v>
      </c>
      <c r="I85" s="47">
        <v>0</v>
      </c>
      <c r="J85" s="47">
        <v>0</v>
      </c>
      <c r="K85" s="47">
        <v>21</v>
      </c>
      <c r="L85" s="47">
        <v>356</v>
      </c>
      <c r="M85" s="47">
        <v>4</v>
      </c>
      <c r="N85" s="47">
        <v>6</v>
      </c>
      <c r="O85" s="42">
        <v>0</v>
      </c>
      <c r="P85" s="42">
        <v>2</v>
      </c>
      <c r="Q85" s="42">
        <v>0</v>
      </c>
      <c r="R85" s="42">
        <v>0</v>
      </c>
      <c r="S85" s="47">
        <v>0</v>
      </c>
      <c r="T85" s="42">
        <v>1.61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2">
        <v>0</v>
      </c>
      <c r="AF85" s="42">
        <v>0</v>
      </c>
      <c r="AG85" s="42">
        <v>0</v>
      </c>
      <c r="AH85" s="42">
        <v>0</v>
      </c>
      <c r="AI85" s="47">
        <v>0</v>
      </c>
      <c r="AJ85" s="47">
        <v>0</v>
      </c>
      <c r="AK85" s="47">
        <v>0</v>
      </c>
      <c r="AL85" s="47">
        <v>0</v>
      </c>
      <c r="AM85" s="47">
        <v>0</v>
      </c>
      <c r="AN85">
        <v>0</v>
      </c>
      <c r="AO85" s="47">
        <v>0</v>
      </c>
      <c r="AP85" s="47">
        <v>0</v>
      </c>
      <c r="AQ85" s="47">
        <v>0</v>
      </c>
      <c r="AR85" s="47">
        <v>0</v>
      </c>
      <c r="AS85" s="47">
        <v>0</v>
      </c>
      <c r="AT85" s="47">
        <v>0</v>
      </c>
      <c r="AU85" s="47">
        <v>0</v>
      </c>
      <c r="AV85" s="47">
        <v>0</v>
      </c>
      <c r="AW85" s="47">
        <v>0</v>
      </c>
      <c r="AX85" s="47">
        <v>0</v>
      </c>
      <c r="AY85">
        <v>0</v>
      </c>
      <c r="AZ85" s="47">
        <v>0</v>
      </c>
      <c r="BA85" s="47">
        <v>0</v>
      </c>
      <c r="BB85">
        <v>0</v>
      </c>
      <c r="BC85" t="s">
        <v>685</v>
      </c>
      <c r="BD85">
        <v>0</v>
      </c>
      <c r="BE85">
        <v>0</v>
      </c>
      <c r="BF85">
        <v>0</v>
      </c>
      <c r="BG85">
        <v>0</v>
      </c>
    </row>
    <row r="86" spans="1:59" x14ac:dyDescent="0.25">
      <c r="A86" s="47">
        <v>0</v>
      </c>
      <c r="B86" s="47">
        <v>0</v>
      </c>
      <c r="C86" s="47">
        <v>0</v>
      </c>
      <c r="D86" s="47">
        <v>0</v>
      </c>
      <c r="E86" s="47">
        <v>0</v>
      </c>
      <c r="F86" s="47">
        <v>0</v>
      </c>
      <c r="G86" s="47">
        <v>0</v>
      </c>
      <c r="H86" s="47">
        <v>0</v>
      </c>
      <c r="I86" s="47">
        <v>0</v>
      </c>
      <c r="J86" s="47">
        <v>0</v>
      </c>
      <c r="K86" s="47">
        <v>21</v>
      </c>
      <c r="L86" s="47">
        <v>290</v>
      </c>
      <c r="M86" s="47">
        <v>1</v>
      </c>
      <c r="N86" s="47">
        <v>6</v>
      </c>
      <c r="O86" s="42">
        <v>0</v>
      </c>
      <c r="P86" s="42">
        <v>2</v>
      </c>
      <c r="Q86" s="42">
        <v>0</v>
      </c>
      <c r="R86" s="42">
        <v>0</v>
      </c>
      <c r="S86" s="47">
        <v>0</v>
      </c>
      <c r="T86" s="42">
        <v>1.61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C86" s="42">
        <v>0</v>
      </c>
      <c r="AD86" s="42">
        <v>0</v>
      </c>
      <c r="AE86" s="42">
        <v>0</v>
      </c>
      <c r="AF86" s="42">
        <v>0</v>
      </c>
      <c r="AG86" s="42">
        <v>0</v>
      </c>
      <c r="AH86" s="42">
        <v>0</v>
      </c>
      <c r="AI86" s="47">
        <v>0</v>
      </c>
      <c r="AJ86" s="47">
        <v>0</v>
      </c>
      <c r="AK86" s="47">
        <v>0</v>
      </c>
      <c r="AL86" s="47">
        <v>0</v>
      </c>
      <c r="AM86" s="47">
        <v>0</v>
      </c>
      <c r="AN86">
        <v>0</v>
      </c>
      <c r="AO86" s="47">
        <v>0</v>
      </c>
      <c r="AP86" s="47">
        <v>0</v>
      </c>
      <c r="AQ86" s="47">
        <v>0</v>
      </c>
      <c r="AR86" s="47">
        <v>0</v>
      </c>
      <c r="AS86" s="47">
        <v>0</v>
      </c>
      <c r="AT86" s="47">
        <v>0</v>
      </c>
      <c r="AU86" s="47">
        <v>0</v>
      </c>
      <c r="AV86" s="47">
        <v>0</v>
      </c>
      <c r="AW86" s="47">
        <v>0</v>
      </c>
      <c r="AX86" s="47">
        <v>0</v>
      </c>
      <c r="AY86">
        <v>0</v>
      </c>
      <c r="AZ86" s="47">
        <v>0</v>
      </c>
      <c r="BA86" s="47">
        <v>0</v>
      </c>
      <c r="BB86">
        <v>0</v>
      </c>
      <c r="BC86" t="s">
        <v>509</v>
      </c>
      <c r="BD86">
        <v>0</v>
      </c>
      <c r="BE86">
        <v>0</v>
      </c>
      <c r="BF86">
        <v>0</v>
      </c>
      <c r="BG86">
        <v>0</v>
      </c>
    </row>
    <row r="87" spans="1:59" x14ac:dyDescent="0.25">
      <c r="A87" s="47">
        <v>2</v>
      </c>
      <c r="B87" s="47">
        <v>13</v>
      </c>
      <c r="C87" s="47">
        <v>7</v>
      </c>
      <c r="D87" s="47">
        <v>5</v>
      </c>
      <c r="E87" s="47">
        <v>25</v>
      </c>
      <c r="F87" s="47">
        <v>1</v>
      </c>
      <c r="G87" s="47">
        <v>0</v>
      </c>
      <c r="H87" s="47">
        <v>0</v>
      </c>
      <c r="I87" s="47">
        <v>0</v>
      </c>
      <c r="J87" s="47">
        <v>0</v>
      </c>
      <c r="K87" s="47">
        <v>21</v>
      </c>
      <c r="L87" s="47">
        <v>290</v>
      </c>
      <c r="M87" s="47">
        <v>4</v>
      </c>
      <c r="N87" s="47">
        <v>5</v>
      </c>
      <c r="O87" s="42">
        <v>0</v>
      </c>
      <c r="P87" s="42">
        <v>6.23</v>
      </c>
      <c r="Q87" s="42">
        <v>0</v>
      </c>
      <c r="R87" s="42">
        <v>3.66</v>
      </c>
      <c r="S87" s="47">
        <v>9</v>
      </c>
      <c r="T87" s="42">
        <v>0.99</v>
      </c>
      <c r="U87" s="42">
        <v>0</v>
      </c>
      <c r="V87" s="42">
        <v>0</v>
      </c>
      <c r="W87" s="42">
        <v>88</v>
      </c>
      <c r="X87" s="42">
        <v>58</v>
      </c>
      <c r="Y87" s="42">
        <v>2.78</v>
      </c>
      <c r="Z87" s="42">
        <v>1.44</v>
      </c>
      <c r="AA87" s="42">
        <v>0.78</v>
      </c>
      <c r="AB87" s="42">
        <v>0.22</v>
      </c>
      <c r="AC87" s="42">
        <v>0.56000000000000005</v>
      </c>
      <c r="AD87" s="42">
        <v>0</v>
      </c>
      <c r="AE87" s="42">
        <v>0.11</v>
      </c>
      <c r="AF87" s="42">
        <v>0</v>
      </c>
      <c r="AG87" s="42">
        <v>0</v>
      </c>
      <c r="AH87" s="42">
        <v>0</v>
      </c>
      <c r="AI87" s="47">
        <v>16</v>
      </c>
      <c r="AJ87" s="47">
        <v>6</v>
      </c>
      <c r="AK87" s="47">
        <v>3</v>
      </c>
      <c r="AL87" s="47">
        <v>1</v>
      </c>
      <c r="AM87" s="47">
        <v>2</v>
      </c>
      <c r="AN87">
        <v>0</v>
      </c>
      <c r="AO87" s="47">
        <v>0</v>
      </c>
      <c r="AP87" s="47">
        <v>0</v>
      </c>
      <c r="AQ87" s="47">
        <v>0</v>
      </c>
      <c r="AR87" s="47">
        <v>0</v>
      </c>
      <c r="AS87" s="47">
        <v>9</v>
      </c>
      <c r="AT87" s="47">
        <v>7</v>
      </c>
      <c r="AU87" s="47">
        <v>4</v>
      </c>
      <c r="AV87" s="47">
        <v>1</v>
      </c>
      <c r="AW87" s="47">
        <v>3</v>
      </c>
      <c r="AX87" s="47">
        <v>1</v>
      </c>
      <c r="AY87">
        <v>0</v>
      </c>
      <c r="AZ87" s="47">
        <v>0</v>
      </c>
      <c r="BA87" s="47">
        <v>0</v>
      </c>
      <c r="BB87">
        <v>0</v>
      </c>
      <c r="BC87" t="s">
        <v>299</v>
      </c>
      <c r="BD87">
        <v>14.899999999999999</v>
      </c>
      <c r="BE87">
        <v>18.100000000000001</v>
      </c>
      <c r="BF87">
        <v>0</v>
      </c>
      <c r="BG87">
        <v>0</v>
      </c>
    </row>
    <row r="88" spans="1:59" x14ac:dyDescent="0.25">
      <c r="A88" s="47">
        <v>0</v>
      </c>
      <c r="B88" s="47">
        <v>0</v>
      </c>
      <c r="C88" s="47">
        <v>1</v>
      </c>
      <c r="D88" s="47">
        <v>1</v>
      </c>
      <c r="E88" s="47">
        <v>1</v>
      </c>
      <c r="F88" s="47">
        <v>0</v>
      </c>
      <c r="G88" s="47">
        <v>1</v>
      </c>
      <c r="H88" s="47">
        <v>0</v>
      </c>
      <c r="I88" s="47">
        <v>0</v>
      </c>
      <c r="J88" s="47">
        <v>0</v>
      </c>
      <c r="K88" s="47">
        <v>21</v>
      </c>
      <c r="L88" s="47">
        <v>290</v>
      </c>
      <c r="M88" s="47">
        <v>5</v>
      </c>
      <c r="N88" s="47">
        <v>6</v>
      </c>
      <c r="O88" s="42">
        <v>0</v>
      </c>
      <c r="P88" s="42">
        <v>1.55</v>
      </c>
      <c r="Q88" s="42">
        <v>0</v>
      </c>
      <c r="R88" s="42">
        <v>0.53</v>
      </c>
      <c r="S88" s="47">
        <v>4</v>
      </c>
      <c r="T88" s="42">
        <v>2.0299999999999998</v>
      </c>
      <c r="U88" s="42">
        <v>0</v>
      </c>
      <c r="V88" s="42">
        <v>0</v>
      </c>
      <c r="W88" s="42">
        <v>33</v>
      </c>
      <c r="X88" s="42">
        <v>53</v>
      </c>
      <c r="Y88" s="42">
        <v>0.25</v>
      </c>
      <c r="Z88" s="42">
        <v>0</v>
      </c>
      <c r="AA88" s="42">
        <v>0.25</v>
      </c>
      <c r="AB88" s="42">
        <v>0</v>
      </c>
      <c r="AC88" s="42">
        <v>0.25</v>
      </c>
      <c r="AD88" s="42">
        <v>0</v>
      </c>
      <c r="AE88" s="42">
        <v>0</v>
      </c>
      <c r="AF88" s="42">
        <v>0</v>
      </c>
      <c r="AG88" s="42">
        <v>0.25</v>
      </c>
      <c r="AH88" s="42">
        <v>0</v>
      </c>
      <c r="AI88" s="47">
        <v>1</v>
      </c>
      <c r="AJ88" s="47">
        <v>0</v>
      </c>
      <c r="AK88" s="47">
        <v>1</v>
      </c>
      <c r="AL88" s="47">
        <v>0</v>
      </c>
      <c r="AM88" s="47">
        <v>1</v>
      </c>
      <c r="AN88">
        <v>0</v>
      </c>
      <c r="AO88" s="47">
        <v>0</v>
      </c>
      <c r="AP88" s="47">
        <v>0</v>
      </c>
      <c r="AQ88" s="47">
        <v>1</v>
      </c>
      <c r="AR88" s="47">
        <v>0</v>
      </c>
      <c r="AS88" s="47">
        <v>0</v>
      </c>
      <c r="AT88" s="47">
        <v>0</v>
      </c>
      <c r="AU88" s="47">
        <v>0</v>
      </c>
      <c r="AV88" s="47">
        <v>0</v>
      </c>
      <c r="AW88" s="47">
        <v>0</v>
      </c>
      <c r="AX88" s="47">
        <v>0</v>
      </c>
      <c r="AY88">
        <v>0</v>
      </c>
      <c r="AZ88" s="47">
        <v>0</v>
      </c>
      <c r="BA88" s="47">
        <v>0</v>
      </c>
      <c r="BB88">
        <v>0</v>
      </c>
      <c r="BC88" t="s">
        <v>452</v>
      </c>
      <c r="BD88">
        <v>2.2000000000000002</v>
      </c>
      <c r="BE88">
        <v>0</v>
      </c>
      <c r="BF88">
        <v>0</v>
      </c>
      <c r="BG88">
        <v>0</v>
      </c>
    </row>
    <row r="89" spans="1:59" x14ac:dyDescent="0.25">
      <c r="A89" s="47">
        <v>0</v>
      </c>
      <c r="B89" s="47">
        <v>0</v>
      </c>
      <c r="C89" s="47">
        <v>0</v>
      </c>
      <c r="D89" s="47">
        <v>0</v>
      </c>
      <c r="E89" s="47">
        <v>0</v>
      </c>
      <c r="F89" s="47">
        <v>0</v>
      </c>
      <c r="G89" s="47">
        <v>0</v>
      </c>
      <c r="H89" s="47">
        <v>0</v>
      </c>
      <c r="I89" s="47">
        <v>0</v>
      </c>
      <c r="J89" s="47">
        <v>0</v>
      </c>
      <c r="K89" s="47">
        <v>21</v>
      </c>
      <c r="L89" s="47">
        <v>290</v>
      </c>
      <c r="M89" s="47">
        <v>1</v>
      </c>
      <c r="N89" s="47">
        <v>6</v>
      </c>
      <c r="O89" s="42">
        <v>0</v>
      </c>
      <c r="P89" s="42">
        <v>2.34</v>
      </c>
      <c r="Q89" s="42">
        <v>0</v>
      </c>
      <c r="R89" s="42">
        <v>0</v>
      </c>
      <c r="S89" s="47">
        <v>3</v>
      </c>
      <c r="T89" s="42">
        <v>-3.2</v>
      </c>
      <c r="U89" s="42">
        <v>0</v>
      </c>
      <c r="V89" s="42">
        <v>0</v>
      </c>
      <c r="W89" s="42">
        <v>101</v>
      </c>
      <c r="X89" s="42">
        <v>108</v>
      </c>
      <c r="Y89" s="42">
        <v>0</v>
      </c>
      <c r="Z89" s="42">
        <v>0</v>
      </c>
      <c r="AA89" s="42">
        <v>0</v>
      </c>
      <c r="AB89" s="42">
        <v>0</v>
      </c>
      <c r="AC89" s="42">
        <v>0</v>
      </c>
      <c r="AD89" s="42">
        <v>0</v>
      </c>
      <c r="AE89" s="42">
        <v>0</v>
      </c>
      <c r="AF89" s="42">
        <v>0</v>
      </c>
      <c r="AG89" s="42">
        <v>0</v>
      </c>
      <c r="AH89" s="42">
        <v>0</v>
      </c>
      <c r="AI89" s="47">
        <v>0</v>
      </c>
      <c r="AJ89" s="47">
        <v>0</v>
      </c>
      <c r="AK89" s="47">
        <v>0</v>
      </c>
      <c r="AL89" s="47">
        <v>0</v>
      </c>
      <c r="AM89" s="47">
        <v>0</v>
      </c>
      <c r="AN89">
        <v>0</v>
      </c>
      <c r="AO89" s="47">
        <v>0</v>
      </c>
      <c r="AP89" s="47">
        <v>0</v>
      </c>
      <c r="AQ89" s="47">
        <v>0</v>
      </c>
      <c r="AR89" s="47">
        <v>0</v>
      </c>
      <c r="AS89" s="47">
        <v>0</v>
      </c>
      <c r="AT89" s="47">
        <v>0</v>
      </c>
      <c r="AU89" s="47">
        <v>0</v>
      </c>
      <c r="AV89" s="47">
        <v>0</v>
      </c>
      <c r="AW89" s="47">
        <v>0</v>
      </c>
      <c r="AX89" s="47">
        <v>0</v>
      </c>
      <c r="AY89">
        <v>0</v>
      </c>
      <c r="AZ89" s="47">
        <v>0</v>
      </c>
      <c r="BA89" s="47">
        <v>0</v>
      </c>
      <c r="BB89">
        <v>0</v>
      </c>
      <c r="BC89" t="s">
        <v>500</v>
      </c>
      <c r="BD89">
        <v>0</v>
      </c>
      <c r="BE89">
        <v>0</v>
      </c>
      <c r="BF89">
        <v>0</v>
      </c>
      <c r="BG89">
        <v>0</v>
      </c>
    </row>
    <row r="90" spans="1:59" x14ac:dyDescent="0.25">
      <c r="A90" s="47">
        <v>1</v>
      </c>
      <c r="B90" s="47">
        <v>3</v>
      </c>
      <c r="C90" s="47">
        <v>7</v>
      </c>
      <c r="D90" s="47">
        <v>3</v>
      </c>
      <c r="E90" s="47">
        <v>9</v>
      </c>
      <c r="F90" s="47">
        <v>0</v>
      </c>
      <c r="G90" s="47">
        <v>2</v>
      </c>
      <c r="H90" s="47">
        <v>0</v>
      </c>
      <c r="I90" s="47">
        <v>0</v>
      </c>
      <c r="J90" s="47">
        <v>0</v>
      </c>
      <c r="K90" s="47">
        <v>21</v>
      </c>
      <c r="L90" s="47">
        <v>290</v>
      </c>
      <c r="M90" s="47">
        <v>5</v>
      </c>
      <c r="N90" s="47">
        <v>6</v>
      </c>
      <c r="O90" s="42">
        <v>0</v>
      </c>
      <c r="P90" s="42">
        <v>1.86</v>
      </c>
      <c r="Q90" s="42">
        <v>0</v>
      </c>
      <c r="R90" s="42">
        <v>0.96</v>
      </c>
      <c r="S90" s="47">
        <v>10</v>
      </c>
      <c r="T90" s="42">
        <v>-2.14</v>
      </c>
      <c r="U90" s="42">
        <v>0</v>
      </c>
      <c r="V90" s="42">
        <v>0</v>
      </c>
      <c r="W90" s="42">
        <v>41</v>
      </c>
      <c r="X90" s="42">
        <v>23</v>
      </c>
      <c r="Y90" s="42">
        <v>0.9</v>
      </c>
      <c r="Z90" s="42">
        <v>0.3</v>
      </c>
      <c r="AA90" s="42">
        <v>0.7</v>
      </c>
      <c r="AB90" s="42">
        <v>0.1</v>
      </c>
      <c r="AC90" s="42">
        <v>0.3</v>
      </c>
      <c r="AD90" s="42">
        <v>0</v>
      </c>
      <c r="AE90" s="42">
        <v>0</v>
      </c>
      <c r="AF90" s="42">
        <v>0</v>
      </c>
      <c r="AG90" s="42">
        <v>0.2</v>
      </c>
      <c r="AH90" s="42">
        <v>0</v>
      </c>
      <c r="AI90" s="47">
        <v>2</v>
      </c>
      <c r="AJ90" s="47">
        <v>0</v>
      </c>
      <c r="AK90" s="47">
        <v>2</v>
      </c>
      <c r="AL90" s="47">
        <v>1</v>
      </c>
      <c r="AM90" s="47">
        <v>1</v>
      </c>
      <c r="AN90">
        <v>0</v>
      </c>
      <c r="AO90" s="47">
        <v>0</v>
      </c>
      <c r="AP90" s="47">
        <v>0</v>
      </c>
      <c r="AQ90" s="47">
        <v>0</v>
      </c>
      <c r="AR90" s="47">
        <v>0</v>
      </c>
      <c r="AS90" s="47">
        <v>7</v>
      </c>
      <c r="AT90" s="47">
        <v>3</v>
      </c>
      <c r="AU90" s="47">
        <v>5</v>
      </c>
      <c r="AV90" s="47">
        <v>0</v>
      </c>
      <c r="AW90" s="47">
        <v>2</v>
      </c>
      <c r="AX90" s="47">
        <v>0</v>
      </c>
      <c r="AY90">
        <v>0</v>
      </c>
      <c r="AZ90" s="47">
        <v>0</v>
      </c>
      <c r="BA90" s="47">
        <v>2</v>
      </c>
      <c r="BB90">
        <v>0</v>
      </c>
      <c r="BC90" t="s">
        <v>472</v>
      </c>
      <c r="BD90">
        <v>0.20000000000000007</v>
      </c>
      <c r="BE90">
        <v>9.6</v>
      </c>
      <c r="BF90">
        <v>0</v>
      </c>
      <c r="BG90">
        <v>0</v>
      </c>
    </row>
    <row r="91" spans="1:59" x14ac:dyDescent="0.25">
      <c r="A91" s="47">
        <v>0</v>
      </c>
      <c r="B91" s="47">
        <v>0</v>
      </c>
      <c r="C91" s="47">
        <v>3</v>
      </c>
      <c r="D91" s="47">
        <v>0</v>
      </c>
      <c r="E91" s="47">
        <v>1</v>
      </c>
      <c r="F91" s="47">
        <v>0</v>
      </c>
      <c r="G91" s="47">
        <v>1</v>
      </c>
      <c r="H91" s="47">
        <v>0</v>
      </c>
      <c r="I91" s="47">
        <v>0</v>
      </c>
      <c r="J91" s="47">
        <v>0</v>
      </c>
      <c r="K91" s="47">
        <v>21</v>
      </c>
      <c r="L91" s="47">
        <v>290</v>
      </c>
      <c r="M91" s="47">
        <v>5</v>
      </c>
      <c r="N91" s="47">
        <v>6</v>
      </c>
      <c r="O91" s="42">
        <v>0</v>
      </c>
      <c r="P91" s="42">
        <v>2.57</v>
      </c>
      <c r="Q91" s="42">
        <v>0</v>
      </c>
      <c r="R91" s="42">
        <v>0.23</v>
      </c>
      <c r="S91" s="47">
        <v>3</v>
      </c>
      <c r="T91" s="42">
        <v>-0.14000000000000001</v>
      </c>
      <c r="U91" s="42">
        <v>0</v>
      </c>
      <c r="V91" s="42">
        <v>0</v>
      </c>
      <c r="W91" s="42">
        <v>36</v>
      </c>
      <c r="X91" s="42">
        <v>67</v>
      </c>
      <c r="Y91" s="42">
        <v>0.33</v>
      </c>
      <c r="Z91" s="42">
        <v>0</v>
      </c>
      <c r="AA91" s="42">
        <v>1</v>
      </c>
      <c r="AB91" s="42">
        <v>0</v>
      </c>
      <c r="AC91" s="42">
        <v>0</v>
      </c>
      <c r="AD91" s="42">
        <v>0</v>
      </c>
      <c r="AE91" s="42">
        <v>0</v>
      </c>
      <c r="AF91" s="42">
        <v>0</v>
      </c>
      <c r="AG91" s="42">
        <v>0.33</v>
      </c>
      <c r="AH91" s="42">
        <v>0</v>
      </c>
      <c r="AI91" s="47">
        <v>0</v>
      </c>
      <c r="AJ91" s="47">
        <v>0</v>
      </c>
      <c r="AK91" s="47">
        <v>2</v>
      </c>
      <c r="AL91" s="47">
        <v>0</v>
      </c>
      <c r="AM91" s="47">
        <v>0</v>
      </c>
      <c r="AN91">
        <v>0</v>
      </c>
      <c r="AO91" s="47">
        <v>0</v>
      </c>
      <c r="AP91" s="47">
        <v>0</v>
      </c>
      <c r="AQ91" s="47">
        <v>0</v>
      </c>
      <c r="AR91" s="47">
        <v>0</v>
      </c>
      <c r="AS91" s="47">
        <v>1</v>
      </c>
      <c r="AT91" s="47">
        <v>0</v>
      </c>
      <c r="AU91" s="47">
        <v>1</v>
      </c>
      <c r="AV91" s="47">
        <v>0</v>
      </c>
      <c r="AW91" s="47">
        <v>0</v>
      </c>
      <c r="AX91" s="47">
        <v>0</v>
      </c>
      <c r="AY91">
        <v>0</v>
      </c>
      <c r="AZ91" s="47">
        <v>0</v>
      </c>
      <c r="BA91" s="47">
        <v>1</v>
      </c>
      <c r="BB91">
        <v>0</v>
      </c>
      <c r="BC91" t="s">
        <v>710</v>
      </c>
      <c r="BD91">
        <v>-0.6</v>
      </c>
      <c r="BE91">
        <v>1.4</v>
      </c>
      <c r="BF91">
        <v>0</v>
      </c>
      <c r="BG91">
        <v>0</v>
      </c>
    </row>
    <row r="92" spans="1:59" x14ac:dyDescent="0.25">
      <c r="A92" s="47">
        <v>5</v>
      </c>
      <c r="B92" s="47">
        <v>34</v>
      </c>
      <c r="C92" s="47">
        <v>33</v>
      </c>
      <c r="D92" s="47">
        <v>5</v>
      </c>
      <c r="E92" s="47">
        <v>40</v>
      </c>
      <c r="F92" s="47">
        <v>1</v>
      </c>
      <c r="G92" s="47">
        <v>6</v>
      </c>
      <c r="H92" s="47">
        <v>0</v>
      </c>
      <c r="I92" s="47">
        <v>0</v>
      </c>
      <c r="J92" s="47">
        <v>0</v>
      </c>
      <c r="K92" s="47">
        <v>21</v>
      </c>
      <c r="L92" s="47">
        <v>290</v>
      </c>
      <c r="M92" s="47">
        <v>4</v>
      </c>
      <c r="N92" s="47">
        <v>6</v>
      </c>
      <c r="O92" s="42">
        <v>0</v>
      </c>
      <c r="P92" s="42">
        <v>7.15</v>
      </c>
      <c r="Q92" s="42">
        <v>0</v>
      </c>
      <c r="R92" s="42">
        <v>5.01</v>
      </c>
      <c r="S92" s="47">
        <v>13</v>
      </c>
      <c r="T92" s="42">
        <v>3.21</v>
      </c>
      <c r="U92" s="42">
        <v>0</v>
      </c>
      <c r="V92" s="42">
        <v>0</v>
      </c>
      <c r="W92" s="42">
        <v>90</v>
      </c>
      <c r="X92" s="42">
        <v>53</v>
      </c>
      <c r="Y92" s="42">
        <v>3.08</v>
      </c>
      <c r="Z92" s="42">
        <v>2.62</v>
      </c>
      <c r="AA92" s="42">
        <v>2.54</v>
      </c>
      <c r="AB92" s="42">
        <v>0.38</v>
      </c>
      <c r="AC92" s="42">
        <v>0.38</v>
      </c>
      <c r="AD92" s="42">
        <v>0</v>
      </c>
      <c r="AE92" s="42">
        <v>0.08</v>
      </c>
      <c r="AF92" s="42">
        <v>0</v>
      </c>
      <c r="AG92" s="42">
        <v>0.46</v>
      </c>
      <c r="AH92" s="42">
        <v>0</v>
      </c>
      <c r="AI92" s="47">
        <v>20</v>
      </c>
      <c r="AJ92" s="47">
        <v>18</v>
      </c>
      <c r="AK92" s="47">
        <v>17</v>
      </c>
      <c r="AL92" s="47">
        <v>4</v>
      </c>
      <c r="AM92" s="47">
        <v>4</v>
      </c>
      <c r="AN92">
        <v>1</v>
      </c>
      <c r="AO92" s="47">
        <v>0</v>
      </c>
      <c r="AP92" s="47">
        <v>0</v>
      </c>
      <c r="AQ92" s="47">
        <v>4</v>
      </c>
      <c r="AR92" s="47">
        <v>0</v>
      </c>
      <c r="AS92" s="47">
        <v>20</v>
      </c>
      <c r="AT92" s="47">
        <v>16</v>
      </c>
      <c r="AU92" s="47">
        <v>16</v>
      </c>
      <c r="AV92" s="47">
        <v>1</v>
      </c>
      <c r="AW92" s="47">
        <v>1</v>
      </c>
      <c r="AX92" s="47">
        <v>0</v>
      </c>
      <c r="AY92">
        <v>0</v>
      </c>
      <c r="AZ92" s="47">
        <v>0</v>
      </c>
      <c r="BA92" s="47">
        <v>2</v>
      </c>
      <c r="BB92">
        <v>0</v>
      </c>
      <c r="BC92" t="s">
        <v>212</v>
      </c>
      <c r="BD92">
        <v>35.5</v>
      </c>
      <c r="BE92">
        <v>26.599999999999998</v>
      </c>
      <c r="BF92">
        <v>0</v>
      </c>
      <c r="BG92">
        <v>0</v>
      </c>
    </row>
    <row r="93" spans="1:59" x14ac:dyDescent="0.25">
      <c r="A93" s="47">
        <v>0</v>
      </c>
      <c r="B93" s="47">
        <v>0</v>
      </c>
      <c r="C93" s="47">
        <v>1</v>
      </c>
      <c r="D93" s="47">
        <v>0</v>
      </c>
      <c r="E93" s="47">
        <v>0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21</v>
      </c>
      <c r="L93" s="47">
        <v>290</v>
      </c>
      <c r="M93" s="47">
        <v>5</v>
      </c>
      <c r="N93" s="47">
        <v>6</v>
      </c>
      <c r="O93" s="42">
        <v>0</v>
      </c>
      <c r="P93" s="42">
        <v>1.31</v>
      </c>
      <c r="Q93" s="42">
        <v>0</v>
      </c>
      <c r="R93" s="42">
        <v>-0.3</v>
      </c>
      <c r="S93" s="47">
        <v>1</v>
      </c>
      <c r="T93" s="42">
        <v>1.49</v>
      </c>
      <c r="U93" s="42">
        <v>0</v>
      </c>
      <c r="V93" s="42">
        <v>0</v>
      </c>
      <c r="W93" s="42">
        <v>14</v>
      </c>
      <c r="X93" s="42">
        <v>14</v>
      </c>
      <c r="Y93" s="42">
        <v>0</v>
      </c>
      <c r="Z93" s="42">
        <v>0</v>
      </c>
      <c r="AA93" s="42">
        <v>1</v>
      </c>
      <c r="AB93" s="42">
        <v>0</v>
      </c>
      <c r="AC93" s="42">
        <v>0</v>
      </c>
      <c r="AD93" s="42">
        <v>0</v>
      </c>
      <c r="AE93" s="42">
        <v>0</v>
      </c>
      <c r="AF93" s="42">
        <v>0</v>
      </c>
      <c r="AG93" s="42">
        <v>0</v>
      </c>
      <c r="AH93" s="42">
        <v>0</v>
      </c>
      <c r="AI93" s="47">
        <v>0</v>
      </c>
      <c r="AJ93" s="47">
        <v>0</v>
      </c>
      <c r="AK93" s="47">
        <v>1</v>
      </c>
      <c r="AL93" s="47">
        <v>0</v>
      </c>
      <c r="AM93" s="47">
        <v>0</v>
      </c>
      <c r="AN93">
        <v>0</v>
      </c>
      <c r="AO93" s="47">
        <v>0</v>
      </c>
      <c r="AP93" s="47">
        <v>0</v>
      </c>
      <c r="AQ93" s="47">
        <v>0</v>
      </c>
      <c r="AR93" s="47">
        <v>0</v>
      </c>
      <c r="AS93" s="47">
        <v>0</v>
      </c>
      <c r="AT93" s="47">
        <v>0</v>
      </c>
      <c r="AU93" s="47">
        <v>0</v>
      </c>
      <c r="AV93" s="47">
        <v>0</v>
      </c>
      <c r="AW93" s="47">
        <v>0</v>
      </c>
      <c r="AX93" s="47">
        <v>0</v>
      </c>
      <c r="AY93">
        <v>0</v>
      </c>
      <c r="AZ93" s="47">
        <v>0</v>
      </c>
      <c r="BA93" s="47">
        <v>0</v>
      </c>
      <c r="BB93">
        <v>0</v>
      </c>
      <c r="BC93" t="s">
        <v>543</v>
      </c>
      <c r="BD93">
        <v>-0.3</v>
      </c>
      <c r="BE93">
        <v>0</v>
      </c>
      <c r="BF93">
        <v>0</v>
      </c>
      <c r="BG93">
        <v>0</v>
      </c>
    </row>
    <row r="94" spans="1:59" x14ac:dyDescent="0.25">
      <c r="A94" s="47">
        <v>2</v>
      </c>
      <c r="B94" s="47">
        <v>3</v>
      </c>
      <c r="C94" s="47">
        <v>10</v>
      </c>
      <c r="D94" s="47">
        <v>0</v>
      </c>
      <c r="E94" s="47">
        <v>5</v>
      </c>
      <c r="F94" s="47">
        <v>0</v>
      </c>
      <c r="G94" s="47">
        <v>0</v>
      </c>
      <c r="H94" s="47">
        <v>0</v>
      </c>
      <c r="I94" s="47">
        <v>0</v>
      </c>
      <c r="J94" s="47">
        <v>0</v>
      </c>
      <c r="K94" s="47">
        <v>21</v>
      </c>
      <c r="L94" s="47">
        <v>290</v>
      </c>
      <c r="M94" s="47">
        <v>2</v>
      </c>
      <c r="N94" s="47">
        <v>6</v>
      </c>
      <c r="O94" s="42">
        <v>0</v>
      </c>
      <c r="P94" s="42">
        <v>2.08</v>
      </c>
      <c r="Q94" s="42">
        <v>0</v>
      </c>
      <c r="R94" s="42">
        <v>0.68</v>
      </c>
      <c r="S94" s="47">
        <v>6</v>
      </c>
      <c r="T94" s="42">
        <v>1.87</v>
      </c>
      <c r="U94" s="42">
        <v>1.1333333333333333</v>
      </c>
      <c r="V94" s="42">
        <v>0.23333333333333339</v>
      </c>
      <c r="W94" s="42">
        <v>53</v>
      </c>
      <c r="X94" s="42">
        <v>51</v>
      </c>
      <c r="Y94" s="42">
        <v>0.83</v>
      </c>
      <c r="Z94" s="42">
        <v>0.5</v>
      </c>
      <c r="AA94" s="42">
        <v>1.67</v>
      </c>
      <c r="AB94" s="42">
        <v>0.33</v>
      </c>
      <c r="AC94" s="42">
        <v>0</v>
      </c>
      <c r="AD94" s="42">
        <v>0</v>
      </c>
      <c r="AE94" s="42">
        <v>0</v>
      </c>
      <c r="AF94" s="42">
        <v>0</v>
      </c>
      <c r="AG94" s="42">
        <v>0</v>
      </c>
      <c r="AH94" s="42">
        <v>0</v>
      </c>
      <c r="AI94" s="47">
        <v>4</v>
      </c>
      <c r="AJ94" s="47">
        <v>1</v>
      </c>
      <c r="AK94" s="47">
        <v>6</v>
      </c>
      <c r="AL94" s="47">
        <v>1</v>
      </c>
      <c r="AM94" s="47">
        <v>0</v>
      </c>
      <c r="AN94">
        <v>0</v>
      </c>
      <c r="AO94" s="47">
        <v>0</v>
      </c>
      <c r="AP94" s="47">
        <v>0</v>
      </c>
      <c r="AQ94" s="47">
        <v>0</v>
      </c>
      <c r="AR94" s="47">
        <v>0</v>
      </c>
      <c r="AS94" s="47">
        <v>1</v>
      </c>
      <c r="AT94" s="47">
        <v>2</v>
      </c>
      <c r="AU94" s="47">
        <v>4</v>
      </c>
      <c r="AV94" s="47">
        <v>1</v>
      </c>
      <c r="AW94" s="47">
        <v>0</v>
      </c>
      <c r="AX94" s="47">
        <v>0</v>
      </c>
      <c r="AY94">
        <v>0</v>
      </c>
      <c r="AZ94" s="47">
        <v>0</v>
      </c>
      <c r="BA94" s="47">
        <v>0</v>
      </c>
      <c r="BB94">
        <v>0</v>
      </c>
      <c r="BC94" t="s">
        <v>465</v>
      </c>
      <c r="BD94">
        <v>0.40000000000000036</v>
      </c>
      <c r="BE94">
        <v>0.7</v>
      </c>
      <c r="BF94">
        <v>0</v>
      </c>
      <c r="BG94">
        <v>3</v>
      </c>
    </row>
    <row r="95" spans="1:59" x14ac:dyDescent="0.25">
      <c r="A95" s="47">
        <v>2</v>
      </c>
      <c r="B95" s="47">
        <v>10</v>
      </c>
      <c r="C95" s="47">
        <v>19</v>
      </c>
      <c r="D95" s="47">
        <v>7</v>
      </c>
      <c r="E95" s="47">
        <v>33</v>
      </c>
      <c r="F95" s="47">
        <v>1</v>
      </c>
      <c r="G95" s="47">
        <v>5</v>
      </c>
      <c r="H95" s="47">
        <v>0</v>
      </c>
      <c r="I95" s="47">
        <v>0</v>
      </c>
      <c r="J95" s="47">
        <v>0</v>
      </c>
      <c r="K95" s="47">
        <v>21</v>
      </c>
      <c r="L95" s="47">
        <v>290</v>
      </c>
      <c r="M95" s="47">
        <v>4</v>
      </c>
      <c r="N95" s="47">
        <v>6</v>
      </c>
      <c r="O95" s="42">
        <v>0</v>
      </c>
      <c r="P95" s="42">
        <v>5.18</v>
      </c>
      <c r="Q95" s="42">
        <v>0</v>
      </c>
      <c r="R95" s="42">
        <v>2.66</v>
      </c>
      <c r="S95" s="47">
        <v>14</v>
      </c>
      <c r="T95" s="42">
        <v>-4.12</v>
      </c>
      <c r="U95" s="42">
        <v>3.7714285714285714</v>
      </c>
      <c r="V95" s="42">
        <v>1.5428571428571429</v>
      </c>
      <c r="W95" s="42">
        <v>74</v>
      </c>
      <c r="X95" s="42">
        <v>18</v>
      </c>
      <c r="Y95" s="42">
        <v>2.36</v>
      </c>
      <c r="Z95" s="42">
        <v>0.71</v>
      </c>
      <c r="AA95" s="42">
        <v>1.36</v>
      </c>
      <c r="AB95" s="42">
        <v>0.14000000000000001</v>
      </c>
      <c r="AC95" s="42">
        <v>0.5</v>
      </c>
      <c r="AD95" s="42">
        <v>0</v>
      </c>
      <c r="AE95" s="42">
        <v>7.0000000000000007E-2</v>
      </c>
      <c r="AF95" s="42">
        <v>0</v>
      </c>
      <c r="AG95" s="42">
        <v>0.36</v>
      </c>
      <c r="AH95" s="42">
        <v>0</v>
      </c>
      <c r="AI95" s="47">
        <v>23</v>
      </c>
      <c r="AJ95" s="47">
        <v>7</v>
      </c>
      <c r="AK95" s="47">
        <v>11</v>
      </c>
      <c r="AL95" s="47">
        <v>2</v>
      </c>
      <c r="AM95" s="47">
        <v>4</v>
      </c>
      <c r="AN95">
        <v>1</v>
      </c>
      <c r="AO95" s="47">
        <v>0</v>
      </c>
      <c r="AP95" s="47">
        <v>0</v>
      </c>
      <c r="AQ95" s="47">
        <v>3</v>
      </c>
      <c r="AR95" s="47">
        <v>0</v>
      </c>
      <c r="AS95" s="47">
        <v>10</v>
      </c>
      <c r="AT95" s="47">
        <v>3</v>
      </c>
      <c r="AU95" s="47">
        <v>8</v>
      </c>
      <c r="AV95" s="47">
        <v>0</v>
      </c>
      <c r="AW95" s="47">
        <v>3</v>
      </c>
      <c r="AX95" s="47">
        <v>0</v>
      </c>
      <c r="AY95">
        <v>0</v>
      </c>
      <c r="AZ95" s="47">
        <v>0</v>
      </c>
      <c r="BA95" s="47">
        <v>2</v>
      </c>
      <c r="BB95">
        <v>0</v>
      </c>
      <c r="BC95" t="s">
        <v>976</v>
      </c>
      <c r="BD95">
        <v>26.4</v>
      </c>
      <c r="BE95">
        <v>11</v>
      </c>
      <c r="BF95">
        <v>7</v>
      </c>
      <c r="BG95">
        <v>7</v>
      </c>
    </row>
    <row r="96" spans="1:59" x14ac:dyDescent="0.25">
      <c r="A96" s="47">
        <v>0</v>
      </c>
      <c r="B96" s="47">
        <v>0</v>
      </c>
      <c r="C96" s="47">
        <v>0</v>
      </c>
      <c r="D96" s="47">
        <v>0</v>
      </c>
      <c r="E96" s="47">
        <v>0</v>
      </c>
      <c r="F96" s="47">
        <v>0</v>
      </c>
      <c r="G96" s="47">
        <v>0</v>
      </c>
      <c r="H96" s="47">
        <v>0</v>
      </c>
      <c r="I96" s="47">
        <v>0</v>
      </c>
      <c r="J96" s="47">
        <v>0</v>
      </c>
      <c r="K96" s="47">
        <v>21</v>
      </c>
      <c r="L96" s="47">
        <v>290</v>
      </c>
      <c r="M96" s="47">
        <v>5</v>
      </c>
      <c r="N96" s="47">
        <v>6</v>
      </c>
      <c r="O96" s="42">
        <v>0</v>
      </c>
      <c r="P96" s="42">
        <v>2</v>
      </c>
      <c r="Q96" s="42">
        <v>0</v>
      </c>
      <c r="R96" s="42">
        <v>0</v>
      </c>
      <c r="S96" s="47">
        <v>0</v>
      </c>
      <c r="T96" s="42">
        <v>1.61</v>
      </c>
      <c r="U96" s="42">
        <v>0</v>
      </c>
      <c r="V96" s="42">
        <v>0</v>
      </c>
      <c r="W96" s="42">
        <v>0</v>
      </c>
      <c r="X96" s="42">
        <v>0</v>
      </c>
      <c r="Y96" s="42">
        <v>0</v>
      </c>
      <c r="Z96" s="42">
        <v>0</v>
      </c>
      <c r="AA96" s="42">
        <v>0</v>
      </c>
      <c r="AB96" s="42">
        <v>0</v>
      </c>
      <c r="AC96" s="42">
        <v>0</v>
      </c>
      <c r="AD96" s="42">
        <v>0</v>
      </c>
      <c r="AE96" s="42">
        <v>0</v>
      </c>
      <c r="AF96" s="42">
        <v>0</v>
      </c>
      <c r="AG96" s="42">
        <v>0</v>
      </c>
      <c r="AH96" s="42">
        <v>0</v>
      </c>
      <c r="AI96" s="47">
        <v>0</v>
      </c>
      <c r="AJ96" s="47">
        <v>0</v>
      </c>
      <c r="AK96" s="47">
        <v>0</v>
      </c>
      <c r="AL96" s="47">
        <v>0</v>
      </c>
      <c r="AM96" s="47">
        <v>0</v>
      </c>
      <c r="AN96">
        <v>0</v>
      </c>
      <c r="AO96" s="47">
        <v>0</v>
      </c>
      <c r="AP96" s="47">
        <v>0</v>
      </c>
      <c r="AQ96" s="47">
        <v>0</v>
      </c>
      <c r="AR96" s="47">
        <v>0</v>
      </c>
      <c r="AS96" s="47">
        <v>0</v>
      </c>
      <c r="AT96" s="47">
        <v>0</v>
      </c>
      <c r="AU96" s="47">
        <v>0</v>
      </c>
      <c r="AV96" s="47">
        <v>0</v>
      </c>
      <c r="AW96" s="47">
        <v>0</v>
      </c>
      <c r="AX96" s="47">
        <v>0</v>
      </c>
      <c r="AY96">
        <v>0</v>
      </c>
      <c r="AZ96" s="47">
        <v>0</v>
      </c>
      <c r="BA96" s="47">
        <v>0</v>
      </c>
      <c r="BB96">
        <v>0</v>
      </c>
      <c r="BC96" t="s">
        <v>554</v>
      </c>
      <c r="BD96">
        <v>0</v>
      </c>
      <c r="BE96">
        <v>0</v>
      </c>
      <c r="BF96">
        <v>0</v>
      </c>
      <c r="BG96">
        <v>0</v>
      </c>
    </row>
    <row r="97" spans="1:59" x14ac:dyDescent="0.25">
      <c r="A97" s="47">
        <v>0</v>
      </c>
      <c r="B97" s="47">
        <v>1</v>
      </c>
      <c r="C97" s="47">
        <v>3</v>
      </c>
      <c r="D97" s="47">
        <v>0</v>
      </c>
      <c r="E97" s="47">
        <v>0</v>
      </c>
      <c r="F97" s="47">
        <v>0</v>
      </c>
      <c r="G97" s="47">
        <v>0</v>
      </c>
      <c r="H97" s="47">
        <v>0</v>
      </c>
      <c r="I97" s="47">
        <v>0</v>
      </c>
      <c r="J97" s="47">
        <v>0</v>
      </c>
      <c r="K97" s="47">
        <v>21</v>
      </c>
      <c r="L97" s="47">
        <v>290</v>
      </c>
      <c r="M97" s="47">
        <v>5</v>
      </c>
      <c r="N97" s="47">
        <v>6</v>
      </c>
      <c r="O97" s="42">
        <v>0</v>
      </c>
      <c r="P97" s="42">
        <v>1.37</v>
      </c>
      <c r="Q97" s="42">
        <v>0</v>
      </c>
      <c r="R97" s="42">
        <v>0.15</v>
      </c>
      <c r="S97" s="47">
        <v>2</v>
      </c>
      <c r="T97" s="42">
        <v>-0.1</v>
      </c>
      <c r="U97" s="42">
        <v>0</v>
      </c>
      <c r="V97" s="42">
        <v>0</v>
      </c>
      <c r="W97" s="42">
        <v>32</v>
      </c>
      <c r="X97" s="42">
        <v>34</v>
      </c>
      <c r="Y97" s="42">
        <v>0</v>
      </c>
      <c r="Z97" s="42">
        <v>0.5</v>
      </c>
      <c r="AA97" s="42">
        <v>1.5</v>
      </c>
      <c r="AB97" s="42">
        <v>0</v>
      </c>
      <c r="AC97" s="42">
        <v>0</v>
      </c>
      <c r="AD97" s="42">
        <v>0</v>
      </c>
      <c r="AE97" s="42">
        <v>0</v>
      </c>
      <c r="AF97" s="42">
        <v>0</v>
      </c>
      <c r="AG97" s="42">
        <v>0</v>
      </c>
      <c r="AH97" s="42">
        <v>0</v>
      </c>
      <c r="AI97" s="47">
        <v>0</v>
      </c>
      <c r="AJ97" s="47">
        <v>0</v>
      </c>
      <c r="AK97" s="47">
        <v>0</v>
      </c>
      <c r="AL97" s="47">
        <v>0</v>
      </c>
      <c r="AM97" s="47">
        <v>0</v>
      </c>
      <c r="AN97">
        <v>0</v>
      </c>
      <c r="AO97" s="47">
        <v>0</v>
      </c>
      <c r="AP97" s="47">
        <v>0</v>
      </c>
      <c r="AQ97" s="47">
        <v>0</v>
      </c>
      <c r="AR97" s="47">
        <v>0</v>
      </c>
      <c r="AS97" s="47">
        <v>0</v>
      </c>
      <c r="AT97" s="47">
        <v>1</v>
      </c>
      <c r="AU97" s="47">
        <v>3</v>
      </c>
      <c r="AV97" s="47">
        <v>0</v>
      </c>
      <c r="AW97" s="47">
        <v>0</v>
      </c>
      <c r="AX97" s="47">
        <v>0</v>
      </c>
      <c r="AY97">
        <v>0</v>
      </c>
      <c r="AZ97" s="47">
        <v>0</v>
      </c>
      <c r="BA97" s="47">
        <v>0</v>
      </c>
      <c r="BB97">
        <v>0</v>
      </c>
      <c r="BC97" t="s">
        <v>402</v>
      </c>
      <c r="BD97">
        <v>0</v>
      </c>
      <c r="BE97">
        <v>0.30000000000000004</v>
      </c>
      <c r="BF97">
        <v>0</v>
      </c>
      <c r="BG97">
        <v>0</v>
      </c>
    </row>
    <row r="98" spans="1:59" x14ac:dyDescent="0.25">
      <c r="A98" s="47">
        <v>0</v>
      </c>
      <c r="B98" s="47">
        <v>0</v>
      </c>
      <c r="C98" s="47">
        <v>0</v>
      </c>
      <c r="D98" s="47">
        <v>0</v>
      </c>
      <c r="E98" s="47">
        <v>0</v>
      </c>
      <c r="F98" s="47">
        <v>0</v>
      </c>
      <c r="G98" s="47">
        <v>0</v>
      </c>
      <c r="H98" s="47">
        <v>0</v>
      </c>
      <c r="I98" s="47">
        <v>0</v>
      </c>
      <c r="J98" s="47">
        <v>0</v>
      </c>
      <c r="K98" s="47">
        <v>21</v>
      </c>
      <c r="L98" s="47">
        <v>290</v>
      </c>
      <c r="M98" s="47">
        <v>5</v>
      </c>
      <c r="N98" s="47">
        <v>6</v>
      </c>
      <c r="O98" s="42">
        <v>0</v>
      </c>
      <c r="P98" s="42">
        <v>1</v>
      </c>
      <c r="Q98" s="42">
        <v>0</v>
      </c>
      <c r="R98" s="42">
        <v>0</v>
      </c>
      <c r="S98" s="47">
        <v>0</v>
      </c>
      <c r="T98" s="42">
        <v>1.5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C98" s="42">
        <v>0</v>
      </c>
      <c r="AD98" s="42">
        <v>0</v>
      </c>
      <c r="AE98" s="42">
        <v>0</v>
      </c>
      <c r="AF98" s="42">
        <v>0</v>
      </c>
      <c r="AG98" s="42">
        <v>0</v>
      </c>
      <c r="AH98" s="42">
        <v>0</v>
      </c>
      <c r="AI98" s="47">
        <v>0</v>
      </c>
      <c r="AJ98" s="47">
        <v>0</v>
      </c>
      <c r="AK98" s="47">
        <v>0</v>
      </c>
      <c r="AL98" s="47">
        <v>0</v>
      </c>
      <c r="AM98" s="47">
        <v>0</v>
      </c>
      <c r="AN98">
        <v>0</v>
      </c>
      <c r="AO98" s="47">
        <v>0</v>
      </c>
      <c r="AP98" s="47">
        <v>0</v>
      </c>
      <c r="AQ98" s="47">
        <v>0</v>
      </c>
      <c r="AR98" s="47">
        <v>0</v>
      </c>
      <c r="AS98" s="47">
        <v>0</v>
      </c>
      <c r="AT98" s="47">
        <v>0</v>
      </c>
      <c r="AU98" s="47">
        <v>0</v>
      </c>
      <c r="AV98" s="47">
        <v>0</v>
      </c>
      <c r="AW98" s="47">
        <v>0</v>
      </c>
      <c r="AX98" s="47">
        <v>0</v>
      </c>
      <c r="AY98">
        <v>0</v>
      </c>
      <c r="AZ98" s="47">
        <v>0</v>
      </c>
      <c r="BA98" s="47">
        <v>0</v>
      </c>
      <c r="BB98">
        <v>0</v>
      </c>
      <c r="BC98" t="s">
        <v>282</v>
      </c>
      <c r="BD98">
        <v>0</v>
      </c>
      <c r="BE98">
        <v>0</v>
      </c>
      <c r="BF98">
        <v>0</v>
      </c>
      <c r="BG98">
        <v>0</v>
      </c>
    </row>
    <row r="99" spans="1:59" x14ac:dyDescent="0.25">
      <c r="A99" s="47">
        <v>0</v>
      </c>
      <c r="B99" s="47">
        <v>0</v>
      </c>
      <c r="C99" s="47">
        <v>0</v>
      </c>
      <c r="D99" s="47">
        <v>0</v>
      </c>
      <c r="E99" s="47">
        <v>0</v>
      </c>
      <c r="F99" s="47">
        <v>0</v>
      </c>
      <c r="G99" s="47">
        <v>0</v>
      </c>
      <c r="H99" s="47">
        <v>0</v>
      </c>
      <c r="I99" s="47">
        <v>0</v>
      </c>
      <c r="J99" s="47">
        <v>0</v>
      </c>
      <c r="K99" s="47">
        <v>21</v>
      </c>
      <c r="L99" s="47">
        <v>290</v>
      </c>
      <c r="M99" s="47">
        <v>5</v>
      </c>
      <c r="N99" s="47">
        <v>6</v>
      </c>
      <c r="O99" s="42">
        <v>0</v>
      </c>
      <c r="P99" s="42">
        <v>1</v>
      </c>
      <c r="Q99" s="42">
        <v>0</v>
      </c>
      <c r="R99" s="42">
        <v>0</v>
      </c>
      <c r="S99" s="47">
        <v>0</v>
      </c>
      <c r="T99" s="42">
        <v>1.5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C99" s="42">
        <v>0</v>
      </c>
      <c r="AD99" s="42">
        <v>0</v>
      </c>
      <c r="AE99" s="42">
        <v>0</v>
      </c>
      <c r="AF99" s="42">
        <v>0</v>
      </c>
      <c r="AG99" s="42">
        <v>0</v>
      </c>
      <c r="AH99" s="42">
        <v>0</v>
      </c>
      <c r="AI99" s="47">
        <v>0</v>
      </c>
      <c r="AJ99" s="47">
        <v>0</v>
      </c>
      <c r="AK99" s="47">
        <v>0</v>
      </c>
      <c r="AL99" s="47">
        <v>0</v>
      </c>
      <c r="AM99" s="47">
        <v>0</v>
      </c>
      <c r="AN99">
        <v>0</v>
      </c>
      <c r="AO99" s="47">
        <v>0</v>
      </c>
      <c r="AP99" s="47">
        <v>0</v>
      </c>
      <c r="AQ99" s="47">
        <v>0</v>
      </c>
      <c r="AR99" s="47">
        <v>0</v>
      </c>
      <c r="AS99" s="47">
        <v>0</v>
      </c>
      <c r="AT99" s="47">
        <v>0</v>
      </c>
      <c r="AU99" s="47">
        <v>0</v>
      </c>
      <c r="AV99" s="47">
        <v>0</v>
      </c>
      <c r="AW99" s="47">
        <v>0</v>
      </c>
      <c r="AX99" s="47">
        <v>0</v>
      </c>
      <c r="AY99">
        <v>0</v>
      </c>
      <c r="AZ99" s="47">
        <v>0</v>
      </c>
      <c r="BA99" s="47">
        <v>0</v>
      </c>
      <c r="BB99">
        <v>0</v>
      </c>
      <c r="BC99" t="s">
        <v>603</v>
      </c>
      <c r="BD99">
        <v>0</v>
      </c>
      <c r="BE99">
        <v>0</v>
      </c>
      <c r="BF99">
        <v>0</v>
      </c>
      <c r="BG99">
        <v>0</v>
      </c>
    </row>
    <row r="100" spans="1:59" x14ac:dyDescent="0.25">
      <c r="A100" s="47">
        <v>0</v>
      </c>
      <c r="B100" s="47">
        <v>0</v>
      </c>
      <c r="C100" s="47">
        <v>1</v>
      </c>
      <c r="D100" s="47">
        <v>0</v>
      </c>
      <c r="E100" s="47">
        <v>1</v>
      </c>
      <c r="F100" s="47">
        <v>0</v>
      </c>
      <c r="G100" s="47">
        <v>0</v>
      </c>
      <c r="H100" s="47">
        <v>0</v>
      </c>
      <c r="I100" s="47">
        <v>0</v>
      </c>
      <c r="J100" s="47">
        <v>0</v>
      </c>
      <c r="K100" s="47">
        <v>21</v>
      </c>
      <c r="L100" s="47">
        <v>356</v>
      </c>
      <c r="M100" s="47">
        <v>4</v>
      </c>
      <c r="N100" s="47">
        <v>6</v>
      </c>
      <c r="O100" s="42">
        <v>0</v>
      </c>
      <c r="P100" s="42">
        <v>1.48</v>
      </c>
      <c r="Q100" s="42">
        <v>0</v>
      </c>
      <c r="R100" s="42">
        <v>0.2</v>
      </c>
      <c r="S100" s="47">
        <v>1</v>
      </c>
      <c r="T100" s="42">
        <v>1.58</v>
      </c>
      <c r="U100" s="42">
        <v>0.2</v>
      </c>
      <c r="V100" s="42">
        <v>0</v>
      </c>
      <c r="W100" s="42">
        <v>17</v>
      </c>
      <c r="X100" s="42">
        <v>17</v>
      </c>
      <c r="Y100" s="42">
        <v>1</v>
      </c>
      <c r="Z100" s="42">
        <v>0</v>
      </c>
      <c r="AA100" s="42">
        <v>1</v>
      </c>
      <c r="AB100" s="42">
        <v>0</v>
      </c>
      <c r="AC100" s="42">
        <v>0</v>
      </c>
      <c r="AD100" s="42">
        <v>0</v>
      </c>
      <c r="AE100" s="42">
        <v>0</v>
      </c>
      <c r="AF100" s="42">
        <v>0</v>
      </c>
      <c r="AG100" s="42">
        <v>0</v>
      </c>
      <c r="AH100" s="42">
        <v>0</v>
      </c>
      <c r="AI100" s="47">
        <v>1</v>
      </c>
      <c r="AJ100" s="47">
        <v>0</v>
      </c>
      <c r="AK100" s="47">
        <v>1</v>
      </c>
      <c r="AL100" s="47">
        <v>0</v>
      </c>
      <c r="AM100" s="47">
        <v>0</v>
      </c>
      <c r="AN100">
        <v>0</v>
      </c>
      <c r="AO100" s="47">
        <v>0</v>
      </c>
      <c r="AP100" s="47">
        <v>0</v>
      </c>
      <c r="AQ100" s="47">
        <v>0</v>
      </c>
      <c r="AR100" s="47">
        <v>0</v>
      </c>
      <c r="AS100" s="47">
        <v>0</v>
      </c>
      <c r="AT100" s="47">
        <v>0</v>
      </c>
      <c r="AU100" s="47">
        <v>0</v>
      </c>
      <c r="AV100" s="47">
        <v>0</v>
      </c>
      <c r="AW100" s="47">
        <v>0</v>
      </c>
      <c r="AX100" s="47">
        <v>0</v>
      </c>
      <c r="AY100">
        <v>0</v>
      </c>
      <c r="AZ100" s="47">
        <v>0</v>
      </c>
      <c r="BA100" s="47">
        <v>0</v>
      </c>
      <c r="BB100">
        <v>0</v>
      </c>
      <c r="BC100" t="s">
        <v>691</v>
      </c>
      <c r="BD100">
        <v>0.2</v>
      </c>
      <c r="BE100">
        <v>0</v>
      </c>
      <c r="BF100">
        <v>1</v>
      </c>
      <c r="BG100">
        <v>0</v>
      </c>
    </row>
    <row r="101" spans="1:59" x14ac:dyDescent="0.25">
      <c r="A101" s="47">
        <v>0</v>
      </c>
      <c r="B101" s="47">
        <v>0</v>
      </c>
      <c r="C101" s="47">
        <v>0</v>
      </c>
      <c r="D101" s="47">
        <v>0</v>
      </c>
      <c r="E101" s="47">
        <v>0</v>
      </c>
      <c r="F101" s="47">
        <v>0</v>
      </c>
      <c r="G101" s="47">
        <v>0</v>
      </c>
      <c r="H101" s="47">
        <v>0</v>
      </c>
      <c r="I101" s="47">
        <v>0</v>
      </c>
      <c r="J101" s="47">
        <v>0</v>
      </c>
      <c r="K101" s="47">
        <v>21</v>
      </c>
      <c r="L101" s="47">
        <v>293</v>
      </c>
      <c r="M101" s="47">
        <v>4</v>
      </c>
      <c r="N101" s="47">
        <v>5</v>
      </c>
      <c r="O101" s="42">
        <v>0</v>
      </c>
      <c r="P101" s="42">
        <v>2</v>
      </c>
      <c r="Q101" s="42">
        <v>0</v>
      </c>
      <c r="R101" s="42">
        <v>0</v>
      </c>
      <c r="S101" s="47">
        <v>0</v>
      </c>
      <c r="T101" s="42">
        <v>1.61</v>
      </c>
      <c r="U101" s="42">
        <v>0</v>
      </c>
      <c r="V101" s="42">
        <v>0</v>
      </c>
      <c r="W101" s="42">
        <v>0</v>
      </c>
      <c r="X101" s="42">
        <v>0</v>
      </c>
      <c r="Y101" s="42">
        <v>0</v>
      </c>
      <c r="Z101" s="42">
        <v>0</v>
      </c>
      <c r="AA101" s="42">
        <v>0</v>
      </c>
      <c r="AB101" s="42">
        <v>0</v>
      </c>
      <c r="AC101" s="42">
        <v>0</v>
      </c>
      <c r="AD101" s="42">
        <v>0</v>
      </c>
      <c r="AE101" s="42">
        <v>0</v>
      </c>
      <c r="AF101" s="42">
        <v>0</v>
      </c>
      <c r="AG101" s="42">
        <v>0</v>
      </c>
      <c r="AH101" s="42">
        <v>0</v>
      </c>
      <c r="AI101" s="47">
        <v>0</v>
      </c>
      <c r="AJ101" s="47">
        <v>0</v>
      </c>
      <c r="AK101" s="47">
        <v>0</v>
      </c>
      <c r="AL101" s="47">
        <v>0</v>
      </c>
      <c r="AM101" s="47">
        <v>0</v>
      </c>
      <c r="AN101">
        <v>0</v>
      </c>
      <c r="AO101" s="47">
        <v>0</v>
      </c>
      <c r="AP101" s="47">
        <v>0</v>
      </c>
      <c r="AQ101" s="47">
        <v>0</v>
      </c>
      <c r="AR101" s="47">
        <v>0</v>
      </c>
      <c r="AS101" s="47">
        <v>0</v>
      </c>
      <c r="AT101" s="47">
        <v>0</v>
      </c>
      <c r="AU101" s="47">
        <v>0</v>
      </c>
      <c r="AV101" s="47">
        <v>0</v>
      </c>
      <c r="AW101" s="47">
        <v>0</v>
      </c>
      <c r="AX101" s="47">
        <v>0</v>
      </c>
      <c r="AY101">
        <v>0</v>
      </c>
      <c r="AZ101" s="47">
        <v>0</v>
      </c>
      <c r="BA101" s="47">
        <v>0</v>
      </c>
      <c r="BB101">
        <v>0</v>
      </c>
      <c r="BC101" t="s">
        <v>646</v>
      </c>
      <c r="BD101">
        <v>0</v>
      </c>
      <c r="BE101">
        <v>0</v>
      </c>
      <c r="BF101">
        <v>0</v>
      </c>
      <c r="BG101">
        <v>0</v>
      </c>
    </row>
    <row r="102" spans="1:59" x14ac:dyDescent="0.25">
      <c r="A102" s="47">
        <v>0</v>
      </c>
      <c r="B102" s="47">
        <v>0</v>
      </c>
      <c r="C102" s="47">
        <v>0</v>
      </c>
      <c r="D102" s="47">
        <v>0</v>
      </c>
      <c r="E102" s="47">
        <v>0</v>
      </c>
      <c r="F102" s="47">
        <v>0</v>
      </c>
      <c r="G102" s="47">
        <v>0</v>
      </c>
      <c r="H102" s="47">
        <v>0</v>
      </c>
      <c r="I102" s="47">
        <v>0</v>
      </c>
      <c r="J102" s="47">
        <v>0</v>
      </c>
      <c r="K102" s="47">
        <v>21</v>
      </c>
      <c r="L102" s="47">
        <v>293</v>
      </c>
      <c r="M102" s="47">
        <v>1</v>
      </c>
      <c r="N102" s="47">
        <v>6</v>
      </c>
      <c r="O102" s="42">
        <v>0</v>
      </c>
      <c r="P102" s="42">
        <v>1</v>
      </c>
      <c r="Q102" s="42">
        <v>0</v>
      </c>
      <c r="R102" s="42">
        <v>0</v>
      </c>
      <c r="S102" s="47">
        <v>0</v>
      </c>
      <c r="T102" s="42">
        <v>1.5</v>
      </c>
      <c r="U102" s="42">
        <v>0</v>
      </c>
      <c r="V102" s="42">
        <v>0</v>
      </c>
      <c r="W102" s="42">
        <v>0</v>
      </c>
      <c r="X102" s="42">
        <v>0</v>
      </c>
      <c r="Y102" s="42">
        <v>0</v>
      </c>
      <c r="Z102" s="42">
        <v>0</v>
      </c>
      <c r="AA102" s="42">
        <v>0</v>
      </c>
      <c r="AB102" s="42">
        <v>0</v>
      </c>
      <c r="AC102" s="42">
        <v>0</v>
      </c>
      <c r="AD102" s="42">
        <v>0</v>
      </c>
      <c r="AE102" s="42">
        <v>0</v>
      </c>
      <c r="AF102" s="42">
        <v>0</v>
      </c>
      <c r="AG102" s="42">
        <v>0</v>
      </c>
      <c r="AH102" s="42">
        <v>0</v>
      </c>
      <c r="AI102" s="47">
        <v>0</v>
      </c>
      <c r="AJ102" s="47">
        <v>0</v>
      </c>
      <c r="AK102" s="47">
        <v>0</v>
      </c>
      <c r="AL102" s="47">
        <v>0</v>
      </c>
      <c r="AM102" s="47">
        <v>0</v>
      </c>
      <c r="AN102">
        <v>0</v>
      </c>
      <c r="AO102" s="47">
        <v>0</v>
      </c>
      <c r="AP102" s="47">
        <v>0</v>
      </c>
      <c r="AQ102" s="47">
        <v>0</v>
      </c>
      <c r="AR102" s="47">
        <v>0</v>
      </c>
      <c r="AS102" s="47">
        <v>0</v>
      </c>
      <c r="AT102" s="47">
        <v>0</v>
      </c>
      <c r="AU102" s="47">
        <v>0</v>
      </c>
      <c r="AV102" s="47">
        <v>0</v>
      </c>
      <c r="AW102" s="47">
        <v>0</v>
      </c>
      <c r="AX102" s="47">
        <v>0</v>
      </c>
      <c r="AY102">
        <v>0</v>
      </c>
      <c r="AZ102" s="47">
        <v>0</v>
      </c>
      <c r="BA102" s="47">
        <v>0</v>
      </c>
      <c r="BB102">
        <v>0</v>
      </c>
      <c r="BC102" t="s">
        <v>615</v>
      </c>
      <c r="BD102">
        <v>0</v>
      </c>
      <c r="BE102">
        <v>0</v>
      </c>
      <c r="BF102">
        <v>0</v>
      </c>
      <c r="BG102">
        <v>0</v>
      </c>
    </row>
    <row r="103" spans="1:59" x14ac:dyDescent="0.25">
      <c r="A103" s="47">
        <v>0</v>
      </c>
      <c r="B103" s="47">
        <v>0</v>
      </c>
      <c r="C103" s="47">
        <v>0</v>
      </c>
      <c r="D103" s="47">
        <v>0</v>
      </c>
      <c r="E103" s="47">
        <v>0</v>
      </c>
      <c r="F103" s="47">
        <v>0</v>
      </c>
      <c r="G103" s="47">
        <v>0</v>
      </c>
      <c r="H103" s="47">
        <v>0</v>
      </c>
      <c r="I103" s="47">
        <v>0</v>
      </c>
      <c r="J103" s="47">
        <v>0</v>
      </c>
      <c r="K103" s="47">
        <v>21</v>
      </c>
      <c r="L103" s="47">
        <v>290</v>
      </c>
      <c r="M103" s="47">
        <v>4</v>
      </c>
      <c r="N103" s="47">
        <v>6</v>
      </c>
      <c r="O103" s="42">
        <v>0</v>
      </c>
      <c r="P103" s="42">
        <v>1</v>
      </c>
      <c r="Q103" s="42">
        <v>0</v>
      </c>
      <c r="R103" s="42">
        <v>0</v>
      </c>
      <c r="S103" s="47">
        <v>0</v>
      </c>
      <c r="T103" s="42">
        <v>1.5</v>
      </c>
      <c r="U103" s="42">
        <v>0</v>
      </c>
      <c r="V103" s="42">
        <v>0</v>
      </c>
      <c r="W103" s="42">
        <v>0</v>
      </c>
      <c r="X103" s="42">
        <v>0</v>
      </c>
      <c r="Y103" s="42">
        <v>0</v>
      </c>
      <c r="Z103" s="42">
        <v>0</v>
      </c>
      <c r="AA103" s="42">
        <v>0</v>
      </c>
      <c r="AB103" s="42">
        <v>0</v>
      </c>
      <c r="AC103" s="42">
        <v>0</v>
      </c>
      <c r="AD103" s="42">
        <v>0</v>
      </c>
      <c r="AE103" s="42">
        <v>0</v>
      </c>
      <c r="AF103" s="42">
        <v>0</v>
      </c>
      <c r="AG103" s="42">
        <v>0</v>
      </c>
      <c r="AH103" s="42">
        <v>0</v>
      </c>
      <c r="AI103" s="47">
        <v>0</v>
      </c>
      <c r="AJ103" s="47">
        <v>0</v>
      </c>
      <c r="AK103" s="47">
        <v>0</v>
      </c>
      <c r="AL103" s="47">
        <v>0</v>
      </c>
      <c r="AM103" s="47">
        <v>0</v>
      </c>
      <c r="AN103">
        <v>0</v>
      </c>
      <c r="AO103" s="47">
        <v>0</v>
      </c>
      <c r="AP103" s="47">
        <v>0</v>
      </c>
      <c r="AQ103" s="47">
        <v>0</v>
      </c>
      <c r="AR103" s="47">
        <v>0</v>
      </c>
      <c r="AS103" s="47">
        <v>0</v>
      </c>
      <c r="AT103" s="47">
        <v>0</v>
      </c>
      <c r="AU103" s="47">
        <v>0</v>
      </c>
      <c r="AV103" s="47">
        <v>0</v>
      </c>
      <c r="AW103" s="47">
        <v>0</v>
      </c>
      <c r="AX103" s="47">
        <v>0</v>
      </c>
      <c r="AY103">
        <v>0</v>
      </c>
      <c r="AZ103" s="47">
        <v>0</v>
      </c>
      <c r="BA103" s="47">
        <v>0</v>
      </c>
      <c r="BB103">
        <v>0</v>
      </c>
      <c r="BC103" t="s">
        <v>672</v>
      </c>
      <c r="BD103">
        <v>0</v>
      </c>
      <c r="BE103">
        <v>0</v>
      </c>
      <c r="BF103">
        <v>0</v>
      </c>
      <c r="BG103">
        <v>0</v>
      </c>
    </row>
    <row r="104" spans="1:59" x14ac:dyDescent="0.25">
      <c r="A104" s="47">
        <v>0</v>
      </c>
      <c r="B104" s="47">
        <v>0</v>
      </c>
      <c r="C104" s="47">
        <v>0</v>
      </c>
      <c r="D104" s="47">
        <v>0</v>
      </c>
      <c r="E104" s="47">
        <v>0</v>
      </c>
      <c r="F104" s="47">
        <v>0</v>
      </c>
      <c r="G104" s="47">
        <v>0</v>
      </c>
      <c r="H104" s="47">
        <v>0</v>
      </c>
      <c r="I104" s="47">
        <v>0</v>
      </c>
      <c r="J104" s="47">
        <v>0</v>
      </c>
      <c r="K104" s="47">
        <v>21</v>
      </c>
      <c r="L104" s="47">
        <v>284</v>
      </c>
      <c r="M104" s="47">
        <v>4</v>
      </c>
      <c r="N104" s="47">
        <v>5</v>
      </c>
      <c r="O104" s="42">
        <v>0</v>
      </c>
      <c r="P104" s="42">
        <v>3</v>
      </c>
      <c r="Q104" s="42">
        <v>0</v>
      </c>
      <c r="R104" s="42">
        <v>0</v>
      </c>
      <c r="S104" s="47">
        <v>0</v>
      </c>
      <c r="T104" s="42">
        <v>1.71</v>
      </c>
      <c r="U104" s="42">
        <v>0</v>
      </c>
      <c r="V104" s="42">
        <v>0</v>
      </c>
      <c r="W104" s="42">
        <v>0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C104" s="42">
        <v>0</v>
      </c>
      <c r="AD104" s="42">
        <v>0</v>
      </c>
      <c r="AE104" s="42">
        <v>0</v>
      </c>
      <c r="AF104" s="42">
        <v>0</v>
      </c>
      <c r="AG104" s="42">
        <v>0</v>
      </c>
      <c r="AH104" s="42">
        <v>0</v>
      </c>
      <c r="AI104" s="47">
        <v>0</v>
      </c>
      <c r="AJ104" s="47">
        <v>0</v>
      </c>
      <c r="AK104" s="47">
        <v>0</v>
      </c>
      <c r="AL104" s="47">
        <v>0</v>
      </c>
      <c r="AM104" s="47">
        <v>0</v>
      </c>
      <c r="AN104">
        <v>0</v>
      </c>
      <c r="AO104" s="47">
        <v>0</v>
      </c>
      <c r="AP104" s="47">
        <v>0</v>
      </c>
      <c r="AQ104" s="47">
        <v>0</v>
      </c>
      <c r="AR104" s="47">
        <v>0</v>
      </c>
      <c r="AS104" s="47">
        <v>0</v>
      </c>
      <c r="AT104" s="47">
        <v>0</v>
      </c>
      <c r="AU104" s="47">
        <v>0</v>
      </c>
      <c r="AV104" s="47">
        <v>0</v>
      </c>
      <c r="AW104" s="47">
        <v>0</v>
      </c>
      <c r="AX104" s="47">
        <v>0</v>
      </c>
      <c r="AY104">
        <v>0</v>
      </c>
      <c r="AZ104" s="47">
        <v>0</v>
      </c>
      <c r="BA104" s="47">
        <v>0</v>
      </c>
      <c r="BB104">
        <v>0</v>
      </c>
      <c r="BC104" t="s">
        <v>662</v>
      </c>
      <c r="BD104">
        <v>0</v>
      </c>
      <c r="BE104">
        <v>0</v>
      </c>
      <c r="BF104">
        <v>0</v>
      </c>
      <c r="BG104">
        <v>0</v>
      </c>
    </row>
    <row r="105" spans="1:59" x14ac:dyDescent="0.25">
      <c r="A105" s="47">
        <v>0</v>
      </c>
      <c r="B105" s="47">
        <v>0</v>
      </c>
      <c r="C105" s="47">
        <v>0</v>
      </c>
      <c r="D105" s="47">
        <v>0</v>
      </c>
      <c r="E105" s="47">
        <v>0</v>
      </c>
      <c r="F105" s="47">
        <v>0</v>
      </c>
      <c r="G105" s="47">
        <v>0</v>
      </c>
      <c r="H105" s="47">
        <v>0</v>
      </c>
      <c r="I105" s="47">
        <v>0</v>
      </c>
      <c r="J105" s="47">
        <v>0</v>
      </c>
      <c r="K105" s="47">
        <v>21</v>
      </c>
      <c r="L105" s="47">
        <v>284</v>
      </c>
      <c r="M105" s="47">
        <v>4</v>
      </c>
      <c r="N105" s="47">
        <v>5</v>
      </c>
      <c r="O105" s="42">
        <v>0</v>
      </c>
      <c r="P105" s="42">
        <v>4</v>
      </c>
      <c r="Q105" s="42">
        <v>0</v>
      </c>
      <c r="R105" s="42">
        <v>0</v>
      </c>
      <c r="S105" s="47">
        <v>0</v>
      </c>
      <c r="T105" s="42">
        <v>1.82</v>
      </c>
      <c r="U105" s="42">
        <v>0</v>
      </c>
      <c r="V105" s="42">
        <v>0</v>
      </c>
      <c r="W105" s="42">
        <v>0</v>
      </c>
      <c r="X105" s="42">
        <v>0</v>
      </c>
      <c r="Y105" s="42">
        <v>0</v>
      </c>
      <c r="Z105" s="42">
        <v>0</v>
      </c>
      <c r="AA105" s="42">
        <v>0</v>
      </c>
      <c r="AB105" s="42">
        <v>0</v>
      </c>
      <c r="AC105" s="42">
        <v>0</v>
      </c>
      <c r="AD105" s="42">
        <v>0</v>
      </c>
      <c r="AE105" s="42">
        <v>0</v>
      </c>
      <c r="AF105" s="42">
        <v>0</v>
      </c>
      <c r="AG105" s="42">
        <v>0</v>
      </c>
      <c r="AH105" s="42">
        <v>0</v>
      </c>
      <c r="AI105" s="47">
        <v>0</v>
      </c>
      <c r="AJ105" s="47">
        <v>0</v>
      </c>
      <c r="AK105" s="47">
        <v>0</v>
      </c>
      <c r="AL105" s="47">
        <v>0</v>
      </c>
      <c r="AM105" s="47">
        <v>0</v>
      </c>
      <c r="AN105">
        <v>0</v>
      </c>
      <c r="AO105" s="47">
        <v>0</v>
      </c>
      <c r="AP105" s="47">
        <v>0</v>
      </c>
      <c r="AQ105" s="47">
        <v>0</v>
      </c>
      <c r="AR105" s="47">
        <v>0</v>
      </c>
      <c r="AS105" s="47">
        <v>0</v>
      </c>
      <c r="AT105" s="47">
        <v>0</v>
      </c>
      <c r="AU105" s="47">
        <v>0</v>
      </c>
      <c r="AV105" s="47">
        <v>0</v>
      </c>
      <c r="AW105" s="47">
        <v>0</v>
      </c>
      <c r="AX105" s="47">
        <v>0</v>
      </c>
      <c r="AY105">
        <v>0</v>
      </c>
      <c r="AZ105" s="47">
        <v>0</v>
      </c>
      <c r="BA105" s="47">
        <v>0</v>
      </c>
      <c r="BB105">
        <v>0</v>
      </c>
      <c r="BC105" t="s">
        <v>634</v>
      </c>
      <c r="BD105">
        <v>0</v>
      </c>
      <c r="BE105">
        <v>0</v>
      </c>
      <c r="BF105">
        <v>0</v>
      </c>
      <c r="BG105">
        <v>0</v>
      </c>
    </row>
    <row r="106" spans="1:59" x14ac:dyDescent="0.25">
      <c r="A106" s="47">
        <v>0</v>
      </c>
      <c r="B106" s="47">
        <v>0</v>
      </c>
      <c r="C106" s="47">
        <v>0</v>
      </c>
      <c r="D106" s="47">
        <v>1</v>
      </c>
      <c r="E106" s="47">
        <v>4</v>
      </c>
      <c r="F106" s="47">
        <v>0</v>
      </c>
      <c r="G106" s="47">
        <v>0</v>
      </c>
      <c r="H106" s="47">
        <v>0</v>
      </c>
      <c r="I106" s="47">
        <v>0</v>
      </c>
      <c r="J106" s="47">
        <v>0</v>
      </c>
      <c r="K106" s="47">
        <v>21</v>
      </c>
      <c r="L106" s="47">
        <v>284</v>
      </c>
      <c r="M106" s="47">
        <v>4</v>
      </c>
      <c r="N106" s="47">
        <v>6</v>
      </c>
      <c r="O106" s="42">
        <v>0</v>
      </c>
      <c r="P106" s="42">
        <v>2.54</v>
      </c>
      <c r="Q106" s="42">
        <v>0</v>
      </c>
      <c r="R106" s="42">
        <v>1.4</v>
      </c>
      <c r="S106" s="47">
        <v>2</v>
      </c>
      <c r="T106" s="42">
        <v>1.9</v>
      </c>
      <c r="U106" s="42">
        <v>0</v>
      </c>
      <c r="V106" s="42">
        <v>1.4</v>
      </c>
      <c r="W106" s="42">
        <v>25</v>
      </c>
      <c r="X106" s="42">
        <v>37</v>
      </c>
      <c r="Y106" s="42">
        <v>2</v>
      </c>
      <c r="Z106" s="42">
        <v>0</v>
      </c>
      <c r="AA106" s="42">
        <v>0</v>
      </c>
      <c r="AB106" s="42">
        <v>0</v>
      </c>
      <c r="AC106" s="42">
        <v>0.5</v>
      </c>
      <c r="AD106" s="42">
        <v>0</v>
      </c>
      <c r="AE106" s="42">
        <v>0</v>
      </c>
      <c r="AF106" s="42">
        <v>0</v>
      </c>
      <c r="AG106" s="42">
        <v>0</v>
      </c>
      <c r="AH106" s="42">
        <v>0</v>
      </c>
      <c r="AI106" s="47">
        <v>0</v>
      </c>
      <c r="AJ106" s="47">
        <v>0</v>
      </c>
      <c r="AK106" s="47">
        <v>0</v>
      </c>
      <c r="AL106" s="47">
        <v>0</v>
      </c>
      <c r="AM106" s="47">
        <v>0</v>
      </c>
      <c r="AN106">
        <v>0</v>
      </c>
      <c r="AO106" s="47">
        <v>0</v>
      </c>
      <c r="AP106" s="47">
        <v>0</v>
      </c>
      <c r="AQ106" s="47">
        <v>0</v>
      </c>
      <c r="AR106" s="47">
        <v>0</v>
      </c>
      <c r="AS106" s="47">
        <v>4</v>
      </c>
      <c r="AT106" s="47">
        <v>0</v>
      </c>
      <c r="AU106" s="47">
        <v>0</v>
      </c>
      <c r="AV106" s="47">
        <v>0</v>
      </c>
      <c r="AW106" s="47">
        <v>1</v>
      </c>
      <c r="AX106" s="47">
        <v>0</v>
      </c>
      <c r="AY106">
        <v>0</v>
      </c>
      <c r="AZ106" s="47">
        <v>0</v>
      </c>
      <c r="BA106" s="47">
        <v>0</v>
      </c>
      <c r="BB106">
        <v>0</v>
      </c>
      <c r="BC106" t="s">
        <v>445</v>
      </c>
      <c r="BD106">
        <v>0</v>
      </c>
      <c r="BE106">
        <v>2.8</v>
      </c>
      <c r="BF106">
        <v>0</v>
      </c>
      <c r="BG106">
        <v>2</v>
      </c>
    </row>
    <row r="107" spans="1:59" x14ac:dyDescent="0.25">
      <c r="A107" s="47">
        <v>0</v>
      </c>
      <c r="B107" s="47">
        <v>0</v>
      </c>
      <c r="C107" s="47">
        <v>0</v>
      </c>
      <c r="D107" s="47">
        <v>0</v>
      </c>
      <c r="E107" s="47">
        <v>0</v>
      </c>
      <c r="F107" s="47">
        <v>0</v>
      </c>
      <c r="G107" s="47">
        <v>0</v>
      </c>
      <c r="H107" s="47">
        <v>0</v>
      </c>
      <c r="I107" s="47">
        <v>0</v>
      </c>
      <c r="J107" s="47">
        <v>0</v>
      </c>
      <c r="K107" s="47">
        <v>21</v>
      </c>
      <c r="L107" s="47">
        <v>285</v>
      </c>
      <c r="M107" s="47">
        <v>4</v>
      </c>
      <c r="N107" s="47">
        <v>5</v>
      </c>
      <c r="O107" s="42">
        <v>0</v>
      </c>
      <c r="P107" s="42">
        <v>2.81</v>
      </c>
      <c r="Q107" s="42">
        <v>0</v>
      </c>
      <c r="R107" s="42">
        <v>0</v>
      </c>
      <c r="S107" s="47">
        <v>1</v>
      </c>
      <c r="T107" s="42">
        <v>1.69</v>
      </c>
      <c r="U107" s="42">
        <v>0</v>
      </c>
      <c r="V107" s="42">
        <v>0</v>
      </c>
      <c r="W107" s="42">
        <v>6</v>
      </c>
      <c r="X107" s="42">
        <v>6</v>
      </c>
      <c r="Y107" s="42">
        <v>0</v>
      </c>
      <c r="Z107" s="42">
        <v>0</v>
      </c>
      <c r="AA107" s="42">
        <v>0</v>
      </c>
      <c r="AB107" s="42">
        <v>0</v>
      </c>
      <c r="AC107" s="42">
        <v>0</v>
      </c>
      <c r="AD107" s="42">
        <v>0</v>
      </c>
      <c r="AE107" s="42">
        <v>0</v>
      </c>
      <c r="AF107" s="42">
        <v>0</v>
      </c>
      <c r="AG107" s="42">
        <v>0</v>
      </c>
      <c r="AH107" s="42">
        <v>0</v>
      </c>
      <c r="AI107" s="47">
        <v>0</v>
      </c>
      <c r="AJ107" s="47">
        <v>0</v>
      </c>
      <c r="AK107" s="47">
        <v>0</v>
      </c>
      <c r="AL107" s="47">
        <v>0</v>
      </c>
      <c r="AM107" s="47">
        <v>0</v>
      </c>
      <c r="AN107">
        <v>0</v>
      </c>
      <c r="AO107" s="47">
        <v>0</v>
      </c>
      <c r="AP107" s="47">
        <v>0</v>
      </c>
      <c r="AQ107" s="47">
        <v>0</v>
      </c>
      <c r="AR107" s="47">
        <v>0</v>
      </c>
      <c r="AS107" s="47">
        <v>0</v>
      </c>
      <c r="AT107" s="47">
        <v>0</v>
      </c>
      <c r="AU107" s="47">
        <v>0</v>
      </c>
      <c r="AV107" s="47">
        <v>0</v>
      </c>
      <c r="AW107" s="47">
        <v>0</v>
      </c>
      <c r="AX107" s="47">
        <v>0</v>
      </c>
      <c r="AY107">
        <v>0</v>
      </c>
      <c r="AZ107" s="47">
        <v>0</v>
      </c>
      <c r="BA107" s="47">
        <v>0</v>
      </c>
      <c r="BB107">
        <v>0</v>
      </c>
      <c r="BC107" t="s">
        <v>544</v>
      </c>
      <c r="BD107">
        <v>0</v>
      </c>
      <c r="BE107">
        <v>0</v>
      </c>
      <c r="BF107">
        <v>0</v>
      </c>
      <c r="BG107">
        <v>0</v>
      </c>
    </row>
    <row r="108" spans="1:59" x14ac:dyDescent="0.25">
      <c r="A108" s="47">
        <v>0</v>
      </c>
      <c r="B108" s="47">
        <v>0</v>
      </c>
      <c r="C108" s="47">
        <v>1</v>
      </c>
      <c r="D108" s="47">
        <v>0</v>
      </c>
      <c r="E108" s="47">
        <v>1</v>
      </c>
      <c r="F108" s="47">
        <v>0</v>
      </c>
      <c r="G108" s="47">
        <v>0</v>
      </c>
      <c r="H108" s="47">
        <v>0</v>
      </c>
      <c r="I108" s="47">
        <v>0</v>
      </c>
      <c r="J108" s="47">
        <v>0</v>
      </c>
      <c r="K108" s="47">
        <v>21</v>
      </c>
      <c r="L108" s="47">
        <v>285</v>
      </c>
      <c r="M108" s="47">
        <v>4</v>
      </c>
      <c r="N108" s="47">
        <v>6</v>
      </c>
      <c r="O108" s="42">
        <v>0</v>
      </c>
      <c r="P108" s="42">
        <v>2.11</v>
      </c>
      <c r="Q108" s="42">
        <v>0</v>
      </c>
      <c r="R108" s="42">
        <v>0.2</v>
      </c>
      <c r="S108" s="47">
        <v>1</v>
      </c>
      <c r="T108" s="42">
        <v>1.62</v>
      </c>
      <c r="U108" s="42">
        <v>0</v>
      </c>
      <c r="V108" s="42">
        <v>0</v>
      </c>
      <c r="W108" s="42">
        <v>19</v>
      </c>
      <c r="X108" s="42">
        <v>19</v>
      </c>
      <c r="Y108" s="42">
        <v>1</v>
      </c>
      <c r="Z108" s="42">
        <v>0</v>
      </c>
      <c r="AA108" s="42">
        <v>1</v>
      </c>
      <c r="AB108" s="42">
        <v>0</v>
      </c>
      <c r="AC108" s="42">
        <v>0</v>
      </c>
      <c r="AD108" s="42">
        <v>0</v>
      </c>
      <c r="AE108" s="42">
        <v>0</v>
      </c>
      <c r="AF108" s="42">
        <v>0</v>
      </c>
      <c r="AG108" s="42">
        <v>0</v>
      </c>
      <c r="AH108" s="42">
        <v>0</v>
      </c>
      <c r="AI108" s="47">
        <v>1</v>
      </c>
      <c r="AJ108" s="47">
        <v>0</v>
      </c>
      <c r="AK108" s="47">
        <v>1</v>
      </c>
      <c r="AL108" s="47">
        <v>0</v>
      </c>
      <c r="AM108" s="47">
        <v>0</v>
      </c>
      <c r="AN108">
        <v>0</v>
      </c>
      <c r="AO108" s="47">
        <v>0</v>
      </c>
      <c r="AP108" s="47">
        <v>0</v>
      </c>
      <c r="AQ108" s="47">
        <v>0</v>
      </c>
      <c r="AR108" s="47">
        <v>0</v>
      </c>
      <c r="AS108" s="47">
        <v>0</v>
      </c>
      <c r="AT108" s="47">
        <v>0</v>
      </c>
      <c r="AU108" s="47">
        <v>0</v>
      </c>
      <c r="AV108" s="47">
        <v>0</v>
      </c>
      <c r="AW108" s="47">
        <v>0</v>
      </c>
      <c r="AX108" s="47">
        <v>0</v>
      </c>
      <c r="AY108">
        <v>0</v>
      </c>
      <c r="AZ108" s="47">
        <v>0</v>
      </c>
      <c r="BA108" s="47">
        <v>0</v>
      </c>
      <c r="BB108">
        <v>0</v>
      </c>
      <c r="BC108" t="s">
        <v>641</v>
      </c>
      <c r="BD108">
        <v>0.2</v>
      </c>
      <c r="BE108">
        <v>0</v>
      </c>
      <c r="BF108">
        <v>0</v>
      </c>
      <c r="BG108">
        <v>0</v>
      </c>
    </row>
    <row r="109" spans="1:59" x14ac:dyDescent="0.25">
      <c r="A109" s="47">
        <v>0</v>
      </c>
      <c r="B109" s="47">
        <v>0</v>
      </c>
      <c r="C109" s="47">
        <v>0</v>
      </c>
      <c r="D109" s="47">
        <v>0</v>
      </c>
      <c r="E109" s="47">
        <v>0</v>
      </c>
      <c r="F109" s="47">
        <v>0</v>
      </c>
      <c r="G109" s="47">
        <v>0</v>
      </c>
      <c r="H109" s="47">
        <v>0</v>
      </c>
      <c r="I109" s="47">
        <v>0</v>
      </c>
      <c r="J109" s="47">
        <v>0</v>
      </c>
      <c r="K109" s="47">
        <v>21</v>
      </c>
      <c r="L109" s="47">
        <v>277</v>
      </c>
      <c r="M109" s="47">
        <v>1</v>
      </c>
      <c r="N109" s="47">
        <v>6</v>
      </c>
      <c r="O109" s="42">
        <v>0</v>
      </c>
      <c r="P109" s="42">
        <v>3.05</v>
      </c>
      <c r="Q109" s="42">
        <v>0</v>
      </c>
      <c r="R109" s="42">
        <v>1.5</v>
      </c>
      <c r="S109" s="47">
        <v>2</v>
      </c>
      <c r="T109" s="42">
        <v>2.5499999999999998</v>
      </c>
      <c r="U109" s="42">
        <v>-1.5</v>
      </c>
      <c r="V109" s="42">
        <v>3</v>
      </c>
      <c r="W109" s="42">
        <v>68</v>
      </c>
      <c r="X109" s="42">
        <v>96</v>
      </c>
      <c r="Y109" s="42">
        <v>0</v>
      </c>
      <c r="Z109" s="42">
        <v>0</v>
      </c>
      <c r="AA109" s="42">
        <v>0</v>
      </c>
      <c r="AB109" s="42">
        <v>0</v>
      </c>
      <c r="AC109" s="42">
        <v>0</v>
      </c>
      <c r="AD109" s="42">
        <v>0</v>
      </c>
      <c r="AE109" s="42">
        <v>0</v>
      </c>
      <c r="AF109" s="42">
        <v>0</v>
      </c>
      <c r="AG109" s="42">
        <v>0</v>
      </c>
      <c r="AH109" s="42">
        <v>0</v>
      </c>
      <c r="AI109" s="47">
        <v>0</v>
      </c>
      <c r="AJ109" s="47">
        <v>0</v>
      </c>
      <c r="AK109" s="47">
        <v>0</v>
      </c>
      <c r="AL109" s="47">
        <v>0</v>
      </c>
      <c r="AM109" s="47">
        <v>0</v>
      </c>
      <c r="AN109">
        <v>0</v>
      </c>
      <c r="AO109" s="47">
        <v>0</v>
      </c>
      <c r="AP109" s="47">
        <v>0</v>
      </c>
      <c r="AQ109" s="47">
        <v>0</v>
      </c>
      <c r="AR109" s="47">
        <v>0</v>
      </c>
      <c r="AS109" s="47">
        <v>0</v>
      </c>
      <c r="AT109" s="47">
        <v>0</v>
      </c>
      <c r="AU109" s="47">
        <v>0</v>
      </c>
      <c r="AV109" s="47">
        <v>0</v>
      </c>
      <c r="AW109" s="47">
        <v>0</v>
      </c>
      <c r="AX109" s="47">
        <v>0</v>
      </c>
      <c r="AY109">
        <v>0</v>
      </c>
      <c r="AZ109" s="47">
        <v>0</v>
      </c>
      <c r="BA109" s="47">
        <v>0</v>
      </c>
      <c r="BB109">
        <v>0</v>
      </c>
      <c r="BC109" t="s">
        <v>149</v>
      </c>
      <c r="BD109">
        <v>0</v>
      </c>
      <c r="BE109">
        <v>0</v>
      </c>
      <c r="BF109">
        <v>0</v>
      </c>
      <c r="BG109">
        <v>0</v>
      </c>
    </row>
    <row r="110" spans="1:59" x14ac:dyDescent="0.25">
      <c r="A110" s="47">
        <v>0</v>
      </c>
      <c r="B110" s="47">
        <v>5</v>
      </c>
      <c r="C110" s="47">
        <v>1</v>
      </c>
      <c r="D110" s="47">
        <v>0</v>
      </c>
      <c r="E110" s="47">
        <v>1</v>
      </c>
      <c r="F110" s="47">
        <v>0</v>
      </c>
      <c r="G110" s="47">
        <v>0</v>
      </c>
      <c r="H110" s="47">
        <v>0</v>
      </c>
      <c r="I110" s="47">
        <v>0</v>
      </c>
      <c r="J110" s="47">
        <v>0</v>
      </c>
      <c r="K110" s="47">
        <v>21</v>
      </c>
      <c r="L110" s="47">
        <v>277</v>
      </c>
      <c r="M110" s="47">
        <v>4</v>
      </c>
      <c r="N110" s="47">
        <v>5</v>
      </c>
      <c r="O110" s="42">
        <v>0</v>
      </c>
      <c r="P110" s="42">
        <v>3.03</v>
      </c>
      <c r="Q110" s="42">
        <v>0</v>
      </c>
      <c r="R110" s="42">
        <v>1.24</v>
      </c>
      <c r="S110" s="47">
        <v>5</v>
      </c>
      <c r="T110" s="42">
        <v>0.98</v>
      </c>
      <c r="U110" s="42">
        <v>0</v>
      </c>
      <c r="V110" s="42">
        <v>0</v>
      </c>
      <c r="W110" s="42">
        <v>25</v>
      </c>
      <c r="X110" s="42">
        <v>0</v>
      </c>
      <c r="Y110" s="42">
        <v>0.2</v>
      </c>
      <c r="Z110" s="42">
        <v>1</v>
      </c>
      <c r="AA110" s="42">
        <v>0.2</v>
      </c>
      <c r="AB110" s="42">
        <v>0</v>
      </c>
      <c r="AC110" s="42">
        <v>0</v>
      </c>
      <c r="AD110" s="42">
        <v>0</v>
      </c>
      <c r="AE110" s="42">
        <v>0</v>
      </c>
      <c r="AF110" s="42">
        <v>0</v>
      </c>
      <c r="AG110" s="42">
        <v>0</v>
      </c>
      <c r="AH110" s="42">
        <v>0</v>
      </c>
      <c r="AI110" s="47">
        <v>0</v>
      </c>
      <c r="AJ110" s="47">
        <v>5</v>
      </c>
      <c r="AK110" s="47">
        <v>1</v>
      </c>
      <c r="AL110" s="47">
        <v>0</v>
      </c>
      <c r="AM110" s="47">
        <v>0</v>
      </c>
      <c r="AN110">
        <v>0</v>
      </c>
      <c r="AO110" s="47">
        <v>0</v>
      </c>
      <c r="AP110" s="47">
        <v>0</v>
      </c>
      <c r="AQ110" s="47">
        <v>0</v>
      </c>
      <c r="AR110" s="47">
        <v>0</v>
      </c>
      <c r="AS110" s="47">
        <v>1</v>
      </c>
      <c r="AT110" s="47">
        <v>0</v>
      </c>
      <c r="AU110" s="47">
        <v>0</v>
      </c>
      <c r="AV110" s="47">
        <v>0</v>
      </c>
      <c r="AW110" s="47">
        <v>0</v>
      </c>
      <c r="AX110" s="47">
        <v>0</v>
      </c>
      <c r="AY110">
        <v>0</v>
      </c>
      <c r="AZ110" s="47">
        <v>0</v>
      </c>
      <c r="BA110" s="47">
        <v>0</v>
      </c>
      <c r="BB110">
        <v>0</v>
      </c>
      <c r="BC110" t="s">
        <v>127</v>
      </c>
      <c r="BD110">
        <v>5.7</v>
      </c>
      <c r="BE110">
        <v>0.5</v>
      </c>
      <c r="BF110">
        <v>0</v>
      </c>
      <c r="BG110">
        <v>0</v>
      </c>
    </row>
    <row r="111" spans="1:59" x14ac:dyDescent="0.25">
      <c r="A111" s="47">
        <v>2</v>
      </c>
      <c r="B111" s="47">
        <v>12</v>
      </c>
      <c r="C111" s="47">
        <v>17</v>
      </c>
      <c r="D111" s="47">
        <v>0</v>
      </c>
      <c r="E111" s="47">
        <v>2</v>
      </c>
      <c r="F111" s="47">
        <v>0</v>
      </c>
      <c r="G111" s="47">
        <v>0</v>
      </c>
      <c r="H111" s="47">
        <v>0</v>
      </c>
      <c r="I111" s="47">
        <v>0</v>
      </c>
      <c r="J111" s="47">
        <v>0</v>
      </c>
      <c r="K111" s="47">
        <v>21</v>
      </c>
      <c r="L111" s="47">
        <v>277</v>
      </c>
      <c r="M111" s="47">
        <v>4</v>
      </c>
      <c r="N111" s="47">
        <v>6</v>
      </c>
      <c r="O111" s="42">
        <v>0</v>
      </c>
      <c r="P111" s="42">
        <v>1.83</v>
      </c>
      <c r="Q111" s="42">
        <v>0</v>
      </c>
      <c r="R111" s="42">
        <v>0.65</v>
      </c>
      <c r="S111" s="47">
        <v>8</v>
      </c>
      <c r="T111" s="42">
        <v>-0.24</v>
      </c>
      <c r="U111" s="42">
        <v>1.1000000000000001</v>
      </c>
      <c r="V111" s="42">
        <v>0.58571428571428563</v>
      </c>
      <c r="W111" s="42">
        <v>65</v>
      </c>
      <c r="X111" s="42">
        <v>50</v>
      </c>
      <c r="Y111" s="42">
        <v>0.25</v>
      </c>
      <c r="Z111" s="42">
        <v>1.5</v>
      </c>
      <c r="AA111" s="42">
        <v>2.12</v>
      </c>
      <c r="AB111" s="42">
        <v>0.25</v>
      </c>
      <c r="AC111" s="42">
        <v>0</v>
      </c>
      <c r="AD111" s="42">
        <v>0</v>
      </c>
      <c r="AE111" s="42">
        <v>0</v>
      </c>
      <c r="AF111" s="42">
        <v>0</v>
      </c>
      <c r="AG111" s="42">
        <v>0</v>
      </c>
      <c r="AH111" s="42">
        <v>0</v>
      </c>
      <c r="AI111" s="47">
        <v>0</v>
      </c>
      <c r="AJ111" s="47">
        <v>2</v>
      </c>
      <c r="AK111" s="47">
        <v>4</v>
      </c>
      <c r="AL111" s="47">
        <v>0</v>
      </c>
      <c r="AM111" s="47">
        <v>0</v>
      </c>
      <c r="AN111">
        <v>0</v>
      </c>
      <c r="AO111" s="47">
        <v>0</v>
      </c>
      <c r="AP111" s="47">
        <v>0</v>
      </c>
      <c r="AQ111" s="47">
        <v>0</v>
      </c>
      <c r="AR111" s="47">
        <v>0</v>
      </c>
      <c r="AS111" s="47">
        <v>2</v>
      </c>
      <c r="AT111" s="47">
        <v>10</v>
      </c>
      <c r="AU111" s="47">
        <v>13</v>
      </c>
      <c r="AV111" s="47">
        <v>2</v>
      </c>
      <c r="AW111" s="47">
        <v>0</v>
      </c>
      <c r="AX111" s="47">
        <v>0</v>
      </c>
      <c r="AY111">
        <v>0</v>
      </c>
      <c r="AZ111" s="47">
        <v>0</v>
      </c>
      <c r="BA111" s="47">
        <v>0</v>
      </c>
      <c r="BB111">
        <v>0</v>
      </c>
      <c r="BC111" t="s">
        <v>130</v>
      </c>
      <c r="BD111">
        <v>1.2</v>
      </c>
      <c r="BE111">
        <v>7.1</v>
      </c>
      <c r="BF111">
        <v>1</v>
      </c>
      <c r="BG111">
        <v>12</v>
      </c>
    </row>
    <row r="112" spans="1:59" x14ac:dyDescent="0.25">
      <c r="A112" s="47">
        <v>0</v>
      </c>
      <c r="B112" s="47">
        <v>2</v>
      </c>
      <c r="C112" s="47">
        <v>0</v>
      </c>
      <c r="D112" s="47">
        <v>0</v>
      </c>
      <c r="E112" s="47">
        <v>0</v>
      </c>
      <c r="F112" s="47">
        <v>0</v>
      </c>
      <c r="G112" s="47">
        <v>0</v>
      </c>
      <c r="H112" s="47">
        <v>0</v>
      </c>
      <c r="I112" s="47">
        <v>0</v>
      </c>
      <c r="J112" s="47">
        <v>0</v>
      </c>
      <c r="K112" s="47">
        <v>21</v>
      </c>
      <c r="L112" s="47">
        <v>277</v>
      </c>
      <c r="M112" s="47">
        <v>2</v>
      </c>
      <c r="N112" s="47">
        <v>5</v>
      </c>
      <c r="O112" s="42">
        <v>0</v>
      </c>
      <c r="P112" s="42">
        <v>6.06</v>
      </c>
      <c r="Q112" s="42">
        <v>0</v>
      </c>
      <c r="R112" s="42">
        <v>2.4</v>
      </c>
      <c r="S112" s="47">
        <v>1</v>
      </c>
      <c r="T112" s="42">
        <v>2.38</v>
      </c>
      <c r="U112" s="42">
        <v>0</v>
      </c>
      <c r="V112" s="42">
        <v>0</v>
      </c>
      <c r="W112" s="42">
        <v>105</v>
      </c>
      <c r="X112" s="42">
        <v>105</v>
      </c>
      <c r="Y112" s="42">
        <v>0</v>
      </c>
      <c r="Z112" s="42">
        <v>2</v>
      </c>
      <c r="AA112" s="42">
        <v>0</v>
      </c>
      <c r="AB112" s="42">
        <v>0</v>
      </c>
      <c r="AC112" s="42">
        <v>0</v>
      </c>
      <c r="AD112" s="42">
        <v>0</v>
      </c>
      <c r="AE112" s="42">
        <v>0</v>
      </c>
      <c r="AF112" s="42">
        <v>0</v>
      </c>
      <c r="AG112" s="42">
        <v>0</v>
      </c>
      <c r="AH112" s="42">
        <v>0</v>
      </c>
      <c r="AI112" s="47">
        <v>0</v>
      </c>
      <c r="AJ112" s="47">
        <v>0</v>
      </c>
      <c r="AK112" s="47">
        <v>0</v>
      </c>
      <c r="AL112" s="47">
        <v>0</v>
      </c>
      <c r="AM112" s="47">
        <v>0</v>
      </c>
      <c r="AN112">
        <v>0</v>
      </c>
      <c r="AO112" s="47">
        <v>0</v>
      </c>
      <c r="AP112" s="47">
        <v>0</v>
      </c>
      <c r="AQ112" s="47">
        <v>0</v>
      </c>
      <c r="AR112" s="47">
        <v>0</v>
      </c>
      <c r="AS112" s="47">
        <v>0</v>
      </c>
      <c r="AT112" s="47">
        <v>2</v>
      </c>
      <c r="AU112" s="47">
        <v>0</v>
      </c>
      <c r="AV112" s="47">
        <v>0</v>
      </c>
      <c r="AW112" s="47">
        <v>0</v>
      </c>
      <c r="AX112" s="47">
        <v>0</v>
      </c>
      <c r="AY112">
        <v>0</v>
      </c>
      <c r="AZ112" s="47">
        <v>0</v>
      </c>
      <c r="BA112" s="47">
        <v>0</v>
      </c>
      <c r="BB112">
        <v>0</v>
      </c>
      <c r="BC112" t="s">
        <v>146</v>
      </c>
      <c r="BD112">
        <v>0</v>
      </c>
      <c r="BE112">
        <v>2.4</v>
      </c>
      <c r="BF112">
        <v>0</v>
      </c>
      <c r="BG112">
        <v>0</v>
      </c>
    </row>
    <row r="113" spans="1:59" x14ac:dyDescent="0.25">
      <c r="A113" s="47">
        <v>1</v>
      </c>
      <c r="B113" s="47">
        <v>9</v>
      </c>
      <c r="C113" s="47">
        <v>2</v>
      </c>
      <c r="D113" s="47">
        <v>5</v>
      </c>
      <c r="E113" s="47">
        <v>24</v>
      </c>
      <c r="F113" s="47">
        <v>4</v>
      </c>
      <c r="G113" s="47">
        <v>5</v>
      </c>
      <c r="H113" s="47">
        <v>0</v>
      </c>
      <c r="I113" s="47">
        <v>0</v>
      </c>
      <c r="J113" s="47">
        <v>0</v>
      </c>
      <c r="K113" s="47">
        <v>21</v>
      </c>
      <c r="L113" s="47">
        <v>277</v>
      </c>
      <c r="M113" s="47">
        <v>5</v>
      </c>
      <c r="N113" s="47">
        <v>6</v>
      </c>
      <c r="O113" s="42">
        <v>0</v>
      </c>
      <c r="P113" s="42">
        <v>9.81</v>
      </c>
      <c r="Q113" s="42">
        <v>0</v>
      </c>
      <c r="R113" s="42">
        <v>5.67</v>
      </c>
      <c r="S113" s="47">
        <v>9</v>
      </c>
      <c r="T113" s="42">
        <v>9.9700000000000006</v>
      </c>
      <c r="U113" s="42">
        <v>7.5400000000000009</v>
      </c>
      <c r="V113" s="42">
        <v>3.3250000000000002</v>
      </c>
      <c r="W113" s="42">
        <v>66</v>
      </c>
      <c r="X113" s="42">
        <v>37</v>
      </c>
      <c r="Y113" s="42">
        <v>2.67</v>
      </c>
      <c r="Z113" s="42">
        <v>1</v>
      </c>
      <c r="AA113" s="42">
        <v>0.22</v>
      </c>
      <c r="AB113" s="42">
        <v>0.11</v>
      </c>
      <c r="AC113" s="42">
        <v>0.56000000000000005</v>
      </c>
      <c r="AD113" s="42">
        <v>0</v>
      </c>
      <c r="AE113" s="42">
        <v>0.44</v>
      </c>
      <c r="AF113" s="42">
        <v>0</v>
      </c>
      <c r="AG113" s="42">
        <v>0.56000000000000005</v>
      </c>
      <c r="AH113" s="42">
        <v>0</v>
      </c>
      <c r="AI113" s="47">
        <v>14</v>
      </c>
      <c r="AJ113" s="47">
        <v>6</v>
      </c>
      <c r="AK113" s="47">
        <v>1</v>
      </c>
      <c r="AL113" s="47">
        <v>1</v>
      </c>
      <c r="AM113" s="47">
        <v>3</v>
      </c>
      <c r="AN113">
        <v>4</v>
      </c>
      <c r="AO113" s="47">
        <v>0</v>
      </c>
      <c r="AP113" s="47">
        <v>0</v>
      </c>
      <c r="AQ113" s="47">
        <v>2</v>
      </c>
      <c r="AR113" s="47">
        <v>0</v>
      </c>
      <c r="AS113" s="47">
        <v>10</v>
      </c>
      <c r="AT113" s="47">
        <v>3</v>
      </c>
      <c r="AU113" s="47">
        <v>1</v>
      </c>
      <c r="AV113" s="47">
        <v>0</v>
      </c>
      <c r="AW113" s="47">
        <v>2</v>
      </c>
      <c r="AX113" s="47">
        <v>0</v>
      </c>
      <c r="AY113">
        <v>0</v>
      </c>
      <c r="AZ113" s="47">
        <v>0</v>
      </c>
      <c r="BA113" s="47">
        <v>3</v>
      </c>
      <c r="BB113">
        <v>0</v>
      </c>
      <c r="BC113" t="s">
        <v>120</v>
      </c>
      <c r="BD113">
        <v>37.699999999999996</v>
      </c>
      <c r="BE113">
        <v>13.499999999999998</v>
      </c>
      <c r="BF113">
        <v>5</v>
      </c>
      <c r="BG113">
        <v>4</v>
      </c>
    </row>
    <row r="114" spans="1:59" x14ac:dyDescent="0.25">
      <c r="A114" s="47">
        <v>2</v>
      </c>
      <c r="B114" s="47">
        <v>4</v>
      </c>
      <c r="C114" s="47">
        <v>4</v>
      </c>
      <c r="D114" s="47">
        <v>0</v>
      </c>
      <c r="E114" s="47">
        <v>2</v>
      </c>
      <c r="F114" s="47">
        <v>0</v>
      </c>
      <c r="G114" s="47">
        <v>0</v>
      </c>
      <c r="H114" s="47">
        <v>0</v>
      </c>
      <c r="I114" s="47">
        <v>0</v>
      </c>
      <c r="J114" s="47">
        <v>0</v>
      </c>
      <c r="K114" s="47">
        <v>21</v>
      </c>
      <c r="L114" s="47">
        <v>277</v>
      </c>
      <c r="M114" s="47">
        <v>4</v>
      </c>
      <c r="N114" s="47">
        <v>5</v>
      </c>
      <c r="O114" s="42">
        <v>0</v>
      </c>
      <c r="P114" s="42">
        <v>2.54</v>
      </c>
      <c r="Q114" s="42">
        <v>0</v>
      </c>
      <c r="R114" s="42">
        <v>0.52</v>
      </c>
      <c r="S114" s="47">
        <v>5</v>
      </c>
      <c r="T114" s="42">
        <v>-0.28999999999999998</v>
      </c>
      <c r="U114" s="42">
        <v>0</v>
      </c>
      <c r="V114" s="42">
        <v>0</v>
      </c>
      <c r="W114" s="42">
        <v>42</v>
      </c>
      <c r="X114" s="42">
        <v>49</v>
      </c>
      <c r="Y114" s="42">
        <v>0.4</v>
      </c>
      <c r="Z114" s="42">
        <v>0.8</v>
      </c>
      <c r="AA114" s="42">
        <v>0.8</v>
      </c>
      <c r="AB114" s="42">
        <v>0.4</v>
      </c>
      <c r="AC114" s="42">
        <v>0</v>
      </c>
      <c r="AD114" s="42">
        <v>0</v>
      </c>
      <c r="AE114" s="42">
        <v>0</v>
      </c>
      <c r="AF114" s="42">
        <v>0</v>
      </c>
      <c r="AG114" s="42">
        <v>0</v>
      </c>
      <c r="AH114" s="42">
        <v>0</v>
      </c>
      <c r="AI114" s="47">
        <v>1</v>
      </c>
      <c r="AJ114" s="47">
        <v>3</v>
      </c>
      <c r="AK114" s="47">
        <v>1</v>
      </c>
      <c r="AL114" s="47">
        <v>1</v>
      </c>
      <c r="AM114" s="47">
        <v>0</v>
      </c>
      <c r="AN114">
        <v>0</v>
      </c>
      <c r="AO114" s="47">
        <v>0</v>
      </c>
      <c r="AP114" s="47">
        <v>0</v>
      </c>
      <c r="AQ114" s="47">
        <v>0</v>
      </c>
      <c r="AR114" s="47">
        <v>0</v>
      </c>
      <c r="AS114" s="47">
        <v>1</v>
      </c>
      <c r="AT114" s="47">
        <v>1</v>
      </c>
      <c r="AU114" s="47">
        <v>3</v>
      </c>
      <c r="AV114" s="47">
        <v>1</v>
      </c>
      <c r="AW114" s="47">
        <v>0</v>
      </c>
      <c r="AX114" s="47">
        <v>0</v>
      </c>
      <c r="AY114">
        <v>0</v>
      </c>
      <c r="AZ114" s="47">
        <v>0</v>
      </c>
      <c r="BA114" s="47">
        <v>0</v>
      </c>
      <c r="BB114">
        <v>0</v>
      </c>
      <c r="BC114" t="s">
        <v>133</v>
      </c>
      <c r="BD114">
        <v>2.8</v>
      </c>
      <c r="BE114">
        <v>-0.19999999999999996</v>
      </c>
      <c r="BF114">
        <v>0</v>
      </c>
      <c r="BG114">
        <v>0</v>
      </c>
    </row>
    <row r="115" spans="1:59" x14ac:dyDescent="0.25">
      <c r="A115" s="47">
        <v>2</v>
      </c>
      <c r="B115" s="47">
        <v>20</v>
      </c>
      <c r="C115" s="47">
        <v>21</v>
      </c>
      <c r="D115" s="47">
        <v>10</v>
      </c>
      <c r="E115" s="47">
        <v>13</v>
      </c>
      <c r="F115" s="47">
        <v>3</v>
      </c>
      <c r="G115" s="47">
        <v>1</v>
      </c>
      <c r="H115" s="47">
        <v>0</v>
      </c>
      <c r="I115" s="47">
        <v>0</v>
      </c>
      <c r="J115" s="47">
        <v>0</v>
      </c>
      <c r="K115" s="47">
        <v>21</v>
      </c>
      <c r="L115" s="47">
        <v>276</v>
      </c>
      <c r="M115" s="47">
        <v>4</v>
      </c>
      <c r="N115" s="47">
        <v>6</v>
      </c>
      <c r="O115" s="42">
        <v>0</v>
      </c>
      <c r="P115" s="42">
        <v>5.38</v>
      </c>
      <c r="Q115" s="42">
        <v>0</v>
      </c>
      <c r="R115" s="42">
        <v>2.42</v>
      </c>
      <c r="S115" s="47">
        <v>19</v>
      </c>
      <c r="T115" s="42">
        <v>1.38</v>
      </c>
      <c r="U115" s="42">
        <v>2.91</v>
      </c>
      <c r="V115" s="42">
        <v>1.911111111111111</v>
      </c>
      <c r="W115" s="42">
        <v>56</v>
      </c>
      <c r="X115" s="42">
        <v>68</v>
      </c>
      <c r="Y115" s="42">
        <v>0.68</v>
      </c>
      <c r="Z115" s="42">
        <v>1.05</v>
      </c>
      <c r="AA115" s="42">
        <v>1.1100000000000001</v>
      </c>
      <c r="AB115" s="42">
        <v>0.11</v>
      </c>
      <c r="AC115" s="42">
        <v>0.53</v>
      </c>
      <c r="AD115" s="42">
        <v>0</v>
      </c>
      <c r="AE115" s="42">
        <v>0.16</v>
      </c>
      <c r="AF115" s="42">
        <v>0</v>
      </c>
      <c r="AG115" s="42">
        <v>0.05</v>
      </c>
      <c r="AH115" s="42">
        <v>0</v>
      </c>
      <c r="AI115" s="47">
        <v>7</v>
      </c>
      <c r="AJ115" s="47">
        <v>11</v>
      </c>
      <c r="AK115" s="47">
        <v>16</v>
      </c>
      <c r="AL115" s="47">
        <v>1</v>
      </c>
      <c r="AM115" s="47">
        <v>4</v>
      </c>
      <c r="AN115">
        <v>3</v>
      </c>
      <c r="AO115" s="47">
        <v>0</v>
      </c>
      <c r="AP115" s="47">
        <v>0</v>
      </c>
      <c r="AQ115" s="47">
        <v>0</v>
      </c>
      <c r="AR115" s="47">
        <v>0</v>
      </c>
      <c r="AS115" s="47">
        <v>6</v>
      </c>
      <c r="AT115" s="47">
        <v>9</v>
      </c>
      <c r="AU115" s="47">
        <v>5</v>
      </c>
      <c r="AV115" s="47">
        <v>1</v>
      </c>
      <c r="AW115" s="47">
        <v>6</v>
      </c>
      <c r="AX115" s="47">
        <v>0</v>
      </c>
      <c r="AY115">
        <v>0</v>
      </c>
      <c r="AZ115" s="47">
        <v>0</v>
      </c>
      <c r="BA115" s="47">
        <v>1</v>
      </c>
      <c r="BB115">
        <v>0</v>
      </c>
      <c r="BC115" t="s">
        <v>330</v>
      </c>
      <c r="BD115">
        <v>29.099999999999998</v>
      </c>
      <c r="BE115">
        <v>17.3</v>
      </c>
      <c r="BF115">
        <v>10</v>
      </c>
      <c r="BG115">
        <v>9</v>
      </c>
    </row>
    <row r="116" spans="1:59" x14ac:dyDescent="0.25">
      <c r="A116" s="47">
        <v>0</v>
      </c>
      <c r="B116" s="47">
        <v>1</v>
      </c>
      <c r="C116" s="47">
        <v>0</v>
      </c>
      <c r="D116" s="47">
        <v>1</v>
      </c>
      <c r="E116" s="47">
        <v>0</v>
      </c>
      <c r="F116" s="47">
        <v>0</v>
      </c>
      <c r="G116" s="47">
        <v>0</v>
      </c>
      <c r="H116" s="47">
        <v>0</v>
      </c>
      <c r="I116" s="47">
        <v>0</v>
      </c>
      <c r="J116" s="47">
        <v>0</v>
      </c>
      <c r="K116" s="47">
        <v>21</v>
      </c>
      <c r="L116" s="47">
        <v>277</v>
      </c>
      <c r="M116" s="47">
        <v>4</v>
      </c>
      <c r="N116" s="47">
        <v>6</v>
      </c>
      <c r="O116" s="42">
        <v>0</v>
      </c>
      <c r="P116" s="42">
        <v>2</v>
      </c>
      <c r="Q116" s="42">
        <v>0</v>
      </c>
      <c r="R116" s="42">
        <v>0.5</v>
      </c>
      <c r="S116" s="47">
        <v>4</v>
      </c>
      <c r="T116" s="42">
        <v>1.47</v>
      </c>
      <c r="U116" s="42">
        <v>0</v>
      </c>
      <c r="V116" s="42">
        <v>0</v>
      </c>
      <c r="W116" s="42">
        <v>16</v>
      </c>
      <c r="X116" s="42">
        <v>17</v>
      </c>
      <c r="Y116" s="42">
        <v>0</v>
      </c>
      <c r="Z116" s="42">
        <v>0.25</v>
      </c>
      <c r="AA116" s="42">
        <v>0</v>
      </c>
      <c r="AB116" s="42">
        <v>0</v>
      </c>
      <c r="AC116" s="42">
        <v>0.25</v>
      </c>
      <c r="AD116" s="42">
        <v>0</v>
      </c>
      <c r="AE116" s="42">
        <v>0</v>
      </c>
      <c r="AF116" s="42">
        <v>0</v>
      </c>
      <c r="AG116" s="42">
        <v>0</v>
      </c>
      <c r="AH116" s="42">
        <v>0</v>
      </c>
      <c r="AI116" s="47">
        <v>0</v>
      </c>
      <c r="AJ116" s="47">
        <v>0</v>
      </c>
      <c r="AK116" s="47">
        <v>0</v>
      </c>
      <c r="AL116" s="47">
        <v>0</v>
      </c>
      <c r="AM116" s="47">
        <v>0</v>
      </c>
      <c r="AN116">
        <v>0</v>
      </c>
      <c r="AO116" s="47">
        <v>0</v>
      </c>
      <c r="AP116" s="47">
        <v>0</v>
      </c>
      <c r="AQ116" s="47">
        <v>0</v>
      </c>
      <c r="AR116" s="47">
        <v>0</v>
      </c>
      <c r="AS116" s="47">
        <v>0</v>
      </c>
      <c r="AT116" s="47">
        <v>1</v>
      </c>
      <c r="AU116" s="47">
        <v>0</v>
      </c>
      <c r="AV116" s="47">
        <v>0</v>
      </c>
      <c r="AW116" s="47">
        <v>1</v>
      </c>
      <c r="AX116" s="47">
        <v>0</v>
      </c>
      <c r="AY116">
        <v>0</v>
      </c>
      <c r="AZ116" s="47">
        <v>0</v>
      </c>
      <c r="BA116" s="47">
        <v>0</v>
      </c>
      <c r="BB116">
        <v>0</v>
      </c>
      <c r="BC116" t="s">
        <v>135</v>
      </c>
      <c r="BD116">
        <v>0</v>
      </c>
      <c r="BE116">
        <v>2</v>
      </c>
      <c r="BF116">
        <v>0</v>
      </c>
      <c r="BG116">
        <v>0</v>
      </c>
    </row>
    <row r="117" spans="1:59" x14ac:dyDescent="0.25">
      <c r="A117" s="47">
        <v>0</v>
      </c>
      <c r="B117" s="47">
        <v>0</v>
      </c>
      <c r="C117" s="47">
        <v>0</v>
      </c>
      <c r="D117" s="47">
        <v>0</v>
      </c>
      <c r="E117" s="47">
        <v>0</v>
      </c>
      <c r="F117" s="47">
        <v>0</v>
      </c>
      <c r="G117" s="47">
        <v>0</v>
      </c>
      <c r="H117" s="47">
        <v>0</v>
      </c>
      <c r="I117" s="47">
        <v>0</v>
      </c>
      <c r="J117" s="47">
        <v>0</v>
      </c>
      <c r="K117" s="47">
        <v>21</v>
      </c>
      <c r="L117" s="47">
        <v>276</v>
      </c>
      <c r="M117" s="47">
        <v>1</v>
      </c>
      <c r="N117" s="47">
        <v>6</v>
      </c>
      <c r="O117" s="42">
        <v>0</v>
      </c>
      <c r="P117" s="42">
        <v>6</v>
      </c>
      <c r="Q117" s="42">
        <v>0</v>
      </c>
      <c r="R117" s="42">
        <v>0</v>
      </c>
      <c r="S117" s="47">
        <v>0</v>
      </c>
      <c r="T117" s="42">
        <v>2.0299999999999998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C117" s="42">
        <v>0</v>
      </c>
      <c r="AD117" s="42">
        <v>0</v>
      </c>
      <c r="AE117" s="42">
        <v>0</v>
      </c>
      <c r="AF117" s="42">
        <v>0</v>
      </c>
      <c r="AG117" s="42">
        <v>0</v>
      </c>
      <c r="AH117" s="42">
        <v>0</v>
      </c>
      <c r="AI117" s="47">
        <v>0</v>
      </c>
      <c r="AJ117" s="47">
        <v>0</v>
      </c>
      <c r="AK117" s="47">
        <v>0</v>
      </c>
      <c r="AL117" s="47">
        <v>0</v>
      </c>
      <c r="AM117" s="47">
        <v>0</v>
      </c>
      <c r="AN117">
        <v>0</v>
      </c>
      <c r="AO117" s="47">
        <v>0</v>
      </c>
      <c r="AP117" s="47">
        <v>0</v>
      </c>
      <c r="AQ117" s="47">
        <v>0</v>
      </c>
      <c r="AR117" s="47">
        <v>0</v>
      </c>
      <c r="AS117" s="47">
        <v>0</v>
      </c>
      <c r="AT117" s="47">
        <v>0</v>
      </c>
      <c r="AU117" s="47">
        <v>0</v>
      </c>
      <c r="AV117" s="47">
        <v>0</v>
      </c>
      <c r="AW117" s="47">
        <v>0</v>
      </c>
      <c r="AX117" s="47">
        <v>0</v>
      </c>
      <c r="AY117">
        <v>0</v>
      </c>
      <c r="AZ117" s="47">
        <v>0</v>
      </c>
      <c r="BA117" s="47">
        <v>0</v>
      </c>
      <c r="BB117">
        <v>0</v>
      </c>
      <c r="BC117" t="s">
        <v>659</v>
      </c>
      <c r="BD117">
        <v>0</v>
      </c>
      <c r="BE117">
        <v>0</v>
      </c>
      <c r="BF117">
        <v>0</v>
      </c>
      <c r="BG117">
        <v>0</v>
      </c>
    </row>
    <row r="118" spans="1:59" x14ac:dyDescent="0.25">
      <c r="A118" s="47">
        <v>0</v>
      </c>
      <c r="B118" s="47">
        <v>0</v>
      </c>
      <c r="C118" s="47">
        <v>0</v>
      </c>
      <c r="D118" s="47">
        <v>0</v>
      </c>
      <c r="E118" s="47">
        <v>0</v>
      </c>
      <c r="F118" s="47">
        <v>0</v>
      </c>
      <c r="G118" s="47">
        <v>0</v>
      </c>
      <c r="H118" s="47">
        <v>0</v>
      </c>
      <c r="I118" s="47">
        <v>0</v>
      </c>
      <c r="J118" s="47">
        <v>0</v>
      </c>
      <c r="K118" s="47">
        <v>21</v>
      </c>
      <c r="L118" s="47">
        <v>276</v>
      </c>
      <c r="M118" s="47">
        <v>2</v>
      </c>
      <c r="N118" s="47">
        <v>5</v>
      </c>
      <c r="O118" s="42">
        <v>0</v>
      </c>
      <c r="P118" s="42">
        <v>6</v>
      </c>
      <c r="Q118" s="42">
        <v>0</v>
      </c>
      <c r="R118" s="42">
        <v>0</v>
      </c>
      <c r="S118" s="47">
        <v>0</v>
      </c>
      <c r="T118" s="42">
        <v>2.0299999999999998</v>
      </c>
      <c r="U118" s="42">
        <v>0</v>
      </c>
      <c r="V118" s="42">
        <v>0</v>
      </c>
      <c r="W118" s="42">
        <v>0</v>
      </c>
      <c r="X118" s="42">
        <v>0</v>
      </c>
      <c r="Y118" s="42">
        <v>0</v>
      </c>
      <c r="Z118" s="42">
        <v>0</v>
      </c>
      <c r="AA118" s="42">
        <v>0</v>
      </c>
      <c r="AB118" s="42">
        <v>0</v>
      </c>
      <c r="AC118" s="42">
        <v>0</v>
      </c>
      <c r="AD118" s="42">
        <v>0</v>
      </c>
      <c r="AE118" s="42">
        <v>0</v>
      </c>
      <c r="AF118" s="42">
        <v>0</v>
      </c>
      <c r="AG118" s="42">
        <v>0</v>
      </c>
      <c r="AH118" s="42">
        <v>0</v>
      </c>
      <c r="AI118" s="47">
        <v>0</v>
      </c>
      <c r="AJ118" s="47">
        <v>0</v>
      </c>
      <c r="AK118" s="47">
        <v>0</v>
      </c>
      <c r="AL118" s="47">
        <v>0</v>
      </c>
      <c r="AM118" s="47">
        <v>0</v>
      </c>
      <c r="AN118">
        <v>0</v>
      </c>
      <c r="AO118" s="47">
        <v>0</v>
      </c>
      <c r="AP118" s="47">
        <v>0</v>
      </c>
      <c r="AQ118" s="47">
        <v>0</v>
      </c>
      <c r="AR118" s="47">
        <v>0</v>
      </c>
      <c r="AS118" s="47">
        <v>0</v>
      </c>
      <c r="AT118" s="47">
        <v>0</v>
      </c>
      <c r="AU118" s="47">
        <v>0</v>
      </c>
      <c r="AV118" s="47">
        <v>0</v>
      </c>
      <c r="AW118" s="47">
        <v>0</v>
      </c>
      <c r="AX118" s="47">
        <v>0</v>
      </c>
      <c r="AY118">
        <v>0</v>
      </c>
      <c r="AZ118" s="47">
        <v>0</v>
      </c>
      <c r="BA118" s="47">
        <v>0</v>
      </c>
      <c r="BB118">
        <v>0</v>
      </c>
      <c r="BC118" t="s">
        <v>699</v>
      </c>
      <c r="BD118">
        <v>0</v>
      </c>
      <c r="BE118">
        <v>0</v>
      </c>
      <c r="BF118">
        <v>0</v>
      </c>
      <c r="BG118">
        <v>0</v>
      </c>
    </row>
    <row r="119" spans="1:59" x14ac:dyDescent="0.25">
      <c r="A119" s="47">
        <v>0</v>
      </c>
      <c r="B119" s="47">
        <v>5</v>
      </c>
      <c r="C119" s="47">
        <v>3</v>
      </c>
      <c r="D119" s="47">
        <v>5</v>
      </c>
      <c r="E119" s="47">
        <v>5</v>
      </c>
      <c r="F119" s="47">
        <v>0</v>
      </c>
      <c r="G119" s="47">
        <v>2</v>
      </c>
      <c r="H119" s="47">
        <v>0</v>
      </c>
      <c r="I119" s="47">
        <v>0</v>
      </c>
      <c r="J119" s="47">
        <v>0</v>
      </c>
      <c r="K119" s="47">
        <v>21</v>
      </c>
      <c r="L119" s="47">
        <v>327</v>
      </c>
      <c r="M119" s="47">
        <v>5</v>
      </c>
      <c r="N119" s="47">
        <v>6</v>
      </c>
      <c r="O119" s="42">
        <v>0</v>
      </c>
      <c r="P119" s="42">
        <v>5.16</v>
      </c>
      <c r="Q119" s="42">
        <v>0</v>
      </c>
      <c r="R119" s="42">
        <v>2.3199999999999998</v>
      </c>
      <c r="S119" s="47">
        <v>6</v>
      </c>
      <c r="T119" s="42">
        <v>1.24</v>
      </c>
      <c r="U119" s="42">
        <v>3.7</v>
      </c>
      <c r="V119" s="42">
        <v>1.625</v>
      </c>
      <c r="W119" s="42">
        <v>59</v>
      </c>
      <c r="X119" s="42">
        <v>27</v>
      </c>
      <c r="Y119" s="42">
        <v>0.83</v>
      </c>
      <c r="Z119" s="42">
        <v>0.83</v>
      </c>
      <c r="AA119" s="42">
        <v>0.5</v>
      </c>
      <c r="AB119" s="42">
        <v>0</v>
      </c>
      <c r="AC119" s="42">
        <v>0.83</v>
      </c>
      <c r="AD119" s="42">
        <v>0</v>
      </c>
      <c r="AE119" s="42">
        <v>0</v>
      </c>
      <c r="AF119" s="42">
        <v>0</v>
      </c>
      <c r="AG119" s="42">
        <v>0.33</v>
      </c>
      <c r="AH119" s="42">
        <v>0</v>
      </c>
      <c r="AI119" s="47">
        <v>2</v>
      </c>
      <c r="AJ119" s="47">
        <v>2</v>
      </c>
      <c r="AK119" s="47">
        <v>0</v>
      </c>
      <c r="AL119" s="47">
        <v>0</v>
      </c>
      <c r="AM119" s="47">
        <v>2</v>
      </c>
      <c r="AN119">
        <v>0</v>
      </c>
      <c r="AO119" s="47">
        <v>0</v>
      </c>
      <c r="AP119" s="47">
        <v>0</v>
      </c>
      <c r="AQ119" s="47">
        <v>2</v>
      </c>
      <c r="AR119" s="47">
        <v>0</v>
      </c>
      <c r="AS119" s="47">
        <v>3</v>
      </c>
      <c r="AT119" s="47">
        <v>3</v>
      </c>
      <c r="AU119" s="47">
        <v>3</v>
      </c>
      <c r="AV119" s="47">
        <v>0</v>
      </c>
      <c r="AW119" s="47">
        <v>3</v>
      </c>
      <c r="AX119" s="47">
        <v>0</v>
      </c>
      <c r="AY119">
        <v>0</v>
      </c>
      <c r="AZ119" s="47">
        <v>0</v>
      </c>
      <c r="BA119" s="47">
        <v>0</v>
      </c>
      <c r="BB119">
        <v>0</v>
      </c>
      <c r="BC119" t="s">
        <v>543</v>
      </c>
      <c r="BD119">
        <v>7.4</v>
      </c>
      <c r="BE119">
        <v>6.6</v>
      </c>
      <c r="BF119">
        <v>2</v>
      </c>
      <c r="BG119">
        <v>4</v>
      </c>
    </row>
    <row r="120" spans="1:59" x14ac:dyDescent="0.25">
      <c r="A120" s="47">
        <v>0</v>
      </c>
      <c r="B120" s="47">
        <v>0</v>
      </c>
      <c r="C120" s="47">
        <v>0</v>
      </c>
      <c r="D120" s="47">
        <v>0</v>
      </c>
      <c r="E120" s="47">
        <v>0</v>
      </c>
      <c r="F120" s="47">
        <v>0</v>
      </c>
      <c r="G120" s="47">
        <v>0</v>
      </c>
      <c r="H120" s="47">
        <v>0</v>
      </c>
      <c r="I120" s="47">
        <v>0</v>
      </c>
      <c r="J120" s="47">
        <v>0</v>
      </c>
      <c r="K120" s="47">
        <v>21</v>
      </c>
      <c r="L120" s="47">
        <v>284</v>
      </c>
      <c r="M120" s="47">
        <v>2</v>
      </c>
      <c r="N120" s="47">
        <v>6</v>
      </c>
      <c r="O120" s="42">
        <v>0</v>
      </c>
      <c r="P120" s="42">
        <v>1</v>
      </c>
      <c r="Q120" s="42">
        <v>0</v>
      </c>
      <c r="R120" s="42">
        <v>0</v>
      </c>
      <c r="S120" s="47">
        <v>0</v>
      </c>
      <c r="T120" s="42">
        <v>1.5</v>
      </c>
      <c r="U120" s="42">
        <v>0</v>
      </c>
      <c r="V120" s="42">
        <v>0</v>
      </c>
      <c r="W120" s="42">
        <v>0</v>
      </c>
      <c r="X120" s="42">
        <v>0</v>
      </c>
      <c r="Y120" s="42">
        <v>0</v>
      </c>
      <c r="Z120" s="42">
        <v>0</v>
      </c>
      <c r="AA120" s="42">
        <v>0</v>
      </c>
      <c r="AB120" s="42">
        <v>0</v>
      </c>
      <c r="AC120" s="42">
        <v>0</v>
      </c>
      <c r="AD120" s="42">
        <v>0</v>
      </c>
      <c r="AE120" s="42">
        <v>0</v>
      </c>
      <c r="AF120" s="42">
        <v>0</v>
      </c>
      <c r="AG120" s="42">
        <v>0</v>
      </c>
      <c r="AH120" s="42">
        <v>0</v>
      </c>
      <c r="AI120" s="47">
        <v>0</v>
      </c>
      <c r="AJ120" s="47">
        <v>0</v>
      </c>
      <c r="AK120" s="47">
        <v>0</v>
      </c>
      <c r="AL120" s="47">
        <v>0</v>
      </c>
      <c r="AM120" s="47">
        <v>0</v>
      </c>
      <c r="AN120">
        <v>0</v>
      </c>
      <c r="AO120" s="47">
        <v>0</v>
      </c>
      <c r="AP120" s="47">
        <v>0</v>
      </c>
      <c r="AQ120" s="47">
        <v>0</v>
      </c>
      <c r="AR120" s="47">
        <v>0</v>
      </c>
      <c r="AS120" s="47">
        <v>0</v>
      </c>
      <c r="AT120" s="47">
        <v>0</v>
      </c>
      <c r="AU120" s="47">
        <v>0</v>
      </c>
      <c r="AV120" s="47">
        <v>0</v>
      </c>
      <c r="AW120" s="47">
        <v>0</v>
      </c>
      <c r="AX120" s="47">
        <v>0</v>
      </c>
      <c r="AY120">
        <v>0</v>
      </c>
      <c r="AZ120" s="47">
        <v>0</v>
      </c>
      <c r="BA120" s="47">
        <v>0</v>
      </c>
      <c r="BB120">
        <v>0</v>
      </c>
      <c r="BC120" t="s">
        <v>597</v>
      </c>
      <c r="BD120">
        <v>0</v>
      </c>
      <c r="BE120">
        <v>0</v>
      </c>
      <c r="BF120">
        <v>0</v>
      </c>
      <c r="BG120">
        <v>0</v>
      </c>
    </row>
    <row r="121" spans="1:59" x14ac:dyDescent="0.25">
      <c r="A121" s="47">
        <v>0</v>
      </c>
      <c r="B121" s="47">
        <v>0</v>
      </c>
      <c r="C121" s="47">
        <v>0</v>
      </c>
      <c r="D121" s="47">
        <v>0</v>
      </c>
      <c r="E121" s="47">
        <v>0</v>
      </c>
      <c r="F121" s="47">
        <v>0</v>
      </c>
      <c r="G121" s="47">
        <v>0</v>
      </c>
      <c r="H121" s="47">
        <v>0</v>
      </c>
      <c r="I121" s="47">
        <v>0</v>
      </c>
      <c r="J121" s="47">
        <v>0</v>
      </c>
      <c r="K121" s="47">
        <v>21</v>
      </c>
      <c r="L121" s="47">
        <v>276</v>
      </c>
      <c r="M121" s="47">
        <v>3</v>
      </c>
      <c r="N121" s="47">
        <v>6</v>
      </c>
      <c r="O121" s="42">
        <v>0</v>
      </c>
      <c r="P121" s="42">
        <v>6</v>
      </c>
      <c r="Q121" s="42">
        <v>0</v>
      </c>
      <c r="R121" s="42">
        <v>0</v>
      </c>
      <c r="S121" s="47">
        <v>0</v>
      </c>
      <c r="T121" s="42">
        <v>2.0299999999999998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C121" s="42">
        <v>0</v>
      </c>
      <c r="AD121" s="42">
        <v>0</v>
      </c>
      <c r="AE121" s="42">
        <v>0</v>
      </c>
      <c r="AF121" s="42">
        <v>0</v>
      </c>
      <c r="AG121" s="42">
        <v>0</v>
      </c>
      <c r="AH121" s="42">
        <v>0</v>
      </c>
      <c r="AI121" s="47">
        <v>0</v>
      </c>
      <c r="AJ121" s="47">
        <v>0</v>
      </c>
      <c r="AK121" s="47">
        <v>0</v>
      </c>
      <c r="AL121" s="47">
        <v>0</v>
      </c>
      <c r="AM121" s="47">
        <v>0</v>
      </c>
      <c r="AN121">
        <v>0</v>
      </c>
      <c r="AO121" s="47">
        <v>0</v>
      </c>
      <c r="AP121" s="47">
        <v>0</v>
      </c>
      <c r="AQ121" s="47">
        <v>0</v>
      </c>
      <c r="AR121" s="47">
        <v>0</v>
      </c>
      <c r="AS121" s="47">
        <v>0</v>
      </c>
      <c r="AT121" s="47">
        <v>0</v>
      </c>
      <c r="AU121" s="47">
        <v>0</v>
      </c>
      <c r="AV121" s="47">
        <v>0</v>
      </c>
      <c r="AW121" s="47">
        <v>0</v>
      </c>
      <c r="AX121" s="47">
        <v>0</v>
      </c>
      <c r="AY121">
        <v>0</v>
      </c>
      <c r="AZ121" s="47">
        <v>0</v>
      </c>
      <c r="BA121" s="47">
        <v>0</v>
      </c>
      <c r="BB121">
        <v>0</v>
      </c>
      <c r="BC121" t="s">
        <v>648</v>
      </c>
      <c r="BD121">
        <v>0</v>
      </c>
      <c r="BE121">
        <v>0</v>
      </c>
      <c r="BF121">
        <v>0</v>
      </c>
      <c r="BG121">
        <v>0</v>
      </c>
    </row>
    <row r="122" spans="1:59" x14ac:dyDescent="0.25">
      <c r="A122" s="47">
        <v>1</v>
      </c>
      <c r="B122" s="47">
        <v>0</v>
      </c>
      <c r="C122" s="47">
        <v>2</v>
      </c>
      <c r="D122" s="47">
        <v>0</v>
      </c>
      <c r="E122" s="47">
        <v>2</v>
      </c>
      <c r="F122" s="47">
        <v>1</v>
      </c>
      <c r="G122" s="47">
        <v>0</v>
      </c>
      <c r="H122" s="47">
        <v>0</v>
      </c>
      <c r="I122" s="47">
        <v>0</v>
      </c>
      <c r="J122" s="47">
        <v>0</v>
      </c>
      <c r="K122" s="47">
        <v>21</v>
      </c>
      <c r="L122" s="47">
        <v>276</v>
      </c>
      <c r="M122" s="47">
        <v>5</v>
      </c>
      <c r="N122" s="47">
        <v>6</v>
      </c>
      <c r="O122" s="42">
        <v>0</v>
      </c>
      <c r="P122" s="42">
        <v>4.55</v>
      </c>
      <c r="Q122" s="42">
        <v>0</v>
      </c>
      <c r="R122" s="42">
        <v>2.4700000000000002</v>
      </c>
      <c r="S122" s="47">
        <v>3</v>
      </c>
      <c r="T122" s="42">
        <v>1.24</v>
      </c>
      <c r="U122" s="42">
        <v>1.75</v>
      </c>
      <c r="V122" s="42">
        <v>3.9</v>
      </c>
      <c r="W122" s="42">
        <v>22</v>
      </c>
      <c r="X122" s="42">
        <v>24</v>
      </c>
      <c r="Y122" s="42">
        <v>0.67</v>
      </c>
      <c r="Z122" s="42">
        <v>0</v>
      </c>
      <c r="AA122" s="42">
        <v>0.67</v>
      </c>
      <c r="AB122" s="42">
        <v>0.33</v>
      </c>
      <c r="AC122" s="42">
        <v>0</v>
      </c>
      <c r="AD122" s="42">
        <v>0</v>
      </c>
      <c r="AE122" s="42">
        <v>0.33</v>
      </c>
      <c r="AF122" s="42">
        <v>0</v>
      </c>
      <c r="AG122" s="42">
        <v>0</v>
      </c>
      <c r="AH122" s="42">
        <v>0</v>
      </c>
      <c r="AI122" s="47">
        <v>1</v>
      </c>
      <c r="AJ122" s="47">
        <v>0</v>
      </c>
      <c r="AK122" s="47">
        <v>0</v>
      </c>
      <c r="AL122" s="47">
        <v>0</v>
      </c>
      <c r="AM122" s="47">
        <v>0</v>
      </c>
      <c r="AN122">
        <v>0</v>
      </c>
      <c r="AO122" s="47">
        <v>0</v>
      </c>
      <c r="AP122" s="47">
        <v>0</v>
      </c>
      <c r="AQ122" s="47">
        <v>0</v>
      </c>
      <c r="AR122" s="47">
        <v>0</v>
      </c>
      <c r="AS122" s="47">
        <v>1</v>
      </c>
      <c r="AT122" s="47">
        <v>0</v>
      </c>
      <c r="AU122" s="47">
        <v>2</v>
      </c>
      <c r="AV122" s="47">
        <v>1</v>
      </c>
      <c r="AW122" s="47">
        <v>0</v>
      </c>
      <c r="AX122" s="47">
        <v>1</v>
      </c>
      <c r="AY122">
        <v>0</v>
      </c>
      <c r="AZ122" s="47">
        <v>0</v>
      </c>
      <c r="BA122" s="47">
        <v>0</v>
      </c>
      <c r="BB122">
        <v>0</v>
      </c>
      <c r="BC122" t="s">
        <v>637</v>
      </c>
      <c r="BD122">
        <v>0.5</v>
      </c>
      <c r="BE122">
        <v>3.9</v>
      </c>
      <c r="BF122">
        <v>0</v>
      </c>
      <c r="BG122">
        <v>1</v>
      </c>
    </row>
    <row r="123" spans="1:59" x14ac:dyDescent="0.25">
      <c r="A123" s="47">
        <v>1</v>
      </c>
      <c r="B123" s="47">
        <v>11</v>
      </c>
      <c r="C123" s="47">
        <v>8</v>
      </c>
      <c r="D123" s="47">
        <v>0</v>
      </c>
      <c r="E123" s="47">
        <v>2</v>
      </c>
      <c r="F123" s="47">
        <v>0</v>
      </c>
      <c r="G123" s="47">
        <v>0</v>
      </c>
      <c r="H123" s="47">
        <v>0</v>
      </c>
      <c r="I123" s="47">
        <v>0</v>
      </c>
      <c r="J123" s="47">
        <v>0</v>
      </c>
      <c r="K123" s="47">
        <v>21</v>
      </c>
      <c r="L123" s="47">
        <v>276</v>
      </c>
      <c r="M123" s="47">
        <v>4</v>
      </c>
      <c r="N123" s="47">
        <v>6</v>
      </c>
      <c r="O123" s="42">
        <v>0</v>
      </c>
      <c r="P123" s="42">
        <v>4.01</v>
      </c>
      <c r="Q123" s="42">
        <v>0</v>
      </c>
      <c r="R123" s="42">
        <v>1.8</v>
      </c>
      <c r="S123" s="47">
        <v>6</v>
      </c>
      <c r="T123" s="42">
        <v>1.07</v>
      </c>
      <c r="U123" s="42">
        <v>0</v>
      </c>
      <c r="V123" s="42">
        <v>0</v>
      </c>
      <c r="W123" s="42">
        <v>61</v>
      </c>
      <c r="X123" s="42">
        <v>97</v>
      </c>
      <c r="Y123" s="42">
        <v>0.33</v>
      </c>
      <c r="Z123" s="42">
        <v>1.83</v>
      </c>
      <c r="AA123" s="42">
        <v>1.33</v>
      </c>
      <c r="AB123" s="42">
        <v>0.17</v>
      </c>
      <c r="AC123" s="42">
        <v>0</v>
      </c>
      <c r="AD123" s="42">
        <v>0</v>
      </c>
      <c r="AE123" s="42">
        <v>0</v>
      </c>
      <c r="AF123" s="42">
        <v>0</v>
      </c>
      <c r="AG123" s="42">
        <v>0</v>
      </c>
      <c r="AH123" s="42">
        <v>0</v>
      </c>
      <c r="AI123" s="47">
        <v>1</v>
      </c>
      <c r="AJ123" s="47">
        <v>4</v>
      </c>
      <c r="AK123" s="47">
        <v>5</v>
      </c>
      <c r="AL123" s="47">
        <v>0</v>
      </c>
      <c r="AM123" s="47">
        <v>0</v>
      </c>
      <c r="AN123">
        <v>0</v>
      </c>
      <c r="AO123" s="47">
        <v>0</v>
      </c>
      <c r="AP123" s="47">
        <v>0</v>
      </c>
      <c r="AQ123" s="47">
        <v>0</v>
      </c>
      <c r="AR123" s="47">
        <v>0</v>
      </c>
      <c r="AS123" s="47">
        <v>1</v>
      </c>
      <c r="AT123" s="47">
        <v>7</v>
      </c>
      <c r="AU123" s="47">
        <v>3</v>
      </c>
      <c r="AV123" s="47">
        <v>1</v>
      </c>
      <c r="AW123" s="47">
        <v>0</v>
      </c>
      <c r="AX123" s="47">
        <v>0</v>
      </c>
      <c r="AY123">
        <v>0</v>
      </c>
      <c r="AZ123" s="47">
        <v>0</v>
      </c>
      <c r="BA123" s="47">
        <v>0</v>
      </c>
      <c r="BB123">
        <v>0</v>
      </c>
      <c r="BC123" t="s">
        <v>417</v>
      </c>
      <c r="BD123">
        <v>3.8</v>
      </c>
      <c r="BE123">
        <v>7</v>
      </c>
      <c r="BF123">
        <v>0</v>
      </c>
      <c r="BG123">
        <v>0</v>
      </c>
    </row>
    <row r="124" spans="1:59" x14ac:dyDescent="0.25">
      <c r="A124" s="47">
        <v>0</v>
      </c>
      <c r="B124" s="47">
        <v>2</v>
      </c>
      <c r="C124" s="47">
        <v>0</v>
      </c>
      <c r="D124" s="47">
        <v>0</v>
      </c>
      <c r="E124" s="47">
        <v>2</v>
      </c>
      <c r="F124" s="47">
        <v>0</v>
      </c>
      <c r="G124" s="47">
        <v>0</v>
      </c>
      <c r="H124" s="47">
        <v>0</v>
      </c>
      <c r="I124" s="47">
        <v>0</v>
      </c>
      <c r="J124" s="47">
        <v>0</v>
      </c>
      <c r="K124" s="47">
        <v>21</v>
      </c>
      <c r="L124" s="47">
        <v>276</v>
      </c>
      <c r="M124" s="47">
        <v>4</v>
      </c>
      <c r="N124" s="47">
        <v>6</v>
      </c>
      <c r="O124" s="42">
        <v>0</v>
      </c>
      <c r="P124" s="42">
        <v>2.78</v>
      </c>
      <c r="Q124" s="42">
        <v>0</v>
      </c>
      <c r="R124" s="42">
        <v>3.4</v>
      </c>
      <c r="S124" s="47">
        <v>1</v>
      </c>
      <c r="T124" s="42">
        <v>2.1800000000000002</v>
      </c>
      <c r="U124" s="42">
        <v>3.4</v>
      </c>
      <c r="V124" s="42">
        <v>0</v>
      </c>
      <c r="W124" s="42">
        <v>49</v>
      </c>
      <c r="X124" s="42">
        <v>49</v>
      </c>
      <c r="Y124" s="42">
        <v>2</v>
      </c>
      <c r="Z124" s="42">
        <v>2</v>
      </c>
      <c r="AA124" s="42">
        <v>0</v>
      </c>
      <c r="AB124" s="42">
        <v>0</v>
      </c>
      <c r="AC124" s="42">
        <v>0</v>
      </c>
      <c r="AD124" s="42">
        <v>0</v>
      </c>
      <c r="AE124" s="42">
        <v>0</v>
      </c>
      <c r="AF124" s="42">
        <v>0</v>
      </c>
      <c r="AG124" s="42">
        <v>0</v>
      </c>
      <c r="AH124" s="42">
        <v>0</v>
      </c>
      <c r="AI124" s="47">
        <v>2</v>
      </c>
      <c r="AJ124" s="47">
        <v>2</v>
      </c>
      <c r="AK124" s="47">
        <v>0</v>
      </c>
      <c r="AL124" s="47">
        <v>0</v>
      </c>
      <c r="AM124" s="47">
        <v>0</v>
      </c>
      <c r="AN124">
        <v>0</v>
      </c>
      <c r="AO124" s="47">
        <v>0</v>
      </c>
      <c r="AP124" s="47">
        <v>0</v>
      </c>
      <c r="AQ124" s="47">
        <v>0</v>
      </c>
      <c r="AR124" s="47">
        <v>0</v>
      </c>
      <c r="AS124" s="47">
        <v>0</v>
      </c>
      <c r="AT124" s="47">
        <v>0</v>
      </c>
      <c r="AU124" s="47">
        <v>0</v>
      </c>
      <c r="AV124" s="47">
        <v>0</v>
      </c>
      <c r="AW124" s="47">
        <v>0</v>
      </c>
      <c r="AX124" s="47">
        <v>0</v>
      </c>
      <c r="AY124">
        <v>0</v>
      </c>
      <c r="AZ124" s="47">
        <v>0</v>
      </c>
      <c r="BA124" s="47">
        <v>0</v>
      </c>
      <c r="BB124">
        <v>0</v>
      </c>
      <c r="BC124" t="s">
        <v>590</v>
      </c>
      <c r="BD124">
        <v>3.4</v>
      </c>
      <c r="BE124">
        <v>0</v>
      </c>
      <c r="BF124">
        <v>1</v>
      </c>
      <c r="BG124">
        <v>0</v>
      </c>
    </row>
    <row r="125" spans="1:59" x14ac:dyDescent="0.25">
      <c r="A125" s="47">
        <v>0</v>
      </c>
      <c r="B125" s="47">
        <v>0</v>
      </c>
      <c r="C125" s="47">
        <v>0</v>
      </c>
      <c r="D125" s="47">
        <v>0</v>
      </c>
      <c r="E125" s="47">
        <v>0</v>
      </c>
      <c r="F125" s="47">
        <v>0</v>
      </c>
      <c r="G125" s="47">
        <v>0</v>
      </c>
      <c r="H125" s="47">
        <v>0</v>
      </c>
      <c r="I125" s="47">
        <v>0</v>
      </c>
      <c r="J125" s="47">
        <v>0</v>
      </c>
      <c r="K125" s="47">
        <v>21</v>
      </c>
      <c r="L125" s="47">
        <v>276</v>
      </c>
      <c r="M125" s="47">
        <v>5</v>
      </c>
      <c r="N125" s="47">
        <v>6</v>
      </c>
      <c r="O125" s="42">
        <v>0</v>
      </c>
      <c r="P125" s="42">
        <v>3</v>
      </c>
      <c r="Q125" s="42">
        <v>0</v>
      </c>
      <c r="R125" s="42">
        <v>0</v>
      </c>
      <c r="S125" s="47">
        <v>0</v>
      </c>
      <c r="T125" s="42">
        <v>1.71</v>
      </c>
      <c r="U125" s="42">
        <v>0</v>
      </c>
      <c r="V125" s="42">
        <v>0</v>
      </c>
      <c r="W125" s="42">
        <v>0</v>
      </c>
      <c r="X125" s="42">
        <v>0</v>
      </c>
      <c r="Y125" s="42">
        <v>0</v>
      </c>
      <c r="Z125" s="42">
        <v>0</v>
      </c>
      <c r="AA125" s="42">
        <v>0</v>
      </c>
      <c r="AB125" s="42">
        <v>0</v>
      </c>
      <c r="AC125" s="42">
        <v>0</v>
      </c>
      <c r="AD125" s="42">
        <v>0</v>
      </c>
      <c r="AE125" s="42">
        <v>0</v>
      </c>
      <c r="AF125" s="42">
        <v>0</v>
      </c>
      <c r="AG125" s="42">
        <v>0</v>
      </c>
      <c r="AH125" s="42">
        <v>0</v>
      </c>
      <c r="AI125" s="47">
        <v>0</v>
      </c>
      <c r="AJ125" s="47">
        <v>0</v>
      </c>
      <c r="AK125" s="47">
        <v>0</v>
      </c>
      <c r="AL125" s="47">
        <v>0</v>
      </c>
      <c r="AM125" s="47">
        <v>0</v>
      </c>
      <c r="AN125">
        <v>0</v>
      </c>
      <c r="AO125" s="47">
        <v>0</v>
      </c>
      <c r="AP125" s="47">
        <v>0</v>
      </c>
      <c r="AQ125" s="47">
        <v>0</v>
      </c>
      <c r="AR125" s="47">
        <v>0</v>
      </c>
      <c r="AS125" s="47">
        <v>0</v>
      </c>
      <c r="AT125" s="47">
        <v>0</v>
      </c>
      <c r="AU125" s="47">
        <v>0</v>
      </c>
      <c r="AV125" s="47">
        <v>0</v>
      </c>
      <c r="AW125" s="47">
        <v>0</v>
      </c>
      <c r="AX125" s="47">
        <v>0</v>
      </c>
      <c r="AY125">
        <v>0</v>
      </c>
      <c r="AZ125" s="47">
        <v>0</v>
      </c>
      <c r="BA125" s="47">
        <v>0</v>
      </c>
      <c r="BB125">
        <v>0</v>
      </c>
      <c r="BC125" t="s">
        <v>650</v>
      </c>
      <c r="BD125">
        <v>0</v>
      </c>
      <c r="BE125">
        <v>0</v>
      </c>
      <c r="BF125">
        <v>0</v>
      </c>
      <c r="BG125">
        <v>0</v>
      </c>
    </row>
    <row r="126" spans="1:59" x14ac:dyDescent="0.25">
      <c r="A126" s="47">
        <v>0</v>
      </c>
      <c r="B126" s="47">
        <v>0</v>
      </c>
      <c r="C126" s="47">
        <v>0</v>
      </c>
      <c r="D126" s="47">
        <v>0</v>
      </c>
      <c r="E126" s="47">
        <v>0</v>
      </c>
      <c r="F126" s="47">
        <v>0</v>
      </c>
      <c r="G126" s="47">
        <v>0</v>
      </c>
      <c r="H126" s="47">
        <v>0</v>
      </c>
      <c r="I126" s="47">
        <v>0</v>
      </c>
      <c r="J126" s="47">
        <v>0</v>
      </c>
      <c r="K126" s="47">
        <v>21</v>
      </c>
      <c r="L126" s="47">
        <v>267</v>
      </c>
      <c r="M126" s="47">
        <v>1</v>
      </c>
      <c r="N126" s="47">
        <v>6</v>
      </c>
      <c r="O126" s="42">
        <v>0</v>
      </c>
      <c r="P126" s="42">
        <v>5</v>
      </c>
      <c r="Q126" s="42">
        <v>0</v>
      </c>
      <c r="R126" s="42">
        <v>0</v>
      </c>
      <c r="S126" s="47">
        <v>0</v>
      </c>
      <c r="T126" s="42">
        <v>1.92</v>
      </c>
      <c r="U126" s="42">
        <v>0</v>
      </c>
      <c r="V126" s="42">
        <v>0</v>
      </c>
      <c r="W126" s="42">
        <v>0</v>
      </c>
      <c r="X126" s="42">
        <v>0</v>
      </c>
      <c r="Y126" s="42">
        <v>0</v>
      </c>
      <c r="Z126" s="42">
        <v>0</v>
      </c>
      <c r="AA126" s="42">
        <v>0</v>
      </c>
      <c r="AB126" s="42">
        <v>0</v>
      </c>
      <c r="AC126" s="42">
        <v>0</v>
      </c>
      <c r="AD126" s="42">
        <v>0</v>
      </c>
      <c r="AE126" s="42">
        <v>0</v>
      </c>
      <c r="AF126" s="42">
        <v>0</v>
      </c>
      <c r="AG126" s="42">
        <v>0</v>
      </c>
      <c r="AH126" s="42">
        <v>0</v>
      </c>
      <c r="AI126" s="47">
        <v>0</v>
      </c>
      <c r="AJ126" s="47">
        <v>0</v>
      </c>
      <c r="AK126" s="47">
        <v>0</v>
      </c>
      <c r="AL126" s="47">
        <v>0</v>
      </c>
      <c r="AM126" s="47">
        <v>0</v>
      </c>
      <c r="AN126">
        <v>0</v>
      </c>
      <c r="AO126" s="47">
        <v>0</v>
      </c>
      <c r="AP126" s="47">
        <v>0</v>
      </c>
      <c r="AQ126" s="47">
        <v>0</v>
      </c>
      <c r="AR126" s="47">
        <v>0</v>
      </c>
      <c r="AS126" s="47">
        <v>0</v>
      </c>
      <c r="AT126" s="47">
        <v>0</v>
      </c>
      <c r="AU126" s="47">
        <v>0</v>
      </c>
      <c r="AV126" s="47">
        <v>0</v>
      </c>
      <c r="AW126" s="47">
        <v>0</v>
      </c>
      <c r="AX126" s="47">
        <v>0</v>
      </c>
      <c r="AY126">
        <v>0</v>
      </c>
      <c r="AZ126" s="47">
        <v>0</v>
      </c>
      <c r="BA126" s="47">
        <v>0</v>
      </c>
      <c r="BB126">
        <v>0</v>
      </c>
      <c r="BC126" t="s">
        <v>629</v>
      </c>
      <c r="BD126">
        <v>0</v>
      </c>
      <c r="BE126">
        <v>0</v>
      </c>
      <c r="BF126">
        <v>0</v>
      </c>
      <c r="BG126">
        <v>0</v>
      </c>
    </row>
    <row r="127" spans="1:59" x14ac:dyDescent="0.25">
      <c r="A127" s="47">
        <v>0</v>
      </c>
      <c r="B127" s="47">
        <v>0</v>
      </c>
      <c r="C127" s="47">
        <v>0</v>
      </c>
      <c r="D127" s="47">
        <v>0</v>
      </c>
      <c r="E127" s="47">
        <v>0</v>
      </c>
      <c r="F127" s="47">
        <v>0</v>
      </c>
      <c r="G127" s="47">
        <v>0</v>
      </c>
      <c r="H127" s="47">
        <v>0</v>
      </c>
      <c r="I127" s="47">
        <v>0</v>
      </c>
      <c r="J127" s="47">
        <v>0</v>
      </c>
      <c r="K127" s="47">
        <v>21</v>
      </c>
      <c r="L127" s="47">
        <v>267</v>
      </c>
      <c r="M127" s="47">
        <v>4</v>
      </c>
      <c r="N127" s="47">
        <v>5</v>
      </c>
      <c r="O127" s="42">
        <v>0</v>
      </c>
      <c r="P127" s="42">
        <v>3</v>
      </c>
      <c r="Q127" s="42">
        <v>0</v>
      </c>
      <c r="R127" s="42">
        <v>0</v>
      </c>
      <c r="S127" s="47">
        <v>0</v>
      </c>
      <c r="T127" s="42">
        <v>1.71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C127" s="42">
        <v>0</v>
      </c>
      <c r="AD127" s="42">
        <v>0</v>
      </c>
      <c r="AE127" s="42">
        <v>0</v>
      </c>
      <c r="AF127" s="42">
        <v>0</v>
      </c>
      <c r="AG127" s="42">
        <v>0</v>
      </c>
      <c r="AH127" s="42">
        <v>0</v>
      </c>
      <c r="AI127" s="47">
        <v>0</v>
      </c>
      <c r="AJ127" s="47">
        <v>0</v>
      </c>
      <c r="AK127" s="47">
        <v>0</v>
      </c>
      <c r="AL127" s="47">
        <v>0</v>
      </c>
      <c r="AM127" s="47">
        <v>0</v>
      </c>
      <c r="AN127">
        <v>0</v>
      </c>
      <c r="AO127" s="47">
        <v>0</v>
      </c>
      <c r="AP127" s="47">
        <v>0</v>
      </c>
      <c r="AQ127" s="47">
        <v>0</v>
      </c>
      <c r="AR127" s="47">
        <v>0</v>
      </c>
      <c r="AS127" s="47">
        <v>0</v>
      </c>
      <c r="AT127" s="47">
        <v>0</v>
      </c>
      <c r="AU127" s="47">
        <v>0</v>
      </c>
      <c r="AV127" s="47">
        <v>0</v>
      </c>
      <c r="AW127" s="47">
        <v>0</v>
      </c>
      <c r="AX127" s="47">
        <v>0</v>
      </c>
      <c r="AY127">
        <v>0</v>
      </c>
      <c r="AZ127" s="47">
        <v>0</v>
      </c>
      <c r="BA127" s="47">
        <v>0</v>
      </c>
      <c r="BB127">
        <v>0</v>
      </c>
      <c r="BC127" t="s">
        <v>679</v>
      </c>
      <c r="BD127">
        <v>0</v>
      </c>
      <c r="BE127">
        <v>0</v>
      </c>
      <c r="BF127">
        <v>0</v>
      </c>
      <c r="BG127">
        <v>0</v>
      </c>
    </row>
    <row r="128" spans="1:59" x14ac:dyDescent="0.25">
      <c r="A128" s="47">
        <v>0</v>
      </c>
      <c r="B128" s="47">
        <v>0</v>
      </c>
      <c r="C128" s="47">
        <v>0</v>
      </c>
      <c r="D128" s="47">
        <v>0</v>
      </c>
      <c r="E128" s="47">
        <v>0</v>
      </c>
      <c r="F128" s="47">
        <v>0</v>
      </c>
      <c r="G128" s="47">
        <v>0</v>
      </c>
      <c r="H128" s="47">
        <v>0</v>
      </c>
      <c r="I128" s="47">
        <v>0</v>
      </c>
      <c r="J128" s="47">
        <v>0</v>
      </c>
      <c r="K128" s="47">
        <v>21</v>
      </c>
      <c r="L128" s="47">
        <v>267</v>
      </c>
      <c r="M128" s="47">
        <v>2</v>
      </c>
      <c r="N128" s="47">
        <v>6</v>
      </c>
      <c r="O128" s="42">
        <v>0</v>
      </c>
      <c r="P128" s="42">
        <v>3</v>
      </c>
      <c r="Q128" s="42">
        <v>0</v>
      </c>
      <c r="R128" s="42">
        <v>0</v>
      </c>
      <c r="S128" s="47">
        <v>0</v>
      </c>
      <c r="T128" s="42">
        <v>1.71</v>
      </c>
      <c r="U128" s="42">
        <v>0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2">
        <v>0</v>
      </c>
      <c r="AB128" s="42">
        <v>0</v>
      </c>
      <c r="AC128" s="42">
        <v>0</v>
      </c>
      <c r="AD128" s="42">
        <v>0</v>
      </c>
      <c r="AE128" s="42">
        <v>0</v>
      </c>
      <c r="AF128" s="42">
        <v>0</v>
      </c>
      <c r="AG128" s="42">
        <v>0</v>
      </c>
      <c r="AH128" s="42">
        <v>0</v>
      </c>
      <c r="AI128" s="47">
        <v>0</v>
      </c>
      <c r="AJ128" s="47">
        <v>0</v>
      </c>
      <c r="AK128" s="47">
        <v>0</v>
      </c>
      <c r="AL128" s="47">
        <v>0</v>
      </c>
      <c r="AM128" s="47">
        <v>0</v>
      </c>
      <c r="AN128">
        <v>0</v>
      </c>
      <c r="AO128" s="47">
        <v>0</v>
      </c>
      <c r="AP128" s="47">
        <v>0</v>
      </c>
      <c r="AQ128" s="47">
        <v>0</v>
      </c>
      <c r="AR128" s="47">
        <v>0</v>
      </c>
      <c r="AS128" s="47">
        <v>0</v>
      </c>
      <c r="AT128" s="47">
        <v>0</v>
      </c>
      <c r="AU128" s="47">
        <v>0</v>
      </c>
      <c r="AV128" s="47">
        <v>0</v>
      </c>
      <c r="AW128" s="47">
        <v>0</v>
      </c>
      <c r="AX128" s="47">
        <v>0</v>
      </c>
      <c r="AY128">
        <v>0</v>
      </c>
      <c r="AZ128" s="47">
        <v>0</v>
      </c>
      <c r="BA128" s="47">
        <v>0</v>
      </c>
      <c r="BB128">
        <v>0</v>
      </c>
      <c r="BC128" t="s">
        <v>521</v>
      </c>
      <c r="BD128">
        <v>0</v>
      </c>
      <c r="BE128">
        <v>0</v>
      </c>
      <c r="BF128">
        <v>0</v>
      </c>
      <c r="BG128">
        <v>0</v>
      </c>
    </row>
    <row r="129" spans="1:59" x14ac:dyDescent="0.25">
      <c r="A129" s="47">
        <v>0</v>
      </c>
      <c r="B129" s="47">
        <v>0</v>
      </c>
      <c r="C129" s="47">
        <v>0</v>
      </c>
      <c r="D129" s="47">
        <v>0</v>
      </c>
      <c r="E129" s="47">
        <v>0</v>
      </c>
      <c r="F129" s="47">
        <v>0</v>
      </c>
      <c r="G129" s="47">
        <v>0</v>
      </c>
      <c r="H129" s="47">
        <v>0</v>
      </c>
      <c r="I129" s="47">
        <v>0</v>
      </c>
      <c r="J129" s="47">
        <v>0</v>
      </c>
      <c r="K129" s="47">
        <v>21</v>
      </c>
      <c r="L129" s="47">
        <v>267</v>
      </c>
      <c r="M129" s="47">
        <v>5</v>
      </c>
      <c r="N129" s="47">
        <v>6</v>
      </c>
      <c r="O129" s="42">
        <v>0</v>
      </c>
      <c r="P129" s="42">
        <v>2</v>
      </c>
      <c r="Q129" s="42">
        <v>0</v>
      </c>
      <c r="R129" s="42">
        <v>0</v>
      </c>
      <c r="S129" s="47">
        <v>0</v>
      </c>
      <c r="T129" s="42">
        <v>1.61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C129" s="42">
        <v>0</v>
      </c>
      <c r="AD129" s="42">
        <v>0</v>
      </c>
      <c r="AE129" s="42">
        <v>0</v>
      </c>
      <c r="AF129" s="42">
        <v>0</v>
      </c>
      <c r="AG129" s="42">
        <v>0</v>
      </c>
      <c r="AH129" s="42">
        <v>0</v>
      </c>
      <c r="AI129" s="47">
        <v>0</v>
      </c>
      <c r="AJ129" s="47">
        <v>0</v>
      </c>
      <c r="AK129" s="47">
        <v>0</v>
      </c>
      <c r="AL129" s="47">
        <v>0</v>
      </c>
      <c r="AM129" s="47">
        <v>0</v>
      </c>
      <c r="AN129">
        <v>0</v>
      </c>
      <c r="AO129" s="47">
        <v>0</v>
      </c>
      <c r="AP129" s="47">
        <v>0</v>
      </c>
      <c r="AQ129" s="47">
        <v>0</v>
      </c>
      <c r="AR129" s="47">
        <v>0</v>
      </c>
      <c r="AS129" s="47">
        <v>0</v>
      </c>
      <c r="AT129" s="47">
        <v>0</v>
      </c>
      <c r="AU129" s="47">
        <v>0</v>
      </c>
      <c r="AV129" s="47">
        <v>0</v>
      </c>
      <c r="AW129" s="47">
        <v>0</v>
      </c>
      <c r="AX129" s="47">
        <v>0</v>
      </c>
      <c r="AY129">
        <v>0</v>
      </c>
      <c r="AZ129" s="47">
        <v>0</v>
      </c>
      <c r="BA129" s="47">
        <v>0</v>
      </c>
      <c r="BB129">
        <v>0</v>
      </c>
      <c r="BC129" t="s">
        <v>565</v>
      </c>
      <c r="BD129">
        <v>0</v>
      </c>
      <c r="BE129">
        <v>0</v>
      </c>
      <c r="BF129">
        <v>0</v>
      </c>
      <c r="BG129">
        <v>0</v>
      </c>
    </row>
    <row r="130" spans="1:59" x14ac:dyDescent="0.25">
      <c r="A130" s="47">
        <v>0</v>
      </c>
      <c r="B130" s="47">
        <v>0</v>
      </c>
      <c r="C130" s="47">
        <v>0</v>
      </c>
      <c r="D130" s="47">
        <v>0</v>
      </c>
      <c r="E130" s="47">
        <v>0</v>
      </c>
      <c r="F130" s="47">
        <v>0</v>
      </c>
      <c r="G130" s="47">
        <v>0</v>
      </c>
      <c r="H130" s="47">
        <v>0</v>
      </c>
      <c r="I130" s="47">
        <v>0</v>
      </c>
      <c r="J130" s="47">
        <v>0</v>
      </c>
      <c r="K130" s="47">
        <v>21</v>
      </c>
      <c r="L130" s="47">
        <v>267</v>
      </c>
      <c r="M130" s="47">
        <v>1</v>
      </c>
      <c r="N130" s="47">
        <v>6</v>
      </c>
      <c r="O130" s="42">
        <v>0</v>
      </c>
      <c r="P130" s="42">
        <v>2</v>
      </c>
      <c r="Q130" s="42">
        <v>0</v>
      </c>
      <c r="R130" s="42">
        <v>0</v>
      </c>
      <c r="S130" s="47">
        <v>0</v>
      </c>
      <c r="T130" s="42">
        <v>1.61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C130" s="42">
        <v>0</v>
      </c>
      <c r="AD130" s="42">
        <v>0</v>
      </c>
      <c r="AE130" s="42">
        <v>0</v>
      </c>
      <c r="AF130" s="42">
        <v>0</v>
      </c>
      <c r="AG130" s="42">
        <v>0</v>
      </c>
      <c r="AH130" s="42">
        <v>0</v>
      </c>
      <c r="AI130" s="47">
        <v>0</v>
      </c>
      <c r="AJ130" s="47">
        <v>0</v>
      </c>
      <c r="AK130" s="47">
        <v>0</v>
      </c>
      <c r="AL130" s="47">
        <v>0</v>
      </c>
      <c r="AM130" s="47">
        <v>0</v>
      </c>
      <c r="AN130">
        <v>0</v>
      </c>
      <c r="AO130" s="47">
        <v>0</v>
      </c>
      <c r="AP130" s="47">
        <v>0</v>
      </c>
      <c r="AQ130" s="47">
        <v>0</v>
      </c>
      <c r="AR130" s="47">
        <v>0</v>
      </c>
      <c r="AS130" s="47">
        <v>0</v>
      </c>
      <c r="AT130" s="47">
        <v>0</v>
      </c>
      <c r="AU130" s="47">
        <v>0</v>
      </c>
      <c r="AV130" s="47">
        <v>0</v>
      </c>
      <c r="AW130" s="47">
        <v>0</v>
      </c>
      <c r="AX130" s="47">
        <v>0</v>
      </c>
      <c r="AY130">
        <v>0</v>
      </c>
      <c r="AZ130" s="47">
        <v>0</v>
      </c>
      <c r="BA130" s="47">
        <v>0</v>
      </c>
      <c r="BB130">
        <v>0</v>
      </c>
      <c r="BC130" t="s">
        <v>663</v>
      </c>
      <c r="BD130">
        <v>0</v>
      </c>
      <c r="BE130">
        <v>0</v>
      </c>
      <c r="BF130">
        <v>0</v>
      </c>
      <c r="BG130">
        <v>0</v>
      </c>
    </row>
    <row r="131" spans="1:59" x14ac:dyDescent="0.25">
      <c r="A131" s="47">
        <v>0</v>
      </c>
      <c r="B131" s="47">
        <v>0</v>
      </c>
      <c r="C131" s="47">
        <v>0</v>
      </c>
      <c r="D131" s="47">
        <v>0</v>
      </c>
      <c r="E131" s="47">
        <v>0</v>
      </c>
      <c r="F131" s="47">
        <v>0</v>
      </c>
      <c r="G131" s="47">
        <v>0</v>
      </c>
      <c r="H131" s="47">
        <v>0</v>
      </c>
      <c r="I131" s="47">
        <v>0</v>
      </c>
      <c r="J131" s="47">
        <v>0</v>
      </c>
      <c r="K131" s="47">
        <v>21</v>
      </c>
      <c r="L131" s="47">
        <v>267</v>
      </c>
      <c r="M131" s="47">
        <v>1</v>
      </c>
      <c r="N131" s="47">
        <v>6</v>
      </c>
      <c r="O131" s="42">
        <v>0</v>
      </c>
      <c r="P131" s="42">
        <v>1</v>
      </c>
      <c r="Q131" s="42">
        <v>0</v>
      </c>
      <c r="R131" s="42">
        <v>0</v>
      </c>
      <c r="S131" s="47">
        <v>0</v>
      </c>
      <c r="T131" s="42">
        <v>1.5</v>
      </c>
      <c r="U131" s="42">
        <v>0</v>
      </c>
      <c r="V131" s="42">
        <v>0</v>
      </c>
      <c r="W131" s="42">
        <v>0</v>
      </c>
      <c r="X131" s="42">
        <v>0</v>
      </c>
      <c r="Y131" s="42">
        <v>0</v>
      </c>
      <c r="Z131" s="42">
        <v>0</v>
      </c>
      <c r="AA131" s="42">
        <v>0</v>
      </c>
      <c r="AB131" s="42">
        <v>0</v>
      </c>
      <c r="AC131" s="42">
        <v>0</v>
      </c>
      <c r="AD131" s="42">
        <v>0</v>
      </c>
      <c r="AE131" s="42">
        <v>0</v>
      </c>
      <c r="AF131" s="42">
        <v>0</v>
      </c>
      <c r="AG131" s="42">
        <v>0</v>
      </c>
      <c r="AH131" s="42">
        <v>0</v>
      </c>
      <c r="AI131" s="47">
        <v>0</v>
      </c>
      <c r="AJ131" s="47">
        <v>0</v>
      </c>
      <c r="AK131" s="47">
        <v>0</v>
      </c>
      <c r="AL131" s="47">
        <v>0</v>
      </c>
      <c r="AM131" s="47">
        <v>0</v>
      </c>
      <c r="AN131">
        <v>0</v>
      </c>
      <c r="AO131" s="47">
        <v>0</v>
      </c>
      <c r="AP131" s="47">
        <v>0</v>
      </c>
      <c r="AQ131" s="47">
        <v>0</v>
      </c>
      <c r="AR131" s="47">
        <v>0</v>
      </c>
      <c r="AS131" s="47">
        <v>0</v>
      </c>
      <c r="AT131" s="47">
        <v>0</v>
      </c>
      <c r="AU131" s="47">
        <v>0</v>
      </c>
      <c r="AV131" s="47">
        <v>0</v>
      </c>
      <c r="AW131" s="47">
        <v>0</v>
      </c>
      <c r="AX131" s="47">
        <v>0</v>
      </c>
      <c r="AY131">
        <v>0</v>
      </c>
      <c r="AZ131" s="47">
        <v>0</v>
      </c>
      <c r="BA131" s="47">
        <v>0</v>
      </c>
      <c r="BB131">
        <v>0</v>
      </c>
      <c r="BC131" t="s">
        <v>649</v>
      </c>
      <c r="BD131">
        <v>0</v>
      </c>
      <c r="BE131">
        <v>0</v>
      </c>
      <c r="BF131">
        <v>0</v>
      </c>
      <c r="BG131">
        <v>0</v>
      </c>
    </row>
    <row r="132" spans="1:59" x14ac:dyDescent="0.25">
      <c r="A132" s="47">
        <v>1</v>
      </c>
      <c r="B132" s="47">
        <v>21</v>
      </c>
      <c r="C132" s="47">
        <v>17</v>
      </c>
      <c r="D132" s="47">
        <v>1</v>
      </c>
      <c r="E132" s="47">
        <v>15</v>
      </c>
      <c r="F132" s="47">
        <v>0</v>
      </c>
      <c r="G132" s="47">
        <v>0</v>
      </c>
      <c r="H132" s="47">
        <v>0</v>
      </c>
      <c r="I132" s="47">
        <v>0</v>
      </c>
      <c r="J132" s="47">
        <v>0</v>
      </c>
      <c r="K132" s="47">
        <v>21</v>
      </c>
      <c r="L132" s="47">
        <v>267</v>
      </c>
      <c r="M132" s="47">
        <v>4</v>
      </c>
      <c r="N132" s="47">
        <v>6</v>
      </c>
      <c r="O132" s="42">
        <v>0</v>
      </c>
      <c r="P132" s="42">
        <v>4.1399999999999997</v>
      </c>
      <c r="Q132" s="42">
        <v>0</v>
      </c>
      <c r="R132" s="42">
        <v>2.52</v>
      </c>
      <c r="S132" s="47">
        <v>12</v>
      </c>
      <c r="T132" s="42">
        <v>0.2</v>
      </c>
      <c r="U132" s="42">
        <v>3.1999999999999993</v>
      </c>
      <c r="V132" s="42">
        <v>1.58</v>
      </c>
      <c r="W132" s="42">
        <v>55</v>
      </c>
      <c r="X132" s="42">
        <v>53</v>
      </c>
      <c r="Y132" s="42">
        <v>1.25</v>
      </c>
      <c r="Z132" s="42">
        <v>1.75</v>
      </c>
      <c r="AA132" s="42">
        <v>1.42</v>
      </c>
      <c r="AB132" s="42">
        <v>0.08</v>
      </c>
      <c r="AC132" s="42">
        <v>0.08</v>
      </c>
      <c r="AD132" s="42">
        <v>0</v>
      </c>
      <c r="AE132" s="42">
        <v>0</v>
      </c>
      <c r="AF132" s="42">
        <v>0</v>
      </c>
      <c r="AG132" s="42">
        <v>0</v>
      </c>
      <c r="AH132" s="42">
        <v>0</v>
      </c>
      <c r="AI132" s="47">
        <v>11</v>
      </c>
      <c r="AJ132" s="47">
        <v>13</v>
      </c>
      <c r="AK132" s="47">
        <v>8</v>
      </c>
      <c r="AL132" s="47">
        <v>0</v>
      </c>
      <c r="AM132" s="47">
        <v>1</v>
      </c>
      <c r="AN132">
        <v>0</v>
      </c>
      <c r="AO132" s="47">
        <v>0</v>
      </c>
      <c r="AP132" s="47">
        <v>0</v>
      </c>
      <c r="AQ132" s="47">
        <v>0</v>
      </c>
      <c r="AR132" s="47">
        <v>0</v>
      </c>
      <c r="AS132" s="47">
        <v>4</v>
      </c>
      <c r="AT132" s="47">
        <v>8</v>
      </c>
      <c r="AU132" s="47">
        <v>9</v>
      </c>
      <c r="AV132" s="47">
        <v>1</v>
      </c>
      <c r="AW132" s="47">
        <v>0</v>
      </c>
      <c r="AX132" s="47">
        <v>0</v>
      </c>
      <c r="AY132">
        <v>0</v>
      </c>
      <c r="AZ132" s="47">
        <v>0</v>
      </c>
      <c r="BA132" s="47">
        <v>0</v>
      </c>
      <c r="BB132">
        <v>0</v>
      </c>
      <c r="BC132" t="s">
        <v>294</v>
      </c>
      <c r="BD132">
        <v>19.500000000000004</v>
      </c>
      <c r="BE132">
        <v>7.9</v>
      </c>
      <c r="BF132">
        <v>6</v>
      </c>
      <c r="BG132">
        <v>5</v>
      </c>
    </row>
    <row r="133" spans="1:59" x14ac:dyDescent="0.25">
      <c r="A133" s="47">
        <v>3</v>
      </c>
      <c r="B133" s="47">
        <v>7</v>
      </c>
      <c r="C133" s="47">
        <v>5</v>
      </c>
      <c r="D133" s="47">
        <v>1</v>
      </c>
      <c r="E133" s="47">
        <v>0</v>
      </c>
      <c r="F133" s="47">
        <v>0</v>
      </c>
      <c r="G133" s="47">
        <v>0</v>
      </c>
      <c r="H133" s="47">
        <v>0</v>
      </c>
      <c r="I133" s="47">
        <v>0</v>
      </c>
      <c r="J133" s="47">
        <v>0</v>
      </c>
      <c r="K133" s="47">
        <v>21</v>
      </c>
      <c r="L133" s="47">
        <v>267</v>
      </c>
      <c r="M133" s="47">
        <v>3</v>
      </c>
      <c r="N133" s="47">
        <v>6</v>
      </c>
      <c r="O133" s="42">
        <v>0</v>
      </c>
      <c r="P133" s="42">
        <v>2.31</v>
      </c>
      <c r="Q133" s="42">
        <v>0</v>
      </c>
      <c r="R133" s="42">
        <v>0.57999999999999996</v>
      </c>
      <c r="S133" s="47">
        <v>8</v>
      </c>
      <c r="T133" s="42">
        <v>-3.69</v>
      </c>
      <c r="U133" s="42">
        <v>-9.9999999999999936E-2</v>
      </c>
      <c r="V133" s="42">
        <v>0.98000000000000009</v>
      </c>
      <c r="W133" s="42">
        <v>66</v>
      </c>
      <c r="X133" s="42">
        <v>10</v>
      </c>
      <c r="Y133" s="42">
        <v>0</v>
      </c>
      <c r="Z133" s="42">
        <v>0.88</v>
      </c>
      <c r="AA133" s="42">
        <v>0.62</v>
      </c>
      <c r="AB133" s="42">
        <v>0.38</v>
      </c>
      <c r="AC133" s="42">
        <v>0.12</v>
      </c>
      <c r="AD133" s="42">
        <v>0</v>
      </c>
      <c r="AE133" s="42">
        <v>0</v>
      </c>
      <c r="AF133" s="42">
        <v>0</v>
      </c>
      <c r="AG133" s="42">
        <v>0</v>
      </c>
      <c r="AH133" s="42">
        <v>0</v>
      </c>
      <c r="AI133" s="47">
        <v>0</v>
      </c>
      <c r="AJ133" s="47">
        <v>2</v>
      </c>
      <c r="AK133" s="47">
        <v>2</v>
      </c>
      <c r="AL133" s="47">
        <v>2</v>
      </c>
      <c r="AM133" s="47">
        <v>0</v>
      </c>
      <c r="AN133">
        <v>0</v>
      </c>
      <c r="AO133" s="47">
        <v>0</v>
      </c>
      <c r="AP133" s="47">
        <v>0</v>
      </c>
      <c r="AQ133" s="47">
        <v>0</v>
      </c>
      <c r="AR133" s="47">
        <v>0</v>
      </c>
      <c r="AS133" s="47">
        <v>0</v>
      </c>
      <c r="AT133" s="47">
        <v>5</v>
      </c>
      <c r="AU133" s="47">
        <v>3</v>
      </c>
      <c r="AV133" s="47">
        <v>1</v>
      </c>
      <c r="AW133" s="47">
        <v>1</v>
      </c>
      <c r="AX133" s="47">
        <v>0</v>
      </c>
      <c r="AY133">
        <v>0</v>
      </c>
      <c r="AZ133" s="47">
        <v>0</v>
      </c>
      <c r="BA133" s="47">
        <v>0</v>
      </c>
      <c r="BB133">
        <v>0</v>
      </c>
      <c r="BC133" t="s">
        <v>476</v>
      </c>
      <c r="BD133">
        <v>-0.20000000000000018</v>
      </c>
      <c r="BE133">
        <v>4.8999999999999995</v>
      </c>
      <c r="BF133">
        <v>2</v>
      </c>
      <c r="BG133">
        <v>5</v>
      </c>
    </row>
    <row r="134" spans="1:59" x14ac:dyDescent="0.25">
      <c r="A134" s="47">
        <v>0</v>
      </c>
      <c r="B134" s="47">
        <v>0</v>
      </c>
      <c r="C134" s="47">
        <v>0</v>
      </c>
      <c r="D134" s="47">
        <v>0</v>
      </c>
      <c r="E134" s="47">
        <v>0</v>
      </c>
      <c r="F134" s="47">
        <v>0</v>
      </c>
      <c r="G134" s="47">
        <v>0</v>
      </c>
      <c r="H134" s="47">
        <v>0</v>
      </c>
      <c r="I134" s="47">
        <v>0</v>
      </c>
      <c r="J134" s="47">
        <v>0</v>
      </c>
      <c r="K134" s="47">
        <v>21</v>
      </c>
      <c r="L134" s="47">
        <v>267</v>
      </c>
      <c r="M134" s="47">
        <v>3</v>
      </c>
      <c r="N134" s="47">
        <v>6</v>
      </c>
      <c r="O134" s="42">
        <v>0</v>
      </c>
      <c r="P134" s="42">
        <v>2</v>
      </c>
      <c r="Q134" s="42">
        <v>0</v>
      </c>
      <c r="R134" s="42">
        <v>0</v>
      </c>
      <c r="S134" s="47">
        <v>0</v>
      </c>
      <c r="T134" s="42">
        <v>1.61</v>
      </c>
      <c r="U134" s="42">
        <v>0</v>
      </c>
      <c r="V134" s="42">
        <v>0</v>
      </c>
      <c r="W134" s="42">
        <v>0</v>
      </c>
      <c r="X134" s="42">
        <v>0</v>
      </c>
      <c r="Y134" s="42">
        <v>0</v>
      </c>
      <c r="Z134" s="42">
        <v>0</v>
      </c>
      <c r="AA134" s="42">
        <v>0</v>
      </c>
      <c r="AB134" s="42">
        <v>0</v>
      </c>
      <c r="AC134" s="42">
        <v>0</v>
      </c>
      <c r="AD134" s="42">
        <v>0</v>
      </c>
      <c r="AE134" s="42">
        <v>0</v>
      </c>
      <c r="AF134" s="42">
        <v>0</v>
      </c>
      <c r="AG134" s="42">
        <v>0</v>
      </c>
      <c r="AH134" s="42">
        <v>0</v>
      </c>
      <c r="AI134" s="47">
        <v>0</v>
      </c>
      <c r="AJ134" s="47">
        <v>0</v>
      </c>
      <c r="AK134" s="47">
        <v>0</v>
      </c>
      <c r="AL134" s="47">
        <v>0</v>
      </c>
      <c r="AM134" s="47">
        <v>0</v>
      </c>
      <c r="AN134">
        <v>0</v>
      </c>
      <c r="AO134" s="47">
        <v>0</v>
      </c>
      <c r="AP134" s="47">
        <v>0</v>
      </c>
      <c r="AQ134" s="47">
        <v>0</v>
      </c>
      <c r="AR134" s="47">
        <v>0</v>
      </c>
      <c r="AS134" s="47">
        <v>0</v>
      </c>
      <c r="AT134" s="47">
        <v>0</v>
      </c>
      <c r="AU134" s="47">
        <v>0</v>
      </c>
      <c r="AV134" s="47">
        <v>0</v>
      </c>
      <c r="AW134" s="47">
        <v>0</v>
      </c>
      <c r="AX134" s="47">
        <v>0</v>
      </c>
      <c r="AY134">
        <v>0</v>
      </c>
      <c r="AZ134" s="47">
        <v>0</v>
      </c>
      <c r="BA134" s="47">
        <v>0</v>
      </c>
      <c r="BB134">
        <v>0</v>
      </c>
      <c r="BC134" t="s">
        <v>559</v>
      </c>
      <c r="BD134">
        <v>0</v>
      </c>
      <c r="BE134">
        <v>0</v>
      </c>
      <c r="BF134">
        <v>0</v>
      </c>
      <c r="BG134">
        <v>0</v>
      </c>
    </row>
    <row r="135" spans="1:59" x14ac:dyDescent="0.25">
      <c r="A135" s="47">
        <v>0</v>
      </c>
      <c r="B135" s="47">
        <v>0</v>
      </c>
      <c r="C135" s="47">
        <v>0</v>
      </c>
      <c r="D135" s="47">
        <v>0</v>
      </c>
      <c r="E135" s="47">
        <v>0</v>
      </c>
      <c r="F135" s="47">
        <v>0</v>
      </c>
      <c r="G135" s="47">
        <v>0</v>
      </c>
      <c r="H135" s="47">
        <v>0</v>
      </c>
      <c r="I135" s="47">
        <v>0</v>
      </c>
      <c r="J135" s="47">
        <v>0</v>
      </c>
      <c r="K135" s="47">
        <v>21</v>
      </c>
      <c r="L135" s="47">
        <v>262</v>
      </c>
      <c r="M135" s="47">
        <v>5</v>
      </c>
      <c r="N135" s="47">
        <v>6</v>
      </c>
      <c r="O135" s="42">
        <v>0</v>
      </c>
      <c r="P135" s="42">
        <v>1</v>
      </c>
      <c r="Q135" s="42">
        <v>0</v>
      </c>
      <c r="R135" s="42">
        <v>0</v>
      </c>
      <c r="S135" s="47">
        <v>0</v>
      </c>
      <c r="T135" s="42">
        <v>1.5</v>
      </c>
      <c r="U135" s="42">
        <v>0</v>
      </c>
      <c r="V135" s="42">
        <v>0</v>
      </c>
      <c r="W135" s="42">
        <v>0</v>
      </c>
      <c r="X135" s="42">
        <v>0</v>
      </c>
      <c r="Y135" s="42">
        <v>0</v>
      </c>
      <c r="Z135" s="42">
        <v>0</v>
      </c>
      <c r="AA135" s="42">
        <v>0</v>
      </c>
      <c r="AB135" s="42">
        <v>0</v>
      </c>
      <c r="AC135" s="42">
        <v>0</v>
      </c>
      <c r="AD135" s="42">
        <v>0</v>
      </c>
      <c r="AE135" s="42">
        <v>0</v>
      </c>
      <c r="AF135" s="42">
        <v>0</v>
      </c>
      <c r="AG135" s="42">
        <v>0</v>
      </c>
      <c r="AH135" s="42">
        <v>0</v>
      </c>
      <c r="AI135" s="47">
        <v>0</v>
      </c>
      <c r="AJ135" s="47">
        <v>0</v>
      </c>
      <c r="AK135" s="47">
        <v>0</v>
      </c>
      <c r="AL135" s="47">
        <v>0</v>
      </c>
      <c r="AM135" s="47">
        <v>0</v>
      </c>
      <c r="AN135">
        <v>0</v>
      </c>
      <c r="AO135" s="47">
        <v>0</v>
      </c>
      <c r="AP135" s="47">
        <v>0</v>
      </c>
      <c r="AQ135" s="47">
        <v>0</v>
      </c>
      <c r="AR135" s="47">
        <v>0</v>
      </c>
      <c r="AS135" s="47">
        <v>0</v>
      </c>
      <c r="AT135" s="47">
        <v>0</v>
      </c>
      <c r="AU135" s="47">
        <v>0</v>
      </c>
      <c r="AV135" s="47">
        <v>0</v>
      </c>
      <c r="AW135" s="47">
        <v>0</v>
      </c>
      <c r="AX135" s="47">
        <v>0</v>
      </c>
      <c r="AY135">
        <v>0</v>
      </c>
      <c r="AZ135" s="47">
        <v>0</v>
      </c>
      <c r="BA135" s="47">
        <v>0</v>
      </c>
      <c r="BB135">
        <v>0</v>
      </c>
      <c r="BC135" t="s">
        <v>598</v>
      </c>
      <c r="BD135">
        <v>0</v>
      </c>
      <c r="BE135">
        <v>0</v>
      </c>
      <c r="BF135">
        <v>0</v>
      </c>
      <c r="BG135">
        <v>0</v>
      </c>
    </row>
    <row r="136" spans="1:59" x14ac:dyDescent="0.25">
      <c r="A136" s="47">
        <v>0</v>
      </c>
      <c r="B136" s="47">
        <v>0</v>
      </c>
      <c r="C136" s="47">
        <v>0</v>
      </c>
      <c r="D136" s="47">
        <v>0</v>
      </c>
      <c r="E136" s="47">
        <v>0</v>
      </c>
      <c r="F136" s="47">
        <v>0</v>
      </c>
      <c r="G136" s="47">
        <v>0</v>
      </c>
      <c r="H136" s="47">
        <v>0</v>
      </c>
      <c r="I136" s="47">
        <v>0</v>
      </c>
      <c r="J136" s="47">
        <v>0</v>
      </c>
      <c r="K136" s="47">
        <v>21</v>
      </c>
      <c r="L136" s="47">
        <v>262</v>
      </c>
      <c r="M136" s="47">
        <v>4</v>
      </c>
      <c r="N136" s="47">
        <v>6</v>
      </c>
      <c r="O136" s="42">
        <v>0</v>
      </c>
      <c r="P136" s="42">
        <v>3</v>
      </c>
      <c r="Q136" s="42">
        <v>0</v>
      </c>
      <c r="R136" s="42">
        <v>0</v>
      </c>
      <c r="S136" s="47">
        <v>0</v>
      </c>
      <c r="T136" s="42">
        <v>1.71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C136" s="42">
        <v>0</v>
      </c>
      <c r="AD136" s="42">
        <v>0</v>
      </c>
      <c r="AE136" s="42">
        <v>0</v>
      </c>
      <c r="AF136" s="42">
        <v>0</v>
      </c>
      <c r="AG136" s="42">
        <v>0</v>
      </c>
      <c r="AH136" s="42">
        <v>0</v>
      </c>
      <c r="AI136" s="47">
        <v>0</v>
      </c>
      <c r="AJ136" s="47">
        <v>0</v>
      </c>
      <c r="AK136" s="47">
        <v>0</v>
      </c>
      <c r="AL136" s="47">
        <v>0</v>
      </c>
      <c r="AM136" s="47">
        <v>0</v>
      </c>
      <c r="AN136">
        <v>0</v>
      </c>
      <c r="AO136" s="47">
        <v>0</v>
      </c>
      <c r="AP136" s="47">
        <v>0</v>
      </c>
      <c r="AQ136" s="47">
        <v>0</v>
      </c>
      <c r="AR136" s="47">
        <v>0</v>
      </c>
      <c r="AS136" s="47">
        <v>0</v>
      </c>
      <c r="AT136" s="47">
        <v>0</v>
      </c>
      <c r="AU136" s="47">
        <v>0</v>
      </c>
      <c r="AV136" s="47">
        <v>0</v>
      </c>
      <c r="AW136" s="47">
        <v>0</v>
      </c>
      <c r="AX136" s="47">
        <v>0</v>
      </c>
      <c r="AY136">
        <v>0</v>
      </c>
      <c r="AZ136" s="47">
        <v>0</v>
      </c>
      <c r="BA136" s="47">
        <v>0</v>
      </c>
      <c r="BB136">
        <v>0</v>
      </c>
      <c r="BC136" t="s">
        <v>569</v>
      </c>
      <c r="BD136">
        <v>0</v>
      </c>
      <c r="BE136">
        <v>0</v>
      </c>
      <c r="BF136">
        <v>0</v>
      </c>
      <c r="BG136">
        <v>0</v>
      </c>
    </row>
    <row r="137" spans="1:59" x14ac:dyDescent="0.25">
      <c r="A137" s="47">
        <v>0</v>
      </c>
      <c r="B137" s="47">
        <v>0</v>
      </c>
      <c r="C137" s="47">
        <v>0</v>
      </c>
      <c r="D137" s="47">
        <v>0</v>
      </c>
      <c r="E137" s="47">
        <v>0</v>
      </c>
      <c r="F137" s="47">
        <v>0</v>
      </c>
      <c r="G137" s="47">
        <v>0</v>
      </c>
      <c r="H137" s="47">
        <v>0</v>
      </c>
      <c r="I137" s="47">
        <v>0</v>
      </c>
      <c r="J137" s="47">
        <v>0</v>
      </c>
      <c r="K137" s="47">
        <v>21</v>
      </c>
      <c r="L137" s="47">
        <v>265</v>
      </c>
      <c r="M137" s="47">
        <v>4</v>
      </c>
      <c r="N137" s="47">
        <v>6</v>
      </c>
      <c r="O137" s="42">
        <v>0</v>
      </c>
      <c r="P137" s="42">
        <v>1.44</v>
      </c>
      <c r="Q137" s="42">
        <v>0</v>
      </c>
      <c r="R137" s="42">
        <v>0</v>
      </c>
      <c r="S137" s="47">
        <v>1</v>
      </c>
      <c r="T137" s="42">
        <v>1.55</v>
      </c>
      <c r="U137" s="42">
        <v>0</v>
      </c>
      <c r="V137" s="42">
        <v>0</v>
      </c>
      <c r="W137" s="42">
        <v>6</v>
      </c>
      <c r="X137" s="42">
        <v>6</v>
      </c>
      <c r="Y137" s="42">
        <v>0</v>
      </c>
      <c r="Z137" s="42">
        <v>0</v>
      </c>
      <c r="AA137" s="42">
        <v>0</v>
      </c>
      <c r="AB137" s="42">
        <v>0</v>
      </c>
      <c r="AC137" s="42">
        <v>0</v>
      </c>
      <c r="AD137" s="42">
        <v>0</v>
      </c>
      <c r="AE137" s="42">
        <v>0</v>
      </c>
      <c r="AF137" s="42">
        <v>0</v>
      </c>
      <c r="AG137" s="42">
        <v>0</v>
      </c>
      <c r="AH137" s="42">
        <v>0</v>
      </c>
      <c r="AI137" s="47">
        <v>0</v>
      </c>
      <c r="AJ137" s="47">
        <v>0</v>
      </c>
      <c r="AK137" s="47">
        <v>0</v>
      </c>
      <c r="AL137" s="47">
        <v>0</v>
      </c>
      <c r="AM137" s="47">
        <v>0</v>
      </c>
      <c r="AN137">
        <v>0</v>
      </c>
      <c r="AO137" s="47">
        <v>0</v>
      </c>
      <c r="AP137" s="47">
        <v>0</v>
      </c>
      <c r="AQ137" s="47">
        <v>0</v>
      </c>
      <c r="AR137" s="47">
        <v>0</v>
      </c>
      <c r="AS137" s="47">
        <v>0</v>
      </c>
      <c r="AT137" s="47">
        <v>0</v>
      </c>
      <c r="AU137" s="47">
        <v>0</v>
      </c>
      <c r="AV137" s="47">
        <v>0</v>
      </c>
      <c r="AW137" s="47">
        <v>0</v>
      </c>
      <c r="AX137" s="47">
        <v>0</v>
      </c>
      <c r="AY137">
        <v>0</v>
      </c>
      <c r="AZ137" s="47">
        <v>0</v>
      </c>
      <c r="BA137" s="47">
        <v>0</v>
      </c>
      <c r="BB137">
        <v>0</v>
      </c>
      <c r="BC137" t="s">
        <v>505</v>
      </c>
      <c r="BD137">
        <v>0</v>
      </c>
      <c r="BE137">
        <v>0</v>
      </c>
      <c r="BF137">
        <v>0</v>
      </c>
      <c r="BG137">
        <v>0</v>
      </c>
    </row>
    <row r="138" spans="1:59" x14ac:dyDescent="0.25">
      <c r="A138" s="47">
        <v>0</v>
      </c>
      <c r="B138" s="47">
        <v>0</v>
      </c>
      <c r="C138" s="47">
        <v>0</v>
      </c>
      <c r="D138" s="47">
        <v>0</v>
      </c>
      <c r="E138" s="47">
        <v>0</v>
      </c>
      <c r="F138" s="47">
        <v>0</v>
      </c>
      <c r="G138" s="47">
        <v>0</v>
      </c>
      <c r="H138" s="47">
        <v>0</v>
      </c>
      <c r="I138" s="47">
        <v>0</v>
      </c>
      <c r="J138" s="47">
        <v>0</v>
      </c>
      <c r="K138" s="47">
        <v>21</v>
      </c>
      <c r="L138" s="47">
        <v>265</v>
      </c>
      <c r="M138" s="47">
        <v>4</v>
      </c>
      <c r="N138" s="47">
        <v>6</v>
      </c>
      <c r="O138" s="42">
        <v>0</v>
      </c>
      <c r="P138" s="42">
        <v>3</v>
      </c>
      <c r="Q138" s="42">
        <v>0</v>
      </c>
      <c r="R138" s="42">
        <v>0</v>
      </c>
      <c r="S138" s="47">
        <v>0</v>
      </c>
      <c r="T138" s="42">
        <v>1.71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C138" s="42">
        <v>0</v>
      </c>
      <c r="AD138" s="42">
        <v>0</v>
      </c>
      <c r="AE138" s="42">
        <v>0</v>
      </c>
      <c r="AF138" s="42">
        <v>0</v>
      </c>
      <c r="AG138" s="42">
        <v>0</v>
      </c>
      <c r="AH138" s="42">
        <v>0</v>
      </c>
      <c r="AI138" s="47">
        <v>0</v>
      </c>
      <c r="AJ138" s="47">
        <v>0</v>
      </c>
      <c r="AK138" s="47">
        <v>0</v>
      </c>
      <c r="AL138" s="47">
        <v>0</v>
      </c>
      <c r="AM138" s="47">
        <v>0</v>
      </c>
      <c r="AN138">
        <v>0</v>
      </c>
      <c r="AO138" s="47">
        <v>0</v>
      </c>
      <c r="AP138" s="47">
        <v>0</v>
      </c>
      <c r="AQ138" s="47">
        <v>0</v>
      </c>
      <c r="AR138" s="47">
        <v>0</v>
      </c>
      <c r="AS138" s="47">
        <v>0</v>
      </c>
      <c r="AT138" s="47">
        <v>0</v>
      </c>
      <c r="AU138" s="47">
        <v>0</v>
      </c>
      <c r="AV138" s="47">
        <v>0</v>
      </c>
      <c r="AW138" s="47">
        <v>0</v>
      </c>
      <c r="AX138" s="47">
        <v>0</v>
      </c>
      <c r="AY138">
        <v>0</v>
      </c>
      <c r="AZ138" s="47">
        <v>0</v>
      </c>
      <c r="BA138" s="47">
        <v>0</v>
      </c>
      <c r="BB138">
        <v>0</v>
      </c>
      <c r="BC138" t="s">
        <v>571</v>
      </c>
      <c r="BD138">
        <v>0</v>
      </c>
      <c r="BE138">
        <v>0</v>
      </c>
      <c r="BF138">
        <v>0</v>
      </c>
      <c r="BG138">
        <v>0</v>
      </c>
    </row>
    <row r="139" spans="1:59" x14ac:dyDescent="0.25">
      <c r="A139" s="47">
        <v>0</v>
      </c>
      <c r="B139" s="47">
        <v>0</v>
      </c>
      <c r="C139" s="47">
        <v>0</v>
      </c>
      <c r="D139" s="47">
        <v>0</v>
      </c>
      <c r="E139" s="47">
        <v>0</v>
      </c>
      <c r="F139" s="47">
        <v>0</v>
      </c>
      <c r="G139" s="47">
        <v>0</v>
      </c>
      <c r="H139" s="47">
        <v>0</v>
      </c>
      <c r="I139" s="47">
        <v>0</v>
      </c>
      <c r="J139" s="47">
        <v>0</v>
      </c>
      <c r="K139" s="47">
        <v>21</v>
      </c>
      <c r="L139" s="47">
        <v>265</v>
      </c>
      <c r="M139" s="47">
        <v>5</v>
      </c>
      <c r="N139" s="47">
        <v>6</v>
      </c>
      <c r="O139" s="42">
        <v>0</v>
      </c>
      <c r="P139" s="42">
        <v>1</v>
      </c>
      <c r="Q139" s="42">
        <v>0</v>
      </c>
      <c r="R139" s="42">
        <v>0</v>
      </c>
      <c r="S139" s="47">
        <v>0</v>
      </c>
      <c r="T139" s="42">
        <v>1.5</v>
      </c>
      <c r="U139" s="42">
        <v>0</v>
      </c>
      <c r="V139" s="42">
        <v>0</v>
      </c>
      <c r="W139" s="42">
        <v>0</v>
      </c>
      <c r="X139" s="42">
        <v>0</v>
      </c>
      <c r="Y139" s="42">
        <v>0</v>
      </c>
      <c r="Z139" s="42">
        <v>0</v>
      </c>
      <c r="AA139" s="42">
        <v>0</v>
      </c>
      <c r="AB139" s="42">
        <v>0</v>
      </c>
      <c r="AC139" s="42">
        <v>0</v>
      </c>
      <c r="AD139" s="42">
        <v>0</v>
      </c>
      <c r="AE139" s="42">
        <v>0</v>
      </c>
      <c r="AF139" s="42">
        <v>0</v>
      </c>
      <c r="AG139" s="42">
        <v>0</v>
      </c>
      <c r="AH139" s="42">
        <v>0</v>
      </c>
      <c r="AI139" s="47">
        <v>0</v>
      </c>
      <c r="AJ139" s="47">
        <v>0</v>
      </c>
      <c r="AK139" s="47">
        <v>0</v>
      </c>
      <c r="AL139" s="47">
        <v>0</v>
      </c>
      <c r="AM139" s="47">
        <v>0</v>
      </c>
      <c r="AN139">
        <v>0</v>
      </c>
      <c r="AO139" s="47">
        <v>0</v>
      </c>
      <c r="AP139" s="47">
        <v>0</v>
      </c>
      <c r="AQ139" s="47">
        <v>0</v>
      </c>
      <c r="AR139" s="47">
        <v>0</v>
      </c>
      <c r="AS139" s="47">
        <v>0</v>
      </c>
      <c r="AT139" s="47">
        <v>0</v>
      </c>
      <c r="AU139" s="47">
        <v>0</v>
      </c>
      <c r="AV139" s="47">
        <v>0</v>
      </c>
      <c r="AW139" s="47">
        <v>0</v>
      </c>
      <c r="AX139" s="47">
        <v>0</v>
      </c>
      <c r="AY139">
        <v>0</v>
      </c>
      <c r="AZ139" s="47">
        <v>0</v>
      </c>
      <c r="BA139" s="47">
        <v>0</v>
      </c>
      <c r="BB139">
        <v>0</v>
      </c>
      <c r="BC139" t="s">
        <v>697</v>
      </c>
      <c r="BD139">
        <v>0</v>
      </c>
      <c r="BE139">
        <v>0</v>
      </c>
      <c r="BF139">
        <v>0</v>
      </c>
      <c r="BG139">
        <v>0</v>
      </c>
    </row>
    <row r="140" spans="1:59" x14ac:dyDescent="0.25">
      <c r="A140" s="47">
        <v>0</v>
      </c>
      <c r="B140" s="47">
        <v>0</v>
      </c>
      <c r="C140" s="47">
        <v>0</v>
      </c>
      <c r="D140" s="47">
        <v>0</v>
      </c>
      <c r="E140" s="47">
        <v>0</v>
      </c>
      <c r="F140" s="47">
        <v>0</v>
      </c>
      <c r="G140" s="47">
        <v>0</v>
      </c>
      <c r="H140" s="47">
        <v>0</v>
      </c>
      <c r="I140" s="47">
        <v>0</v>
      </c>
      <c r="J140" s="47">
        <v>0</v>
      </c>
      <c r="K140" s="47">
        <v>21</v>
      </c>
      <c r="L140" s="47">
        <v>280</v>
      </c>
      <c r="M140" s="47">
        <v>5</v>
      </c>
      <c r="N140" s="47">
        <v>6</v>
      </c>
      <c r="O140" s="42">
        <v>0</v>
      </c>
      <c r="P140" s="42">
        <v>1</v>
      </c>
      <c r="Q140" s="42">
        <v>0</v>
      </c>
      <c r="R140" s="42">
        <v>0</v>
      </c>
      <c r="S140" s="47">
        <v>0</v>
      </c>
      <c r="T140" s="42">
        <v>1.5</v>
      </c>
      <c r="U140" s="42">
        <v>0</v>
      </c>
      <c r="V140" s="42">
        <v>0</v>
      </c>
      <c r="W140" s="42">
        <v>0</v>
      </c>
      <c r="X140" s="42">
        <v>0</v>
      </c>
      <c r="Y140" s="42">
        <v>0</v>
      </c>
      <c r="Z140" s="42">
        <v>0</v>
      </c>
      <c r="AA140" s="42">
        <v>0</v>
      </c>
      <c r="AB140" s="42">
        <v>0</v>
      </c>
      <c r="AC140" s="42">
        <v>0</v>
      </c>
      <c r="AD140" s="42">
        <v>0</v>
      </c>
      <c r="AE140" s="42">
        <v>0</v>
      </c>
      <c r="AF140" s="42">
        <v>0</v>
      </c>
      <c r="AG140" s="42">
        <v>0</v>
      </c>
      <c r="AH140" s="42">
        <v>0</v>
      </c>
      <c r="AI140" s="47">
        <v>0</v>
      </c>
      <c r="AJ140" s="47">
        <v>0</v>
      </c>
      <c r="AK140" s="47">
        <v>0</v>
      </c>
      <c r="AL140" s="47">
        <v>0</v>
      </c>
      <c r="AM140" s="47">
        <v>0</v>
      </c>
      <c r="AN140">
        <v>0</v>
      </c>
      <c r="AO140" s="47">
        <v>0</v>
      </c>
      <c r="AP140" s="47">
        <v>0</v>
      </c>
      <c r="AQ140" s="47">
        <v>0</v>
      </c>
      <c r="AR140" s="47">
        <v>0</v>
      </c>
      <c r="AS140" s="47">
        <v>0</v>
      </c>
      <c r="AT140" s="47">
        <v>0</v>
      </c>
      <c r="AU140" s="47">
        <v>0</v>
      </c>
      <c r="AV140" s="47">
        <v>0</v>
      </c>
      <c r="AW140" s="47">
        <v>0</v>
      </c>
      <c r="AX140" s="47">
        <v>0</v>
      </c>
      <c r="AY140">
        <v>0</v>
      </c>
      <c r="AZ140" s="47">
        <v>0</v>
      </c>
      <c r="BA140" s="47">
        <v>0</v>
      </c>
      <c r="BB140">
        <v>0</v>
      </c>
      <c r="BC140" t="s">
        <v>693</v>
      </c>
      <c r="BD140">
        <v>0</v>
      </c>
      <c r="BE140">
        <v>0</v>
      </c>
      <c r="BF140">
        <v>0</v>
      </c>
      <c r="BG140">
        <v>0</v>
      </c>
    </row>
    <row r="141" spans="1:59" x14ac:dyDescent="0.25">
      <c r="A141" s="47">
        <v>0</v>
      </c>
      <c r="B141" s="47">
        <v>0</v>
      </c>
      <c r="C141" s="47">
        <v>0</v>
      </c>
      <c r="D141" s="47">
        <v>0</v>
      </c>
      <c r="E141" s="47">
        <v>0</v>
      </c>
      <c r="F141" s="47">
        <v>0</v>
      </c>
      <c r="G141" s="47">
        <v>0</v>
      </c>
      <c r="H141" s="47">
        <v>0</v>
      </c>
      <c r="I141" s="47">
        <v>0</v>
      </c>
      <c r="J141" s="47">
        <v>0</v>
      </c>
      <c r="K141" s="47">
        <v>21</v>
      </c>
      <c r="L141" s="47">
        <v>265</v>
      </c>
      <c r="M141" s="47">
        <v>5</v>
      </c>
      <c r="N141" s="47">
        <v>6</v>
      </c>
      <c r="O141" s="42">
        <v>0</v>
      </c>
      <c r="P141" s="42">
        <v>8</v>
      </c>
      <c r="Q141" s="42">
        <v>0</v>
      </c>
      <c r="R141" s="42">
        <v>0</v>
      </c>
      <c r="S141" s="47">
        <v>0</v>
      </c>
      <c r="T141" s="42">
        <v>0</v>
      </c>
      <c r="U141" s="42">
        <v>0</v>
      </c>
      <c r="V141" s="42">
        <v>0</v>
      </c>
      <c r="W141" s="42">
        <v>0</v>
      </c>
      <c r="X141" s="42">
        <v>0</v>
      </c>
      <c r="Y141" s="42">
        <v>0</v>
      </c>
      <c r="Z141" s="42">
        <v>0</v>
      </c>
      <c r="AA141" s="42">
        <v>0</v>
      </c>
      <c r="AB141" s="42">
        <v>0</v>
      </c>
      <c r="AC141" s="42">
        <v>0</v>
      </c>
      <c r="AD141" s="42">
        <v>0</v>
      </c>
      <c r="AE141" s="42">
        <v>0</v>
      </c>
      <c r="AF141" s="42">
        <v>0</v>
      </c>
      <c r="AG141" s="42">
        <v>0</v>
      </c>
      <c r="AH141" s="42">
        <v>0</v>
      </c>
      <c r="AI141" s="47">
        <v>0</v>
      </c>
      <c r="AJ141" s="47">
        <v>0</v>
      </c>
      <c r="AK141" s="47">
        <v>0</v>
      </c>
      <c r="AL141" s="47">
        <v>0</v>
      </c>
      <c r="AM141" s="47">
        <v>0</v>
      </c>
      <c r="AN141">
        <v>0</v>
      </c>
      <c r="AO141" s="47">
        <v>0</v>
      </c>
      <c r="AP141" s="47">
        <v>0</v>
      </c>
      <c r="AQ141" s="47">
        <v>0</v>
      </c>
      <c r="AR141" s="47">
        <v>0</v>
      </c>
      <c r="AS141" s="47">
        <v>0</v>
      </c>
      <c r="AT141" s="47">
        <v>0</v>
      </c>
      <c r="AU141" s="47">
        <v>0</v>
      </c>
      <c r="AV141" s="47">
        <v>0</v>
      </c>
      <c r="AW141" s="47">
        <v>0</v>
      </c>
      <c r="AX141" s="47">
        <v>0</v>
      </c>
      <c r="AY141">
        <v>0</v>
      </c>
      <c r="AZ141" s="47">
        <v>0</v>
      </c>
      <c r="BA141" s="47">
        <v>0</v>
      </c>
      <c r="BB141">
        <v>0</v>
      </c>
      <c r="BC141" t="s">
        <v>1010</v>
      </c>
      <c r="BD141">
        <v>0</v>
      </c>
      <c r="BE141">
        <v>0</v>
      </c>
      <c r="BF141">
        <v>0</v>
      </c>
      <c r="BG141">
        <v>0</v>
      </c>
    </row>
    <row r="142" spans="1:59" x14ac:dyDescent="0.25">
      <c r="A142" s="47">
        <v>1</v>
      </c>
      <c r="B142" s="47">
        <v>0</v>
      </c>
      <c r="C142" s="47">
        <v>2</v>
      </c>
      <c r="D142" s="47">
        <v>0</v>
      </c>
      <c r="E142" s="47">
        <v>0</v>
      </c>
      <c r="F142" s="47">
        <v>0</v>
      </c>
      <c r="G142" s="47">
        <v>0</v>
      </c>
      <c r="H142" s="47">
        <v>0</v>
      </c>
      <c r="I142" s="47">
        <v>0</v>
      </c>
      <c r="J142" s="47">
        <v>0</v>
      </c>
      <c r="K142" s="47">
        <v>21</v>
      </c>
      <c r="L142" s="47">
        <v>267</v>
      </c>
      <c r="M142" s="47">
        <v>3</v>
      </c>
      <c r="N142" s="47">
        <v>6</v>
      </c>
      <c r="O142" s="42">
        <v>0</v>
      </c>
      <c r="P142" s="42">
        <v>0.97</v>
      </c>
      <c r="Q142" s="42">
        <v>0</v>
      </c>
      <c r="R142" s="42">
        <v>-2.6</v>
      </c>
      <c r="S142" s="47">
        <v>1</v>
      </c>
      <c r="T142" s="42">
        <v>1.1200000000000001</v>
      </c>
      <c r="U142" s="42">
        <v>0</v>
      </c>
      <c r="V142" s="42">
        <v>0</v>
      </c>
      <c r="W142" s="42">
        <v>97</v>
      </c>
      <c r="X142" s="42">
        <v>97</v>
      </c>
      <c r="Y142" s="42">
        <v>0</v>
      </c>
      <c r="Z142" s="42">
        <v>0</v>
      </c>
      <c r="AA142" s="42">
        <v>2</v>
      </c>
      <c r="AB142" s="42">
        <v>1</v>
      </c>
      <c r="AC142" s="42">
        <v>0</v>
      </c>
      <c r="AD142" s="42">
        <v>0</v>
      </c>
      <c r="AE142" s="42">
        <v>0</v>
      </c>
      <c r="AF142" s="42">
        <v>0</v>
      </c>
      <c r="AG142" s="42">
        <v>0</v>
      </c>
      <c r="AH142" s="42">
        <v>0</v>
      </c>
      <c r="AI142" s="47">
        <v>0</v>
      </c>
      <c r="AJ142" s="47">
        <v>0</v>
      </c>
      <c r="AK142" s="47">
        <v>2</v>
      </c>
      <c r="AL142" s="47">
        <v>1</v>
      </c>
      <c r="AM142" s="47">
        <v>0</v>
      </c>
      <c r="AN142">
        <v>0</v>
      </c>
      <c r="AO142" s="47">
        <v>0</v>
      </c>
      <c r="AP142" s="47">
        <v>0</v>
      </c>
      <c r="AQ142" s="47">
        <v>0</v>
      </c>
      <c r="AR142" s="47">
        <v>0</v>
      </c>
      <c r="AS142" s="47">
        <v>0</v>
      </c>
      <c r="AT142" s="47">
        <v>0</v>
      </c>
      <c r="AU142" s="47">
        <v>0</v>
      </c>
      <c r="AV142" s="47">
        <v>0</v>
      </c>
      <c r="AW142" s="47">
        <v>0</v>
      </c>
      <c r="AX142" s="47">
        <v>0</v>
      </c>
      <c r="AY142">
        <v>0</v>
      </c>
      <c r="AZ142" s="47">
        <v>0</v>
      </c>
      <c r="BA142" s="47">
        <v>0</v>
      </c>
      <c r="BB142">
        <v>0</v>
      </c>
      <c r="BC142" t="s">
        <v>599</v>
      </c>
      <c r="BD142">
        <v>-1.6</v>
      </c>
      <c r="BE142">
        <v>0</v>
      </c>
      <c r="BF142">
        <v>0</v>
      </c>
      <c r="BG142">
        <v>0</v>
      </c>
    </row>
    <row r="143" spans="1:59" x14ac:dyDescent="0.25">
      <c r="A143" s="47">
        <v>0</v>
      </c>
      <c r="B143" s="47">
        <v>0</v>
      </c>
      <c r="C143" s="47">
        <v>1</v>
      </c>
      <c r="D143" s="47">
        <v>1</v>
      </c>
      <c r="E143" s="47">
        <v>5</v>
      </c>
      <c r="F143" s="47">
        <v>0</v>
      </c>
      <c r="G143" s="47">
        <v>0</v>
      </c>
      <c r="H143" s="47">
        <v>0</v>
      </c>
      <c r="I143" s="47">
        <v>0</v>
      </c>
      <c r="J143" s="47">
        <v>0</v>
      </c>
      <c r="K143" s="47">
        <v>21</v>
      </c>
      <c r="L143" s="47">
        <v>283</v>
      </c>
      <c r="M143" s="47">
        <v>4</v>
      </c>
      <c r="N143" s="47">
        <v>6</v>
      </c>
      <c r="O143" s="42">
        <v>0</v>
      </c>
      <c r="P143" s="42">
        <v>2.62</v>
      </c>
      <c r="Q143" s="42">
        <v>0</v>
      </c>
      <c r="R143" s="42">
        <v>0.75</v>
      </c>
      <c r="S143" s="47">
        <v>4</v>
      </c>
      <c r="T143" s="42">
        <v>1.03</v>
      </c>
      <c r="U143" s="42">
        <v>0</v>
      </c>
      <c r="V143" s="42">
        <v>0</v>
      </c>
      <c r="W143" s="42">
        <v>13</v>
      </c>
      <c r="X143" s="42">
        <v>12</v>
      </c>
      <c r="Y143" s="42">
        <v>1.25</v>
      </c>
      <c r="Z143" s="42">
        <v>0</v>
      </c>
      <c r="AA143" s="42">
        <v>0.25</v>
      </c>
      <c r="AB143" s="42">
        <v>0</v>
      </c>
      <c r="AC143" s="42">
        <v>0.25</v>
      </c>
      <c r="AD143" s="42">
        <v>0</v>
      </c>
      <c r="AE143" s="42">
        <v>0</v>
      </c>
      <c r="AF143" s="42">
        <v>0</v>
      </c>
      <c r="AG143" s="42">
        <v>0</v>
      </c>
      <c r="AH143" s="42">
        <v>0</v>
      </c>
      <c r="AI143" s="47">
        <v>5</v>
      </c>
      <c r="AJ143" s="47">
        <v>0</v>
      </c>
      <c r="AK143" s="47">
        <v>1</v>
      </c>
      <c r="AL143" s="47">
        <v>0</v>
      </c>
      <c r="AM143" s="47">
        <v>1</v>
      </c>
      <c r="AN143">
        <v>0</v>
      </c>
      <c r="AO143" s="47">
        <v>0</v>
      </c>
      <c r="AP143" s="47">
        <v>0</v>
      </c>
      <c r="AQ143" s="47">
        <v>0</v>
      </c>
      <c r="AR143" s="47">
        <v>0</v>
      </c>
      <c r="AS143" s="47">
        <v>0</v>
      </c>
      <c r="AT143" s="47">
        <v>0</v>
      </c>
      <c r="AU143" s="47">
        <v>0</v>
      </c>
      <c r="AV143" s="47">
        <v>0</v>
      </c>
      <c r="AW143" s="47">
        <v>0</v>
      </c>
      <c r="AX143" s="47">
        <v>0</v>
      </c>
      <c r="AY143">
        <v>0</v>
      </c>
      <c r="AZ143" s="47">
        <v>0</v>
      </c>
      <c r="BA143" s="47">
        <v>0</v>
      </c>
      <c r="BB143">
        <v>0</v>
      </c>
      <c r="BC143" t="s">
        <v>131</v>
      </c>
      <c r="BD143">
        <v>3</v>
      </c>
      <c r="BE143">
        <v>0</v>
      </c>
      <c r="BF143">
        <v>0</v>
      </c>
      <c r="BG143">
        <v>0</v>
      </c>
    </row>
    <row r="144" spans="1:59" x14ac:dyDescent="0.25">
      <c r="A144" s="47">
        <v>0</v>
      </c>
      <c r="B144" s="47">
        <v>1</v>
      </c>
      <c r="C144" s="47">
        <v>1</v>
      </c>
      <c r="D144" s="47">
        <v>0</v>
      </c>
      <c r="E144" s="47">
        <v>4</v>
      </c>
      <c r="F144" s="47">
        <v>0</v>
      </c>
      <c r="G144" s="47">
        <v>0</v>
      </c>
      <c r="H144" s="47">
        <v>0</v>
      </c>
      <c r="I144" s="47">
        <v>0</v>
      </c>
      <c r="J144" s="47">
        <v>0</v>
      </c>
      <c r="K144" s="47">
        <v>21</v>
      </c>
      <c r="L144" s="47">
        <v>293</v>
      </c>
      <c r="M144" s="47">
        <v>4</v>
      </c>
      <c r="N144" s="47">
        <v>6</v>
      </c>
      <c r="O144" s="42">
        <v>0</v>
      </c>
      <c r="P144" s="42">
        <v>3.59</v>
      </c>
      <c r="Q144" s="42">
        <v>0</v>
      </c>
      <c r="R144" s="42">
        <v>0.97</v>
      </c>
      <c r="S144" s="47">
        <v>3</v>
      </c>
      <c r="T144" s="42">
        <v>1.73</v>
      </c>
      <c r="U144" s="42">
        <v>0.5</v>
      </c>
      <c r="V144" s="42">
        <v>1.2</v>
      </c>
      <c r="W144" s="42">
        <v>41</v>
      </c>
      <c r="X144" s="42">
        <v>33</v>
      </c>
      <c r="Y144" s="42">
        <v>1.33</v>
      </c>
      <c r="Z144" s="42">
        <v>0.33</v>
      </c>
      <c r="AA144" s="42">
        <v>0.33</v>
      </c>
      <c r="AB144" s="42">
        <v>0</v>
      </c>
      <c r="AC144" s="42">
        <v>0</v>
      </c>
      <c r="AD144" s="42">
        <v>0</v>
      </c>
      <c r="AE144" s="42">
        <v>0</v>
      </c>
      <c r="AF144" s="42">
        <v>0</v>
      </c>
      <c r="AG144" s="42">
        <v>0</v>
      </c>
      <c r="AH144" s="42">
        <v>0</v>
      </c>
      <c r="AI144" s="47">
        <v>1</v>
      </c>
      <c r="AJ144" s="47">
        <v>0</v>
      </c>
      <c r="AK144" s="47">
        <v>0</v>
      </c>
      <c r="AL144" s="47">
        <v>0</v>
      </c>
      <c r="AM144" s="47">
        <v>0</v>
      </c>
      <c r="AN144">
        <v>0</v>
      </c>
      <c r="AO144" s="47">
        <v>0</v>
      </c>
      <c r="AP144" s="47">
        <v>0</v>
      </c>
      <c r="AQ144" s="47">
        <v>0</v>
      </c>
      <c r="AR144" s="47">
        <v>0</v>
      </c>
      <c r="AS144" s="47">
        <v>3</v>
      </c>
      <c r="AT144" s="47">
        <v>1</v>
      </c>
      <c r="AU144" s="47">
        <v>1</v>
      </c>
      <c r="AV144" s="47">
        <v>0</v>
      </c>
      <c r="AW144" s="47">
        <v>0</v>
      </c>
      <c r="AX144" s="47">
        <v>0</v>
      </c>
      <c r="AY144">
        <v>0</v>
      </c>
      <c r="AZ144" s="47">
        <v>0</v>
      </c>
      <c r="BA144" s="47">
        <v>0</v>
      </c>
      <c r="BB144">
        <v>0</v>
      </c>
      <c r="BC144" t="s">
        <v>887</v>
      </c>
      <c r="BD144">
        <v>0.5</v>
      </c>
      <c r="BE144">
        <v>2.4000000000000004</v>
      </c>
      <c r="BF144">
        <v>1</v>
      </c>
      <c r="BG144">
        <v>2</v>
      </c>
    </row>
    <row r="145" spans="1:59" x14ac:dyDescent="0.25">
      <c r="A145" s="47">
        <v>0</v>
      </c>
      <c r="B145" s="47">
        <v>0</v>
      </c>
      <c r="C145" s="47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21</v>
      </c>
      <c r="L145" s="47">
        <v>263</v>
      </c>
      <c r="M145" s="47">
        <v>1</v>
      </c>
      <c r="N145" s="47">
        <v>6</v>
      </c>
      <c r="O145" s="42">
        <v>0</v>
      </c>
      <c r="P145" s="42">
        <v>1</v>
      </c>
      <c r="Q145" s="42">
        <v>0</v>
      </c>
      <c r="R145" s="42">
        <v>0</v>
      </c>
      <c r="S145" s="47">
        <v>0</v>
      </c>
      <c r="T145" s="42">
        <v>1.5</v>
      </c>
      <c r="U145" s="42">
        <v>0</v>
      </c>
      <c r="V145" s="42">
        <v>0</v>
      </c>
      <c r="W145" s="42">
        <v>0</v>
      </c>
      <c r="X145" s="42">
        <v>0</v>
      </c>
      <c r="Y145" s="42">
        <v>0</v>
      </c>
      <c r="Z145" s="42">
        <v>0</v>
      </c>
      <c r="AA145" s="42">
        <v>0</v>
      </c>
      <c r="AB145" s="42">
        <v>0</v>
      </c>
      <c r="AC145" s="42">
        <v>0</v>
      </c>
      <c r="AD145" s="42">
        <v>0</v>
      </c>
      <c r="AE145" s="42">
        <v>0</v>
      </c>
      <c r="AF145" s="42">
        <v>0</v>
      </c>
      <c r="AG145" s="42">
        <v>0</v>
      </c>
      <c r="AH145" s="42">
        <v>0</v>
      </c>
      <c r="AI145" s="47">
        <v>0</v>
      </c>
      <c r="AJ145" s="47">
        <v>0</v>
      </c>
      <c r="AK145" s="47">
        <v>0</v>
      </c>
      <c r="AL145" s="47">
        <v>0</v>
      </c>
      <c r="AM145" s="47">
        <v>0</v>
      </c>
      <c r="AN145">
        <v>0</v>
      </c>
      <c r="AO145" s="47">
        <v>0</v>
      </c>
      <c r="AP145" s="47">
        <v>0</v>
      </c>
      <c r="AQ145" s="47">
        <v>0</v>
      </c>
      <c r="AR145" s="47">
        <v>0</v>
      </c>
      <c r="AS145" s="47">
        <v>0</v>
      </c>
      <c r="AT145" s="47">
        <v>0</v>
      </c>
      <c r="AU145" s="47">
        <v>0</v>
      </c>
      <c r="AV145" s="47">
        <v>0</v>
      </c>
      <c r="AW145" s="47">
        <v>0</v>
      </c>
      <c r="AX145" s="47">
        <v>0</v>
      </c>
      <c r="AY145">
        <v>0</v>
      </c>
      <c r="AZ145" s="47">
        <v>0</v>
      </c>
      <c r="BA145" s="47">
        <v>0</v>
      </c>
      <c r="BB145">
        <v>0</v>
      </c>
      <c r="BC145" t="s">
        <v>892</v>
      </c>
      <c r="BD145">
        <v>0</v>
      </c>
      <c r="BE145">
        <v>0</v>
      </c>
      <c r="BF145">
        <v>0</v>
      </c>
      <c r="BG145">
        <v>0</v>
      </c>
    </row>
    <row r="146" spans="1:59" x14ac:dyDescent="0.25">
      <c r="A146" s="47">
        <v>0</v>
      </c>
      <c r="B146" s="47">
        <v>0</v>
      </c>
      <c r="C146" s="47">
        <v>0</v>
      </c>
      <c r="D146" s="47">
        <v>0</v>
      </c>
      <c r="E146" s="47">
        <v>0</v>
      </c>
      <c r="F146" s="47">
        <v>0</v>
      </c>
      <c r="G146" s="47">
        <v>0</v>
      </c>
      <c r="H146" s="47">
        <v>0</v>
      </c>
      <c r="I146" s="47">
        <v>0</v>
      </c>
      <c r="J146" s="47">
        <v>0</v>
      </c>
      <c r="K146" s="47">
        <v>21</v>
      </c>
      <c r="L146" s="47">
        <v>282</v>
      </c>
      <c r="M146" s="47">
        <v>3</v>
      </c>
      <c r="N146" s="47">
        <v>6</v>
      </c>
      <c r="O146" s="42">
        <v>0</v>
      </c>
      <c r="P146" s="42">
        <v>1</v>
      </c>
      <c r="Q146" s="42">
        <v>0</v>
      </c>
      <c r="R146" s="42">
        <v>0</v>
      </c>
      <c r="S146" s="47">
        <v>0</v>
      </c>
      <c r="T146" s="42">
        <v>1.5</v>
      </c>
      <c r="U146" s="42">
        <v>0</v>
      </c>
      <c r="V146" s="42">
        <v>0</v>
      </c>
      <c r="W146" s="42">
        <v>0</v>
      </c>
      <c r="X146" s="42">
        <v>0</v>
      </c>
      <c r="Y146" s="42">
        <v>0</v>
      </c>
      <c r="Z146" s="42">
        <v>0</v>
      </c>
      <c r="AA146" s="42">
        <v>0</v>
      </c>
      <c r="AB146" s="42">
        <v>0</v>
      </c>
      <c r="AC146" s="42">
        <v>0</v>
      </c>
      <c r="AD146" s="42">
        <v>0</v>
      </c>
      <c r="AE146" s="42">
        <v>0</v>
      </c>
      <c r="AF146" s="42">
        <v>0</v>
      </c>
      <c r="AG146" s="42">
        <v>0</v>
      </c>
      <c r="AH146" s="42">
        <v>0</v>
      </c>
      <c r="AI146" s="47">
        <v>0</v>
      </c>
      <c r="AJ146" s="47">
        <v>0</v>
      </c>
      <c r="AK146" s="47">
        <v>0</v>
      </c>
      <c r="AL146" s="47">
        <v>0</v>
      </c>
      <c r="AM146" s="47">
        <v>0</v>
      </c>
      <c r="AN146">
        <v>0</v>
      </c>
      <c r="AO146" s="47">
        <v>0</v>
      </c>
      <c r="AP146" s="47">
        <v>0</v>
      </c>
      <c r="AQ146" s="47">
        <v>0</v>
      </c>
      <c r="AR146" s="47">
        <v>0</v>
      </c>
      <c r="AS146" s="47">
        <v>0</v>
      </c>
      <c r="AT146" s="47">
        <v>0</v>
      </c>
      <c r="AU146" s="47">
        <v>0</v>
      </c>
      <c r="AV146" s="47">
        <v>0</v>
      </c>
      <c r="AW146" s="47">
        <v>0</v>
      </c>
      <c r="AX146" s="47">
        <v>0</v>
      </c>
      <c r="AY146">
        <v>0</v>
      </c>
      <c r="AZ146" s="47">
        <v>0</v>
      </c>
      <c r="BA146" s="47">
        <v>0</v>
      </c>
      <c r="BB146">
        <v>0</v>
      </c>
      <c r="BC146" t="s">
        <v>224</v>
      </c>
      <c r="BD146">
        <v>0</v>
      </c>
      <c r="BE146">
        <v>0</v>
      </c>
      <c r="BF146">
        <v>0</v>
      </c>
      <c r="BG146">
        <v>0</v>
      </c>
    </row>
    <row r="147" spans="1:59" x14ac:dyDescent="0.25">
      <c r="A147" s="47">
        <v>0</v>
      </c>
      <c r="B147" s="47">
        <v>0</v>
      </c>
      <c r="C147" s="47">
        <v>0</v>
      </c>
      <c r="D147" s="47">
        <v>0</v>
      </c>
      <c r="E147" s="47">
        <v>1</v>
      </c>
      <c r="F147" s="47">
        <v>0</v>
      </c>
      <c r="G147" s="47">
        <v>0</v>
      </c>
      <c r="H147" s="47">
        <v>0</v>
      </c>
      <c r="I147" s="47">
        <v>0</v>
      </c>
      <c r="J147" s="47">
        <v>0</v>
      </c>
      <c r="K147" s="47">
        <v>21</v>
      </c>
      <c r="L147" s="47">
        <v>284</v>
      </c>
      <c r="M147" s="47">
        <v>5</v>
      </c>
      <c r="N147" s="47">
        <v>6</v>
      </c>
      <c r="O147" s="42">
        <v>0</v>
      </c>
      <c r="P147" s="42">
        <v>0.94</v>
      </c>
      <c r="Q147" s="42">
        <v>0</v>
      </c>
      <c r="R147" s="42">
        <v>0.5</v>
      </c>
      <c r="S147" s="47">
        <v>1</v>
      </c>
      <c r="T147" s="42">
        <v>1.57</v>
      </c>
      <c r="U147" s="42">
        <v>0</v>
      </c>
      <c r="V147" s="42">
        <v>0</v>
      </c>
      <c r="W147" s="42">
        <v>36</v>
      </c>
      <c r="X147" s="42">
        <v>36</v>
      </c>
      <c r="Y147" s="42">
        <v>1</v>
      </c>
      <c r="Z147" s="42">
        <v>0</v>
      </c>
      <c r="AA147" s="42">
        <v>0</v>
      </c>
      <c r="AB147" s="42">
        <v>0</v>
      </c>
      <c r="AC147" s="42">
        <v>0</v>
      </c>
      <c r="AD147" s="42">
        <v>0</v>
      </c>
      <c r="AE147" s="42">
        <v>0</v>
      </c>
      <c r="AF147" s="42">
        <v>0</v>
      </c>
      <c r="AG147" s="42">
        <v>0</v>
      </c>
      <c r="AH147" s="42">
        <v>0</v>
      </c>
      <c r="AI147" s="47">
        <v>1</v>
      </c>
      <c r="AJ147" s="47">
        <v>0</v>
      </c>
      <c r="AK147" s="47">
        <v>0</v>
      </c>
      <c r="AL147" s="47">
        <v>0</v>
      </c>
      <c r="AM147" s="47">
        <v>0</v>
      </c>
      <c r="AN147">
        <v>0</v>
      </c>
      <c r="AO147" s="47">
        <v>0</v>
      </c>
      <c r="AP147" s="47">
        <v>0</v>
      </c>
      <c r="AQ147" s="47">
        <v>0</v>
      </c>
      <c r="AR147" s="47">
        <v>0</v>
      </c>
      <c r="AS147" s="47">
        <v>0</v>
      </c>
      <c r="AT147" s="47">
        <v>0</v>
      </c>
      <c r="AU147" s="47">
        <v>0</v>
      </c>
      <c r="AV147" s="47">
        <v>0</v>
      </c>
      <c r="AW147" s="47">
        <v>0</v>
      </c>
      <c r="AX147" s="47">
        <v>0</v>
      </c>
      <c r="AY147">
        <v>0</v>
      </c>
      <c r="AZ147" s="47">
        <v>0</v>
      </c>
      <c r="BA147" s="47">
        <v>0</v>
      </c>
      <c r="BB147">
        <v>0</v>
      </c>
      <c r="BC147" t="s">
        <v>891</v>
      </c>
      <c r="BD147">
        <v>0.5</v>
      </c>
      <c r="BE147">
        <v>0</v>
      </c>
      <c r="BF147">
        <v>0</v>
      </c>
      <c r="BG147">
        <v>0</v>
      </c>
    </row>
    <row r="148" spans="1:59" x14ac:dyDescent="0.25">
      <c r="A148" s="47">
        <v>1</v>
      </c>
      <c r="B148" s="47">
        <v>1</v>
      </c>
      <c r="C148" s="47">
        <v>1</v>
      </c>
      <c r="D148" s="47">
        <v>0</v>
      </c>
      <c r="E148" s="47">
        <v>0</v>
      </c>
      <c r="F148" s="47">
        <v>0</v>
      </c>
      <c r="G148" s="47">
        <v>0</v>
      </c>
      <c r="H148" s="47">
        <v>0</v>
      </c>
      <c r="I148" s="47">
        <v>0</v>
      </c>
      <c r="J148" s="47">
        <v>0</v>
      </c>
      <c r="K148" s="47">
        <v>21</v>
      </c>
      <c r="L148" s="47">
        <v>262</v>
      </c>
      <c r="M148" s="47">
        <v>5</v>
      </c>
      <c r="N148" s="47">
        <v>6</v>
      </c>
      <c r="O148" s="42">
        <v>0</v>
      </c>
      <c r="P148" s="42">
        <v>1.29</v>
      </c>
      <c r="Q148" s="42">
        <v>0</v>
      </c>
      <c r="R148" s="42">
        <v>-0.05</v>
      </c>
      <c r="S148" s="47">
        <v>2</v>
      </c>
      <c r="T148" s="42">
        <v>0.51</v>
      </c>
      <c r="U148" s="42">
        <v>0</v>
      </c>
      <c r="V148" s="42">
        <v>0</v>
      </c>
      <c r="W148" s="42">
        <v>13</v>
      </c>
      <c r="X148" s="42">
        <v>22</v>
      </c>
      <c r="Y148" s="42">
        <v>0</v>
      </c>
      <c r="Z148" s="42">
        <v>0.5</v>
      </c>
      <c r="AA148" s="42">
        <v>0.5</v>
      </c>
      <c r="AB148" s="42">
        <v>0.5</v>
      </c>
      <c r="AC148" s="42">
        <v>0</v>
      </c>
      <c r="AD148" s="42">
        <v>0</v>
      </c>
      <c r="AE148" s="42">
        <v>0</v>
      </c>
      <c r="AF148" s="42">
        <v>0</v>
      </c>
      <c r="AG148" s="42">
        <v>0</v>
      </c>
      <c r="AH148" s="42">
        <v>0</v>
      </c>
      <c r="AI148" s="47">
        <v>0</v>
      </c>
      <c r="AJ148" s="47">
        <v>0</v>
      </c>
      <c r="AK148" s="47">
        <v>0</v>
      </c>
      <c r="AL148" s="47">
        <v>0</v>
      </c>
      <c r="AM148" s="47">
        <v>0</v>
      </c>
      <c r="AN148">
        <v>0</v>
      </c>
      <c r="AO148" s="47">
        <v>0</v>
      </c>
      <c r="AP148" s="47">
        <v>0</v>
      </c>
      <c r="AQ148" s="47">
        <v>0</v>
      </c>
      <c r="AR148" s="47">
        <v>0</v>
      </c>
      <c r="AS148" s="47">
        <v>0</v>
      </c>
      <c r="AT148" s="47">
        <v>1</v>
      </c>
      <c r="AU148" s="47">
        <v>1</v>
      </c>
      <c r="AV148" s="47">
        <v>1</v>
      </c>
      <c r="AW148" s="47">
        <v>0</v>
      </c>
      <c r="AX148" s="47">
        <v>0</v>
      </c>
      <c r="AY148">
        <v>0</v>
      </c>
      <c r="AZ148" s="47">
        <v>0</v>
      </c>
      <c r="BA148" s="47">
        <v>0</v>
      </c>
      <c r="BB148">
        <v>0</v>
      </c>
      <c r="BC148" t="s">
        <v>644</v>
      </c>
      <c r="BD148">
        <v>0</v>
      </c>
      <c r="BE148">
        <v>-0.10000000000000009</v>
      </c>
      <c r="BF148">
        <v>0</v>
      </c>
      <c r="BG148">
        <v>0</v>
      </c>
    </row>
    <row r="149" spans="1:59" x14ac:dyDescent="0.25">
      <c r="A149" s="47">
        <v>0</v>
      </c>
      <c r="B149" s="47">
        <v>3</v>
      </c>
      <c r="C149" s="47">
        <v>3</v>
      </c>
      <c r="D149" s="47">
        <v>0</v>
      </c>
      <c r="E149" s="47">
        <v>1</v>
      </c>
      <c r="F149" s="47">
        <v>0</v>
      </c>
      <c r="G149" s="47">
        <v>1</v>
      </c>
      <c r="H149" s="47">
        <v>0</v>
      </c>
      <c r="I149" s="47">
        <v>0</v>
      </c>
      <c r="J149" s="47">
        <v>0</v>
      </c>
      <c r="K149" s="47">
        <v>21</v>
      </c>
      <c r="L149" s="47">
        <v>283</v>
      </c>
      <c r="M149" s="47">
        <v>4</v>
      </c>
      <c r="N149" s="47">
        <v>5</v>
      </c>
      <c r="O149" s="42">
        <v>0</v>
      </c>
      <c r="P149" s="42">
        <v>5.88</v>
      </c>
      <c r="Q149" s="42">
        <v>0</v>
      </c>
      <c r="R149" s="42">
        <v>2.2000000000000002</v>
      </c>
      <c r="S149" s="47">
        <v>2</v>
      </c>
      <c r="T149" s="42">
        <v>3.85</v>
      </c>
      <c r="U149" s="42">
        <v>4.4000000000000004</v>
      </c>
      <c r="V149" s="42">
        <v>0</v>
      </c>
      <c r="W149" s="42">
        <v>45</v>
      </c>
      <c r="X149" s="42">
        <v>78</v>
      </c>
      <c r="Y149" s="42">
        <v>0.5</v>
      </c>
      <c r="Z149" s="42">
        <v>1.5</v>
      </c>
      <c r="AA149" s="42">
        <v>1.5</v>
      </c>
      <c r="AB149" s="42">
        <v>0</v>
      </c>
      <c r="AC149" s="42">
        <v>0</v>
      </c>
      <c r="AD149" s="42">
        <v>0</v>
      </c>
      <c r="AE149" s="42">
        <v>0</v>
      </c>
      <c r="AF149" s="42">
        <v>0</v>
      </c>
      <c r="AG149" s="42">
        <v>0.5</v>
      </c>
      <c r="AH149" s="42">
        <v>0</v>
      </c>
      <c r="AI149" s="47">
        <v>1</v>
      </c>
      <c r="AJ149" s="47">
        <v>3</v>
      </c>
      <c r="AK149" s="47">
        <v>3</v>
      </c>
      <c r="AL149" s="47">
        <v>0</v>
      </c>
      <c r="AM149" s="47">
        <v>0</v>
      </c>
      <c r="AN149">
        <v>0</v>
      </c>
      <c r="AO149" s="47">
        <v>0</v>
      </c>
      <c r="AP149" s="47">
        <v>0</v>
      </c>
      <c r="AQ149" s="47">
        <v>1</v>
      </c>
      <c r="AR149" s="47">
        <v>0</v>
      </c>
      <c r="AS149" s="47">
        <v>0</v>
      </c>
      <c r="AT149" s="47">
        <v>0</v>
      </c>
      <c r="AU149" s="47">
        <v>0</v>
      </c>
      <c r="AV149" s="47">
        <v>0</v>
      </c>
      <c r="AW149" s="47">
        <v>0</v>
      </c>
      <c r="AX149" s="47">
        <v>0</v>
      </c>
      <c r="AY149">
        <v>0</v>
      </c>
      <c r="AZ149" s="47">
        <v>0</v>
      </c>
      <c r="BA149" s="47">
        <v>0</v>
      </c>
      <c r="BB149">
        <v>0</v>
      </c>
      <c r="BC149" t="s">
        <v>894</v>
      </c>
      <c r="BD149">
        <v>4.3999999999999995</v>
      </c>
      <c r="BE149">
        <v>0</v>
      </c>
      <c r="BF149">
        <v>1</v>
      </c>
      <c r="BG149">
        <v>0</v>
      </c>
    </row>
    <row r="150" spans="1:59" x14ac:dyDescent="0.25">
      <c r="A150" s="47">
        <v>0</v>
      </c>
      <c r="B150" s="47">
        <v>0</v>
      </c>
      <c r="C150" s="47">
        <v>0</v>
      </c>
      <c r="D150" s="47">
        <v>0</v>
      </c>
      <c r="E150" s="47">
        <v>0</v>
      </c>
      <c r="F150" s="47">
        <v>0</v>
      </c>
      <c r="G150" s="47">
        <v>0</v>
      </c>
      <c r="H150" s="47">
        <v>0</v>
      </c>
      <c r="I150" s="47">
        <v>0</v>
      </c>
      <c r="J150" s="47">
        <v>0</v>
      </c>
      <c r="K150" s="47">
        <v>21</v>
      </c>
      <c r="L150" s="47">
        <v>284</v>
      </c>
      <c r="M150" s="47">
        <v>5</v>
      </c>
      <c r="N150" s="47">
        <v>6</v>
      </c>
      <c r="O150" s="42">
        <v>0</v>
      </c>
      <c r="P150" s="42">
        <v>1</v>
      </c>
      <c r="Q150" s="42">
        <v>0</v>
      </c>
      <c r="R150" s="42">
        <v>0</v>
      </c>
      <c r="S150" s="47">
        <v>0</v>
      </c>
      <c r="T150" s="42">
        <v>1.5</v>
      </c>
      <c r="U150" s="42">
        <v>0</v>
      </c>
      <c r="V150" s="42">
        <v>0</v>
      </c>
      <c r="W150" s="42">
        <v>0</v>
      </c>
      <c r="X150" s="42">
        <v>0</v>
      </c>
      <c r="Y150" s="42">
        <v>0</v>
      </c>
      <c r="Z150" s="42">
        <v>0</v>
      </c>
      <c r="AA150" s="42">
        <v>0</v>
      </c>
      <c r="AB150" s="42">
        <v>0</v>
      </c>
      <c r="AC150" s="42">
        <v>0</v>
      </c>
      <c r="AD150" s="42">
        <v>0</v>
      </c>
      <c r="AE150" s="42">
        <v>0</v>
      </c>
      <c r="AF150" s="42">
        <v>0</v>
      </c>
      <c r="AG150" s="42">
        <v>0</v>
      </c>
      <c r="AH150" s="42">
        <v>0</v>
      </c>
      <c r="AI150" s="47">
        <v>0</v>
      </c>
      <c r="AJ150" s="47">
        <v>0</v>
      </c>
      <c r="AK150" s="47">
        <v>0</v>
      </c>
      <c r="AL150" s="47">
        <v>0</v>
      </c>
      <c r="AM150" s="47">
        <v>0</v>
      </c>
      <c r="AN150">
        <v>0</v>
      </c>
      <c r="AO150" s="47">
        <v>0</v>
      </c>
      <c r="AP150" s="47">
        <v>0</v>
      </c>
      <c r="AQ150" s="47">
        <v>0</v>
      </c>
      <c r="AR150" s="47">
        <v>0</v>
      </c>
      <c r="AS150" s="47">
        <v>0</v>
      </c>
      <c r="AT150" s="47">
        <v>0</v>
      </c>
      <c r="AU150" s="47">
        <v>0</v>
      </c>
      <c r="AV150" s="47">
        <v>0</v>
      </c>
      <c r="AW150" s="47">
        <v>0</v>
      </c>
      <c r="AX150" s="47">
        <v>0</v>
      </c>
      <c r="AY150">
        <v>0</v>
      </c>
      <c r="AZ150" s="47">
        <v>0</v>
      </c>
      <c r="BA150" s="47">
        <v>0</v>
      </c>
      <c r="BB150">
        <v>0</v>
      </c>
      <c r="BC150" t="s">
        <v>890</v>
      </c>
      <c r="BD150">
        <v>0</v>
      </c>
      <c r="BE150">
        <v>0</v>
      </c>
      <c r="BF150">
        <v>0</v>
      </c>
      <c r="BG150">
        <v>0</v>
      </c>
    </row>
    <row r="151" spans="1:59" x14ac:dyDescent="0.25">
      <c r="A151" s="47">
        <v>0</v>
      </c>
      <c r="B151" s="47">
        <v>0</v>
      </c>
      <c r="C151" s="47">
        <v>0</v>
      </c>
      <c r="D151" s="47">
        <v>0</v>
      </c>
      <c r="E151" s="47">
        <v>0</v>
      </c>
      <c r="F151" s="47">
        <v>0</v>
      </c>
      <c r="G151" s="47">
        <v>0</v>
      </c>
      <c r="H151" s="47">
        <v>0</v>
      </c>
      <c r="I151" s="47">
        <v>0</v>
      </c>
      <c r="J151" s="47">
        <v>0</v>
      </c>
      <c r="K151" s="47">
        <v>21</v>
      </c>
      <c r="L151" s="47">
        <v>280</v>
      </c>
      <c r="M151" s="47">
        <v>5</v>
      </c>
      <c r="N151" s="47">
        <v>6</v>
      </c>
      <c r="O151" s="42">
        <v>0</v>
      </c>
      <c r="P151" s="42">
        <v>1</v>
      </c>
      <c r="Q151" s="42">
        <v>0</v>
      </c>
      <c r="R151" s="42">
        <v>0</v>
      </c>
      <c r="S151" s="47">
        <v>0</v>
      </c>
      <c r="T151" s="42">
        <v>1.5</v>
      </c>
      <c r="U151" s="42">
        <v>0</v>
      </c>
      <c r="V151" s="42">
        <v>0</v>
      </c>
      <c r="W151" s="42">
        <v>0</v>
      </c>
      <c r="X151" s="42">
        <v>0</v>
      </c>
      <c r="Y151" s="42">
        <v>0</v>
      </c>
      <c r="Z151" s="42">
        <v>0</v>
      </c>
      <c r="AA151" s="42">
        <v>0</v>
      </c>
      <c r="AB151" s="42">
        <v>0</v>
      </c>
      <c r="AC151" s="42">
        <v>0</v>
      </c>
      <c r="AD151" s="42">
        <v>0</v>
      </c>
      <c r="AE151" s="42">
        <v>0</v>
      </c>
      <c r="AF151" s="42">
        <v>0</v>
      </c>
      <c r="AG151" s="42">
        <v>0</v>
      </c>
      <c r="AH151" s="42">
        <v>0</v>
      </c>
      <c r="AI151" s="47">
        <v>0</v>
      </c>
      <c r="AJ151" s="47">
        <v>0</v>
      </c>
      <c r="AK151" s="47">
        <v>0</v>
      </c>
      <c r="AL151" s="47">
        <v>0</v>
      </c>
      <c r="AM151" s="47">
        <v>0</v>
      </c>
      <c r="AN151">
        <v>0</v>
      </c>
      <c r="AO151" s="47">
        <v>0</v>
      </c>
      <c r="AP151" s="47">
        <v>0</v>
      </c>
      <c r="AQ151" s="47">
        <v>0</v>
      </c>
      <c r="AR151" s="47">
        <v>0</v>
      </c>
      <c r="AS151" s="47">
        <v>0</v>
      </c>
      <c r="AT151" s="47">
        <v>0</v>
      </c>
      <c r="AU151" s="47">
        <v>0</v>
      </c>
      <c r="AV151" s="47">
        <v>0</v>
      </c>
      <c r="AW151" s="47">
        <v>0</v>
      </c>
      <c r="AX151" s="47">
        <v>0</v>
      </c>
      <c r="AY151">
        <v>0</v>
      </c>
      <c r="AZ151" s="47">
        <v>0</v>
      </c>
      <c r="BA151" s="47">
        <v>0</v>
      </c>
      <c r="BB151">
        <v>0</v>
      </c>
      <c r="BC151" t="s">
        <v>889</v>
      </c>
      <c r="BD151">
        <v>0</v>
      </c>
      <c r="BE151">
        <v>0</v>
      </c>
      <c r="BF151">
        <v>0</v>
      </c>
      <c r="BG151">
        <v>0</v>
      </c>
    </row>
    <row r="152" spans="1:59" x14ac:dyDescent="0.25">
      <c r="A152" s="47">
        <v>0</v>
      </c>
      <c r="B152" s="47">
        <v>0</v>
      </c>
      <c r="C152" s="47">
        <v>0</v>
      </c>
      <c r="D152" s="47">
        <v>0</v>
      </c>
      <c r="E152" s="47">
        <v>0</v>
      </c>
      <c r="F152" s="47">
        <v>0</v>
      </c>
      <c r="G152" s="47">
        <v>0</v>
      </c>
      <c r="H152" s="47">
        <v>0</v>
      </c>
      <c r="I152" s="47">
        <v>0</v>
      </c>
      <c r="J152" s="47">
        <v>0</v>
      </c>
      <c r="K152" s="47">
        <v>21</v>
      </c>
      <c r="L152" s="47">
        <v>266</v>
      </c>
      <c r="M152" s="47">
        <v>1</v>
      </c>
      <c r="N152" s="47">
        <v>6</v>
      </c>
      <c r="O152" s="42">
        <v>0</v>
      </c>
      <c r="P152" s="42">
        <v>2</v>
      </c>
      <c r="Q152" s="42">
        <v>0</v>
      </c>
      <c r="R152" s="42">
        <v>0</v>
      </c>
      <c r="S152" s="47">
        <v>0</v>
      </c>
      <c r="T152" s="42">
        <v>1.61</v>
      </c>
      <c r="U152" s="42">
        <v>0</v>
      </c>
      <c r="V152" s="42">
        <v>0</v>
      </c>
      <c r="W152" s="42">
        <v>0</v>
      </c>
      <c r="X152" s="42">
        <v>0</v>
      </c>
      <c r="Y152" s="42">
        <v>0</v>
      </c>
      <c r="Z152" s="42">
        <v>0</v>
      </c>
      <c r="AA152" s="42">
        <v>0</v>
      </c>
      <c r="AB152" s="42">
        <v>0</v>
      </c>
      <c r="AC152" s="42">
        <v>0</v>
      </c>
      <c r="AD152" s="42">
        <v>0</v>
      </c>
      <c r="AE152" s="42">
        <v>0</v>
      </c>
      <c r="AF152" s="42">
        <v>0</v>
      </c>
      <c r="AG152" s="42">
        <v>0</v>
      </c>
      <c r="AH152" s="42">
        <v>0</v>
      </c>
      <c r="AI152" s="47">
        <v>0</v>
      </c>
      <c r="AJ152" s="47">
        <v>0</v>
      </c>
      <c r="AK152" s="47">
        <v>0</v>
      </c>
      <c r="AL152" s="47">
        <v>0</v>
      </c>
      <c r="AM152" s="47">
        <v>0</v>
      </c>
      <c r="AN152">
        <v>0</v>
      </c>
      <c r="AO152" s="47">
        <v>0</v>
      </c>
      <c r="AP152" s="47">
        <v>0</v>
      </c>
      <c r="AQ152" s="47">
        <v>0</v>
      </c>
      <c r="AR152" s="47">
        <v>0</v>
      </c>
      <c r="AS152" s="47">
        <v>0</v>
      </c>
      <c r="AT152" s="47">
        <v>0</v>
      </c>
      <c r="AU152" s="47">
        <v>0</v>
      </c>
      <c r="AV152" s="47">
        <v>0</v>
      </c>
      <c r="AW152" s="47">
        <v>0</v>
      </c>
      <c r="AX152" s="47">
        <v>0</v>
      </c>
      <c r="AY152">
        <v>0</v>
      </c>
      <c r="AZ152" s="47">
        <v>0</v>
      </c>
      <c r="BA152" s="47">
        <v>0</v>
      </c>
      <c r="BB152">
        <v>0</v>
      </c>
      <c r="BC152" t="s">
        <v>573</v>
      </c>
      <c r="BD152">
        <v>0</v>
      </c>
      <c r="BE152">
        <v>0</v>
      </c>
      <c r="BF152">
        <v>0</v>
      </c>
      <c r="BG152">
        <v>0</v>
      </c>
    </row>
    <row r="153" spans="1:59" x14ac:dyDescent="0.25">
      <c r="A153" s="47">
        <v>0</v>
      </c>
      <c r="B153" s="47">
        <v>0</v>
      </c>
      <c r="C153" s="47">
        <v>0</v>
      </c>
      <c r="D153" s="47">
        <v>0</v>
      </c>
      <c r="E153" s="47">
        <v>0</v>
      </c>
      <c r="F153" s="47">
        <v>0</v>
      </c>
      <c r="G153" s="47">
        <v>0</v>
      </c>
      <c r="H153" s="47">
        <v>0</v>
      </c>
      <c r="I153" s="47">
        <v>0</v>
      </c>
      <c r="J153" s="47">
        <v>0</v>
      </c>
      <c r="K153" s="47">
        <v>21</v>
      </c>
      <c r="L153" s="47">
        <v>263</v>
      </c>
      <c r="M153" s="47">
        <v>3</v>
      </c>
      <c r="N153" s="47">
        <v>6</v>
      </c>
      <c r="O153" s="42">
        <v>0</v>
      </c>
      <c r="P153" s="42">
        <v>3</v>
      </c>
      <c r="Q153" s="42">
        <v>0</v>
      </c>
      <c r="R153" s="42">
        <v>0</v>
      </c>
      <c r="S153" s="47">
        <v>0</v>
      </c>
      <c r="T153" s="42">
        <v>1.71</v>
      </c>
      <c r="U153" s="42">
        <v>0</v>
      </c>
      <c r="V153" s="42">
        <v>0</v>
      </c>
      <c r="W153" s="42">
        <v>0</v>
      </c>
      <c r="X153" s="42">
        <v>0</v>
      </c>
      <c r="Y153" s="42">
        <v>0</v>
      </c>
      <c r="Z153" s="42">
        <v>0</v>
      </c>
      <c r="AA153" s="42">
        <v>0</v>
      </c>
      <c r="AB153" s="42">
        <v>0</v>
      </c>
      <c r="AC153" s="42">
        <v>0</v>
      </c>
      <c r="AD153" s="42">
        <v>0</v>
      </c>
      <c r="AE153" s="42">
        <v>0</v>
      </c>
      <c r="AF153" s="42">
        <v>0</v>
      </c>
      <c r="AG153" s="42">
        <v>0</v>
      </c>
      <c r="AH153" s="42">
        <v>0</v>
      </c>
      <c r="AI153" s="47">
        <v>0</v>
      </c>
      <c r="AJ153" s="47">
        <v>0</v>
      </c>
      <c r="AK153" s="47">
        <v>0</v>
      </c>
      <c r="AL153" s="47">
        <v>0</v>
      </c>
      <c r="AM153" s="47">
        <v>0</v>
      </c>
      <c r="AN153">
        <v>0</v>
      </c>
      <c r="AO153" s="47">
        <v>0</v>
      </c>
      <c r="AP153" s="47">
        <v>0</v>
      </c>
      <c r="AQ153" s="47">
        <v>0</v>
      </c>
      <c r="AR153" s="47">
        <v>0</v>
      </c>
      <c r="AS153" s="47">
        <v>0</v>
      </c>
      <c r="AT153" s="47">
        <v>0</v>
      </c>
      <c r="AU153" s="47">
        <v>0</v>
      </c>
      <c r="AV153" s="47">
        <v>0</v>
      </c>
      <c r="AW153" s="47">
        <v>0</v>
      </c>
      <c r="AX153" s="47">
        <v>0</v>
      </c>
      <c r="AY153">
        <v>0</v>
      </c>
      <c r="AZ153" s="47">
        <v>0</v>
      </c>
      <c r="BA153" s="47">
        <v>0</v>
      </c>
      <c r="BB153">
        <v>0</v>
      </c>
      <c r="BC153" t="s">
        <v>910</v>
      </c>
      <c r="BD153">
        <v>0</v>
      </c>
      <c r="BE153">
        <v>0</v>
      </c>
      <c r="BF153">
        <v>0</v>
      </c>
      <c r="BG153">
        <v>0</v>
      </c>
    </row>
    <row r="154" spans="1:59" x14ac:dyDescent="0.25">
      <c r="A154" s="47">
        <v>0</v>
      </c>
      <c r="B154" s="47">
        <v>1</v>
      </c>
      <c r="C154" s="47">
        <v>1</v>
      </c>
      <c r="D154" s="47">
        <v>1</v>
      </c>
      <c r="E154" s="47">
        <v>3</v>
      </c>
      <c r="F154" s="47">
        <v>0</v>
      </c>
      <c r="G154" s="47">
        <v>0</v>
      </c>
      <c r="H154" s="47">
        <v>0</v>
      </c>
      <c r="I154" s="47">
        <v>0</v>
      </c>
      <c r="J154" s="47">
        <v>0</v>
      </c>
      <c r="K154" s="47">
        <v>21</v>
      </c>
      <c r="L154" s="47">
        <v>1371</v>
      </c>
      <c r="M154" s="47">
        <v>5</v>
      </c>
      <c r="N154" s="47">
        <v>6</v>
      </c>
      <c r="O154" s="42">
        <v>0</v>
      </c>
      <c r="P154" s="42">
        <v>3.46</v>
      </c>
      <c r="Q154" s="42">
        <v>0</v>
      </c>
      <c r="R154" s="42">
        <v>2.0699999999999998</v>
      </c>
      <c r="S154" s="47">
        <v>3</v>
      </c>
      <c r="T154" s="42">
        <v>0.84</v>
      </c>
      <c r="U154" s="42">
        <v>1.1000000000000001</v>
      </c>
      <c r="V154" s="42">
        <v>4</v>
      </c>
      <c r="W154" s="42">
        <v>24</v>
      </c>
      <c r="X154" s="42">
        <v>23</v>
      </c>
      <c r="Y154" s="42">
        <v>1</v>
      </c>
      <c r="Z154" s="42">
        <v>0.33</v>
      </c>
      <c r="AA154" s="42">
        <v>0.33</v>
      </c>
      <c r="AB154" s="42">
        <v>0</v>
      </c>
      <c r="AC154" s="42">
        <v>0.33</v>
      </c>
      <c r="AD154" s="42">
        <v>0</v>
      </c>
      <c r="AE154" s="42">
        <v>0</v>
      </c>
      <c r="AF154" s="42">
        <v>0</v>
      </c>
      <c r="AG154" s="42">
        <v>0</v>
      </c>
      <c r="AH154" s="42">
        <v>0</v>
      </c>
      <c r="AI154" s="47">
        <v>1</v>
      </c>
      <c r="AJ154" s="47">
        <v>1</v>
      </c>
      <c r="AK154" s="47">
        <v>1</v>
      </c>
      <c r="AL154" s="47">
        <v>0</v>
      </c>
      <c r="AM154" s="47">
        <v>1</v>
      </c>
      <c r="AN154">
        <v>0</v>
      </c>
      <c r="AO154" s="47">
        <v>0</v>
      </c>
      <c r="AP154" s="47">
        <v>0</v>
      </c>
      <c r="AQ154" s="47">
        <v>0</v>
      </c>
      <c r="AR154" s="47">
        <v>0</v>
      </c>
      <c r="AS154" s="47">
        <v>2</v>
      </c>
      <c r="AT154" s="47">
        <v>0</v>
      </c>
      <c r="AU154" s="47">
        <v>0</v>
      </c>
      <c r="AV154" s="47">
        <v>0</v>
      </c>
      <c r="AW154" s="47">
        <v>0</v>
      </c>
      <c r="AX154" s="47">
        <v>0</v>
      </c>
      <c r="AY154">
        <v>0</v>
      </c>
      <c r="AZ154" s="47">
        <v>0</v>
      </c>
      <c r="BA154" s="47">
        <v>0</v>
      </c>
      <c r="BB154">
        <v>0</v>
      </c>
      <c r="BC154" t="s">
        <v>900</v>
      </c>
      <c r="BD154">
        <v>2.2000000000000002</v>
      </c>
      <c r="BE154">
        <v>1</v>
      </c>
      <c r="BF154">
        <v>2</v>
      </c>
      <c r="BG154">
        <v>0</v>
      </c>
    </row>
    <row r="155" spans="1:59" x14ac:dyDescent="0.25">
      <c r="A155" s="47">
        <v>0</v>
      </c>
      <c r="B155" s="47">
        <v>2</v>
      </c>
      <c r="C155" s="47">
        <v>3</v>
      </c>
      <c r="D155" s="47">
        <v>0</v>
      </c>
      <c r="E155" s="47">
        <v>0</v>
      </c>
      <c r="F155" s="47">
        <v>0</v>
      </c>
      <c r="G155" s="47">
        <v>0</v>
      </c>
      <c r="H155" s="47">
        <v>0</v>
      </c>
      <c r="I155" s="47">
        <v>0</v>
      </c>
      <c r="J155" s="47">
        <v>0</v>
      </c>
      <c r="K155" s="47">
        <v>21</v>
      </c>
      <c r="L155" s="47">
        <v>327</v>
      </c>
      <c r="M155" s="47">
        <v>3</v>
      </c>
      <c r="N155" s="47">
        <v>6</v>
      </c>
      <c r="O155" s="42">
        <v>0</v>
      </c>
      <c r="P155" s="42">
        <v>1.52</v>
      </c>
      <c r="Q155" s="42">
        <v>0</v>
      </c>
      <c r="R155" s="42">
        <v>-0.75</v>
      </c>
      <c r="S155" s="47">
        <v>2</v>
      </c>
      <c r="T155" s="42">
        <v>0.01</v>
      </c>
      <c r="U155" s="42">
        <v>0</v>
      </c>
      <c r="V155" s="42">
        <v>-0.75</v>
      </c>
      <c r="W155" s="42">
        <v>101</v>
      </c>
      <c r="X155" s="42">
        <v>99</v>
      </c>
      <c r="Y155" s="42">
        <v>0</v>
      </c>
      <c r="Z155" s="42">
        <v>1</v>
      </c>
      <c r="AA155" s="42">
        <v>1.5</v>
      </c>
      <c r="AB155" s="42">
        <v>0</v>
      </c>
      <c r="AC155" s="42">
        <v>0</v>
      </c>
      <c r="AD155" s="42">
        <v>0</v>
      </c>
      <c r="AE155" s="42">
        <v>0</v>
      </c>
      <c r="AF155" s="42">
        <v>0</v>
      </c>
      <c r="AG155" s="42">
        <v>0</v>
      </c>
      <c r="AH155" s="42">
        <v>0</v>
      </c>
      <c r="AI155" s="47">
        <v>0</v>
      </c>
      <c r="AJ155" s="47">
        <v>0</v>
      </c>
      <c r="AK155" s="47">
        <v>0</v>
      </c>
      <c r="AL155" s="47">
        <v>0</v>
      </c>
      <c r="AM155" s="47">
        <v>0</v>
      </c>
      <c r="AN155">
        <v>0</v>
      </c>
      <c r="AO155" s="47">
        <v>0</v>
      </c>
      <c r="AP155" s="47">
        <v>0</v>
      </c>
      <c r="AQ155" s="47">
        <v>0</v>
      </c>
      <c r="AR155" s="47">
        <v>0</v>
      </c>
      <c r="AS155" s="47">
        <v>0</v>
      </c>
      <c r="AT155" s="47">
        <v>2</v>
      </c>
      <c r="AU155" s="47">
        <v>3</v>
      </c>
      <c r="AV155" s="47">
        <v>0</v>
      </c>
      <c r="AW155" s="47">
        <v>0</v>
      </c>
      <c r="AX155" s="47">
        <v>0</v>
      </c>
      <c r="AY155">
        <v>0</v>
      </c>
      <c r="AZ155" s="47">
        <v>0</v>
      </c>
      <c r="BA155" s="47">
        <v>0</v>
      </c>
      <c r="BB155">
        <v>0</v>
      </c>
      <c r="BC155" t="s">
        <v>899</v>
      </c>
      <c r="BD155">
        <v>0</v>
      </c>
      <c r="BE155">
        <v>1.5</v>
      </c>
      <c r="BF155">
        <v>0</v>
      </c>
      <c r="BG155">
        <v>-2</v>
      </c>
    </row>
    <row r="156" spans="1:59" x14ac:dyDescent="0.25">
      <c r="A156" s="47">
        <v>0</v>
      </c>
      <c r="B156" s="47">
        <v>0</v>
      </c>
      <c r="C156" s="47">
        <v>0</v>
      </c>
      <c r="D156" s="47">
        <v>0</v>
      </c>
      <c r="E156" s="47">
        <v>0</v>
      </c>
      <c r="F156" s="47">
        <v>0</v>
      </c>
      <c r="G156" s="47">
        <v>0</v>
      </c>
      <c r="H156" s="47">
        <v>0</v>
      </c>
      <c r="I156" s="47">
        <v>0</v>
      </c>
      <c r="J156" s="47">
        <v>0</v>
      </c>
      <c r="K156" s="47">
        <v>21</v>
      </c>
      <c r="L156" s="47">
        <v>267</v>
      </c>
      <c r="M156" s="47">
        <v>2</v>
      </c>
      <c r="N156" s="47">
        <v>6</v>
      </c>
      <c r="O156" s="42">
        <v>0</v>
      </c>
      <c r="P156" s="42">
        <v>4</v>
      </c>
      <c r="Q156" s="42">
        <v>0</v>
      </c>
      <c r="R156" s="42">
        <v>0</v>
      </c>
      <c r="S156" s="47">
        <v>0</v>
      </c>
      <c r="T156" s="42">
        <v>1.82</v>
      </c>
      <c r="U156" s="42">
        <v>0</v>
      </c>
      <c r="V156" s="42">
        <v>0</v>
      </c>
      <c r="W156" s="42">
        <v>0</v>
      </c>
      <c r="X156" s="42">
        <v>0</v>
      </c>
      <c r="Y156" s="42">
        <v>0</v>
      </c>
      <c r="Z156" s="42">
        <v>0</v>
      </c>
      <c r="AA156" s="42">
        <v>0</v>
      </c>
      <c r="AB156" s="42">
        <v>0</v>
      </c>
      <c r="AC156" s="42">
        <v>0</v>
      </c>
      <c r="AD156" s="42">
        <v>0</v>
      </c>
      <c r="AE156" s="42">
        <v>0</v>
      </c>
      <c r="AF156" s="42">
        <v>0</v>
      </c>
      <c r="AG156" s="42">
        <v>0</v>
      </c>
      <c r="AH156" s="42">
        <v>0</v>
      </c>
      <c r="AI156" s="47">
        <v>0</v>
      </c>
      <c r="AJ156" s="47">
        <v>0</v>
      </c>
      <c r="AK156" s="47">
        <v>0</v>
      </c>
      <c r="AL156" s="47">
        <v>0</v>
      </c>
      <c r="AM156" s="47">
        <v>0</v>
      </c>
      <c r="AN156">
        <v>0</v>
      </c>
      <c r="AO156" s="47">
        <v>0</v>
      </c>
      <c r="AP156" s="47">
        <v>0</v>
      </c>
      <c r="AQ156" s="47">
        <v>0</v>
      </c>
      <c r="AR156" s="47">
        <v>0</v>
      </c>
      <c r="AS156" s="47">
        <v>0</v>
      </c>
      <c r="AT156" s="47">
        <v>0</v>
      </c>
      <c r="AU156" s="47">
        <v>0</v>
      </c>
      <c r="AV156" s="47">
        <v>0</v>
      </c>
      <c r="AW156" s="47">
        <v>0</v>
      </c>
      <c r="AX156" s="47">
        <v>0</v>
      </c>
      <c r="AY156">
        <v>0</v>
      </c>
      <c r="AZ156" s="47">
        <v>0</v>
      </c>
      <c r="BA156" s="47">
        <v>0</v>
      </c>
      <c r="BB156">
        <v>0</v>
      </c>
      <c r="BC156" t="s">
        <v>907</v>
      </c>
      <c r="BD156">
        <v>0</v>
      </c>
      <c r="BE156">
        <v>0</v>
      </c>
      <c r="BF156">
        <v>0</v>
      </c>
      <c r="BG156">
        <v>0</v>
      </c>
    </row>
    <row r="157" spans="1:59" x14ac:dyDescent="0.25">
      <c r="A157" s="47">
        <v>0</v>
      </c>
      <c r="B157" s="47">
        <v>0</v>
      </c>
      <c r="C157" s="47">
        <v>0</v>
      </c>
      <c r="D157" s="47">
        <v>0</v>
      </c>
      <c r="E157" s="47">
        <v>0</v>
      </c>
      <c r="F157" s="47">
        <v>0</v>
      </c>
      <c r="G157" s="47">
        <v>0</v>
      </c>
      <c r="H157" s="47">
        <v>0</v>
      </c>
      <c r="I157" s="47">
        <v>0</v>
      </c>
      <c r="J157" s="47">
        <v>0</v>
      </c>
      <c r="K157" s="47">
        <v>21</v>
      </c>
      <c r="L157" s="47">
        <v>327</v>
      </c>
      <c r="M157" s="47">
        <v>5</v>
      </c>
      <c r="N157" s="47">
        <v>6</v>
      </c>
      <c r="O157" s="42">
        <v>0</v>
      </c>
      <c r="P157" s="42">
        <v>5</v>
      </c>
      <c r="Q157" s="42">
        <v>0</v>
      </c>
      <c r="R157" s="42">
        <v>0</v>
      </c>
      <c r="S157" s="47">
        <v>0</v>
      </c>
      <c r="T157" s="42">
        <v>5.42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C157" s="42">
        <v>0</v>
      </c>
      <c r="AD157" s="42">
        <v>0</v>
      </c>
      <c r="AE157" s="42">
        <v>0</v>
      </c>
      <c r="AF157" s="42">
        <v>0</v>
      </c>
      <c r="AG157" s="42">
        <v>0</v>
      </c>
      <c r="AH157" s="42">
        <v>0</v>
      </c>
      <c r="AI157" s="47">
        <v>0</v>
      </c>
      <c r="AJ157" s="47">
        <v>0</v>
      </c>
      <c r="AK157" s="47">
        <v>0</v>
      </c>
      <c r="AL157" s="47">
        <v>0</v>
      </c>
      <c r="AM157" s="47">
        <v>0</v>
      </c>
      <c r="AN157">
        <v>0</v>
      </c>
      <c r="AO157" s="47">
        <v>0</v>
      </c>
      <c r="AP157" s="47">
        <v>0</v>
      </c>
      <c r="AQ157" s="47">
        <v>0</v>
      </c>
      <c r="AR157" s="47">
        <v>0</v>
      </c>
      <c r="AS157" s="47">
        <v>0</v>
      </c>
      <c r="AT157" s="47">
        <v>0</v>
      </c>
      <c r="AU157" s="47">
        <v>0</v>
      </c>
      <c r="AV157" s="47">
        <v>0</v>
      </c>
      <c r="AW157" s="47">
        <v>0</v>
      </c>
      <c r="AX157" s="47">
        <v>0</v>
      </c>
      <c r="AY157">
        <v>0</v>
      </c>
      <c r="AZ157" s="47">
        <v>0</v>
      </c>
      <c r="BA157" s="47">
        <v>0</v>
      </c>
      <c r="BB157">
        <v>0</v>
      </c>
      <c r="BC157" t="s">
        <v>924</v>
      </c>
      <c r="BD157">
        <v>0</v>
      </c>
      <c r="BE157">
        <v>0</v>
      </c>
      <c r="BF157">
        <v>0</v>
      </c>
      <c r="BG157">
        <v>0</v>
      </c>
    </row>
    <row r="158" spans="1:59" x14ac:dyDescent="0.25">
      <c r="A158" s="47">
        <v>0</v>
      </c>
      <c r="B158" s="47">
        <v>2</v>
      </c>
      <c r="C158" s="47">
        <v>0</v>
      </c>
      <c r="D158" s="47">
        <v>0</v>
      </c>
      <c r="E158" s="47">
        <v>1</v>
      </c>
      <c r="F158" s="47">
        <v>0</v>
      </c>
      <c r="G158" s="47">
        <v>0</v>
      </c>
      <c r="H158" s="47">
        <v>0</v>
      </c>
      <c r="I158" s="47">
        <v>0</v>
      </c>
      <c r="J158" s="47">
        <v>0</v>
      </c>
      <c r="K158" s="47">
        <v>21</v>
      </c>
      <c r="L158" s="47">
        <v>284</v>
      </c>
      <c r="M158" s="47">
        <v>5</v>
      </c>
      <c r="N158" s="47">
        <v>6</v>
      </c>
      <c r="O158" s="42">
        <v>0</v>
      </c>
      <c r="P158" s="42">
        <v>4.7699999999999996</v>
      </c>
      <c r="Q158" s="42">
        <v>0</v>
      </c>
      <c r="R158" s="42">
        <v>1.45</v>
      </c>
      <c r="S158" s="47">
        <v>2</v>
      </c>
      <c r="T158" s="42">
        <v>2.33</v>
      </c>
      <c r="U158" s="42">
        <v>2.4</v>
      </c>
      <c r="V158" s="42">
        <v>0.5</v>
      </c>
      <c r="W158" s="42">
        <v>35</v>
      </c>
      <c r="X158" s="42">
        <v>34</v>
      </c>
      <c r="Y158" s="42">
        <v>0.5</v>
      </c>
      <c r="Z158" s="42">
        <v>1</v>
      </c>
      <c r="AA158" s="42">
        <v>0</v>
      </c>
      <c r="AB158" s="42">
        <v>0</v>
      </c>
      <c r="AC158" s="42">
        <v>0</v>
      </c>
      <c r="AD158" s="42">
        <v>0</v>
      </c>
      <c r="AE158" s="42">
        <v>0</v>
      </c>
      <c r="AF158" s="42">
        <v>0</v>
      </c>
      <c r="AG158" s="42">
        <v>0</v>
      </c>
      <c r="AH158" s="42">
        <v>0</v>
      </c>
      <c r="AI158" s="47">
        <v>0</v>
      </c>
      <c r="AJ158" s="47">
        <v>2</v>
      </c>
      <c r="AK158" s="47">
        <v>0</v>
      </c>
      <c r="AL158" s="47">
        <v>0</v>
      </c>
      <c r="AM158" s="47">
        <v>0</v>
      </c>
      <c r="AN158">
        <v>0</v>
      </c>
      <c r="AO158" s="47">
        <v>0</v>
      </c>
      <c r="AP158" s="47">
        <v>0</v>
      </c>
      <c r="AQ158" s="47">
        <v>0</v>
      </c>
      <c r="AR158" s="47">
        <v>0</v>
      </c>
      <c r="AS158" s="47">
        <v>1</v>
      </c>
      <c r="AT158" s="47">
        <v>0</v>
      </c>
      <c r="AU158" s="47">
        <v>0</v>
      </c>
      <c r="AV158" s="47">
        <v>0</v>
      </c>
      <c r="AW158" s="47">
        <v>0</v>
      </c>
      <c r="AX158" s="47">
        <v>0</v>
      </c>
      <c r="AY158">
        <v>0</v>
      </c>
      <c r="AZ158" s="47">
        <v>0</v>
      </c>
      <c r="BA158" s="47">
        <v>0</v>
      </c>
      <c r="BB158">
        <v>0</v>
      </c>
      <c r="BC158" t="s">
        <v>969</v>
      </c>
      <c r="BD158">
        <v>2.4</v>
      </c>
      <c r="BE158">
        <v>0.5</v>
      </c>
      <c r="BF158">
        <v>1</v>
      </c>
      <c r="BG158">
        <v>1</v>
      </c>
    </row>
    <row r="159" spans="1:59" x14ac:dyDescent="0.25">
      <c r="A159" s="47">
        <v>0</v>
      </c>
      <c r="B159" s="47">
        <v>0</v>
      </c>
      <c r="C159" s="47">
        <v>0</v>
      </c>
      <c r="D159" s="47">
        <v>0</v>
      </c>
      <c r="E159" s="47">
        <v>0</v>
      </c>
      <c r="F159" s="47">
        <v>0</v>
      </c>
      <c r="G159" s="47">
        <v>0</v>
      </c>
      <c r="H159" s="47">
        <v>0</v>
      </c>
      <c r="I159" s="47">
        <v>0</v>
      </c>
      <c r="J159" s="47">
        <v>0</v>
      </c>
      <c r="K159" s="47">
        <v>21</v>
      </c>
      <c r="L159" s="47">
        <v>1371</v>
      </c>
      <c r="M159" s="47">
        <v>1</v>
      </c>
      <c r="N159" s="47">
        <v>6</v>
      </c>
      <c r="O159" s="42">
        <v>0</v>
      </c>
      <c r="P159" s="42">
        <v>1</v>
      </c>
      <c r="Q159" s="42">
        <v>0</v>
      </c>
      <c r="R159" s="42">
        <v>0</v>
      </c>
      <c r="S159" s="47">
        <v>0</v>
      </c>
      <c r="T159" s="42">
        <v>1.5</v>
      </c>
      <c r="U159" s="42">
        <v>0</v>
      </c>
      <c r="V159" s="42">
        <v>0</v>
      </c>
      <c r="W159" s="42">
        <v>0</v>
      </c>
      <c r="X159" s="42">
        <v>0</v>
      </c>
      <c r="Y159" s="42">
        <v>0</v>
      </c>
      <c r="Z159" s="42">
        <v>0</v>
      </c>
      <c r="AA159" s="42">
        <v>0</v>
      </c>
      <c r="AB159" s="42">
        <v>0</v>
      </c>
      <c r="AC159" s="42">
        <v>0</v>
      </c>
      <c r="AD159" s="42">
        <v>0</v>
      </c>
      <c r="AE159" s="42">
        <v>0</v>
      </c>
      <c r="AF159" s="42">
        <v>0</v>
      </c>
      <c r="AG159" s="42">
        <v>0</v>
      </c>
      <c r="AH159" s="42">
        <v>0</v>
      </c>
      <c r="AI159" s="47">
        <v>0</v>
      </c>
      <c r="AJ159" s="47">
        <v>0</v>
      </c>
      <c r="AK159" s="47">
        <v>0</v>
      </c>
      <c r="AL159" s="47">
        <v>0</v>
      </c>
      <c r="AM159" s="47">
        <v>0</v>
      </c>
      <c r="AN159">
        <v>0</v>
      </c>
      <c r="AO159" s="47">
        <v>0</v>
      </c>
      <c r="AP159" s="47">
        <v>0</v>
      </c>
      <c r="AQ159" s="47">
        <v>0</v>
      </c>
      <c r="AR159" s="47">
        <v>0</v>
      </c>
      <c r="AS159" s="47">
        <v>0</v>
      </c>
      <c r="AT159" s="47">
        <v>0</v>
      </c>
      <c r="AU159" s="47">
        <v>0</v>
      </c>
      <c r="AV159" s="47">
        <v>0</v>
      </c>
      <c r="AW159" s="47">
        <v>0</v>
      </c>
      <c r="AX159" s="47">
        <v>0</v>
      </c>
      <c r="AY159">
        <v>0</v>
      </c>
      <c r="AZ159" s="47">
        <v>0</v>
      </c>
      <c r="BA159" s="47">
        <v>0</v>
      </c>
      <c r="BB159">
        <v>0</v>
      </c>
      <c r="BC159" t="s">
        <v>567</v>
      </c>
      <c r="BD159">
        <v>0</v>
      </c>
      <c r="BE159">
        <v>0</v>
      </c>
      <c r="BF159">
        <v>0</v>
      </c>
      <c r="BG159">
        <v>0</v>
      </c>
    </row>
    <row r="160" spans="1:59" x14ac:dyDescent="0.25">
      <c r="A160" s="47">
        <v>0</v>
      </c>
      <c r="B160" s="47">
        <v>0</v>
      </c>
      <c r="C160" s="47">
        <v>0</v>
      </c>
      <c r="D160" s="47">
        <v>0</v>
      </c>
      <c r="E160" s="47">
        <v>1</v>
      </c>
      <c r="F160" s="47">
        <v>0</v>
      </c>
      <c r="G160" s="47">
        <v>0</v>
      </c>
      <c r="H160" s="47">
        <v>0</v>
      </c>
      <c r="I160" s="47">
        <v>0</v>
      </c>
      <c r="J160" s="47">
        <v>0</v>
      </c>
      <c r="K160" s="47">
        <v>21</v>
      </c>
      <c r="L160" s="47">
        <v>277</v>
      </c>
      <c r="M160" s="47">
        <v>4</v>
      </c>
      <c r="N160" s="47">
        <v>6</v>
      </c>
      <c r="O160" s="42">
        <v>0</v>
      </c>
      <c r="P160" s="42">
        <v>3.79</v>
      </c>
      <c r="Q160" s="42">
        <v>0</v>
      </c>
      <c r="R160" s="42">
        <v>0.5</v>
      </c>
      <c r="S160" s="47">
        <v>1</v>
      </c>
      <c r="T160" s="42">
        <v>1.87</v>
      </c>
      <c r="U160" s="42">
        <v>0.5</v>
      </c>
      <c r="V160" s="42">
        <v>0</v>
      </c>
      <c r="W160" s="42">
        <v>12</v>
      </c>
      <c r="X160" s="42">
        <v>12</v>
      </c>
      <c r="Y160" s="42">
        <v>1</v>
      </c>
      <c r="Z160" s="42">
        <v>0</v>
      </c>
      <c r="AA160" s="42">
        <v>0</v>
      </c>
      <c r="AB160" s="42">
        <v>0</v>
      </c>
      <c r="AC160" s="42">
        <v>0</v>
      </c>
      <c r="AD160" s="42">
        <v>0</v>
      </c>
      <c r="AE160" s="42">
        <v>0</v>
      </c>
      <c r="AF160" s="42">
        <v>0</v>
      </c>
      <c r="AG160" s="42">
        <v>0</v>
      </c>
      <c r="AH160" s="42">
        <v>0</v>
      </c>
      <c r="AI160" s="47">
        <v>1</v>
      </c>
      <c r="AJ160" s="47">
        <v>0</v>
      </c>
      <c r="AK160" s="47">
        <v>0</v>
      </c>
      <c r="AL160" s="47">
        <v>0</v>
      </c>
      <c r="AM160" s="47">
        <v>0</v>
      </c>
      <c r="AN160">
        <v>0</v>
      </c>
      <c r="AO160" s="47">
        <v>0</v>
      </c>
      <c r="AP160" s="47">
        <v>0</v>
      </c>
      <c r="AQ160" s="47">
        <v>0</v>
      </c>
      <c r="AR160" s="47">
        <v>0</v>
      </c>
      <c r="AS160" s="47">
        <v>0</v>
      </c>
      <c r="AT160" s="47">
        <v>0</v>
      </c>
      <c r="AU160" s="47">
        <v>0</v>
      </c>
      <c r="AV160" s="47">
        <v>0</v>
      </c>
      <c r="AW160" s="47">
        <v>0</v>
      </c>
      <c r="AX160" s="47">
        <v>0</v>
      </c>
      <c r="AY160">
        <v>0</v>
      </c>
      <c r="AZ160" s="47">
        <v>0</v>
      </c>
      <c r="BA160" s="47">
        <v>0</v>
      </c>
      <c r="BB160">
        <v>0</v>
      </c>
      <c r="BC160" t="s">
        <v>938</v>
      </c>
      <c r="BD160">
        <v>0.5</v>
      </c>
      <c r="BE160">
        <v>0</v>
      </c>
      <c r="BF160">
        <v>1</v>
      </c>
      <c r="BG160">
        <v>0</v>
      </c>
    </row>
    <row r="161" spans="1:59" x14ac:dyDescent="0.25">
      <c r="A161" s="47">
        <v>0</v>
      </c>
      <c r="B161" s="47">
        <v>0</v>
      </c>
      <c r="C161" s="47">
        <v>0</v>
      </c>
      <c r="D161" s="47">
        <v>0</v>
      </c>
      <c r="E161" s="47">
        <v>0</v>
      </c>
      <c r="F161" s="47">
        <v>0</v>
      </c>
      <c r="G161" s="47">
        <v>0</v>
      </c>
      <c r="H161" s="47">
        <v>0</v>
      </c>
      <c r="I161" s="47">
        <v>0</v>
      </c>
      <c r="J161" s="47">
        <v>0</v>
      </c>
      <c r="K161" s="47">
        <v>21</v>
      </c>
      <c r="L161" s="47">
        <v>284</v>
      </c>
      <c r="M161" s="47">
        <v>1</v>
      </c>
      <c r="N161" s="47">
        <v>7</v>
      </c>
      <c r="O161" s="42">
        <v>0</v>
      </c>
      <c r="P161" s="42">
        <v>3</v>
      </c>
      <c r="Q161" s="42">
        <v>0</v>
      </c>
      <c r="R161" s="42">
        <v>0</v>
      </c>
      <c r="S161" s="47">
        <v>0</v>
      </c>
      <c r="T161" s="42">
        <v>1.71</v>
      </c>
      <c r="U161" s="42">
        <v>0</v>
      </c>
      <c r="V161" s="42">
        <v>0</v>
      </c>
      <c r="W161" s="42">
        <v>0</v>
      </c>
      <c r="X161" s="42">
        <v>0</v>
      </c>
      <c r="Y161" s="42">
        <v>0</v>
      </c>
      <c r="Z161" s="42">
        <v>0</v>
      </c>
      <c r="AA161" s="42">
        <v>0</v>
      </c>
      <c r="AB161" s="42">
        <v>0</v>
      </c>
      <c r="AC161" s="42">
        <v>0</v>
      </c>
      <c r="AD161" s="42">
        <v>0</v>
      </c>
      <c r="AE161" s="42">
        <v>0</v>
      </c>
      <c r="AF161" s="42">
        <v>0</v>
      </c>
      <c r="AG161" s="42">
        <v>0</v>
      </c>
      <c r="AH161" s="42">
        <v>0</v>
      </c>
      <c r="AI161" s="47">
        <v>0</v>
      </c>
      <c r="AJ161" s="47">
        <v>0</v>
      </c>
      <c r="AK161" s="47">
        <v>0</v>
      </c>
      <c r="AL161" s="47">
        <v>0</v>
      </c>
      <c r="AM161" s="47">
        <v>0</v>
      </c>
      <c r="AN161">
        <v>0</v>
      </c>
      <c r="AO161" s="47">
        <v>0</v>
      </c>
      <c r="AP161" s="47">
        <v>0</v>
      </c>
      <c r="AQ161" s="47">
        <v>0</v>
      </c>
      <c r="AR161" s="47">
        <v>0</v>
      </c>
      <c r="AS161" s="47">
        <v>0</v>
      </c>
      <c r="AT161" s="47">
        <v>0</v>
      </c>
      <c r="AU161" s="47">
        <v>0</v>
      </c>
      <c r="AV161" s="47">
        <v>0</v>
      </c>
      <c r="AW161" s="47">
        <v>0</v>
      </c>
      <c r="AX161" s="47">
        <v>0</v>
      </c>
      <c r="AY161">
        <v>0</v>
      </c>
      <c r="AZ161" s="47">
        <v>0</v>
      </c>
      <c r="BA161" s="47">
        <v>0</v>
      </c>
      <c r="BB161">
        <v>0</v>
      </c>
      <c r="BC161" t="s">
        <v>940</v>
      </c>
      <c r="BD161">
        <v>0</v>
      </c>
      <c r="BE161">
        <v>0</v>
      </c>
      <c r="BF161">
        <v>0</v>
      </c>
      <c r="BG161">
        <v>0</v>
      </c>
    </row>
    <row r="162" spans="1:59" x14ac:dyDescent="0.25">
      <c r="A162" s="47">
        <v>0</v>
      </c>
      <c r="B162" s="47">
        <v>0</v>
      </c>
      <c r="C162" s="47">
        <v>0</v>
      </c>
      <c r="D162" s="47">
        <v>0</v>
      </c>
      <c r="E162" s="47">
        <v>0</v>
      </c>
      <c r="F162" s="47">
        <v>0</v>
      </c>
      <c r="G162" s="47">
        <v>0</v>
      </c>
      <c r="H162" s="47">
        <v>0</v>
      </c>
      <c r="I162" s="47">
        <v>0</v>
      </c>
      <c r="J162" s="47">
        <v>0</v>
      </c>
      <c r="K162" s="47">
        <v>21</v>
      </c>
      <c r="L162" s="47">
        <v>293</v>
      </c>
      <c r="M162" s="47">
        <v>3</v>
      </c>
      <c r="N162" s="47">
        <v>6</v>
      </c>
      <c r="O162" s="42">
        <v>0</v>
      </c>
      <c r="P162" s="42">
        <v>1</v>
      </c>
      <c r="Q162" s="42">
        <v>0</v>
      </c>
      <c r="R162" s="42">
        <v>0</v>
      </c>
      <c r="S162" s="47">
        <v>0</v>
      </c>
      <c r="T162" s="42">
        <v>1.5</v>
      </c>
      <c r="U162" s="42">
        <v>0</v>
      </c>
      <c r="V162" s="42">
        <v>0</v>
      </c>
      <c r="W162" s="42">
        <v>0</v>
      </c>
      <c r="X162" s="42">
        <v>0</v>
      </c>
      <c r="Y162" s="42">
        <v>0</v>
      </c>
      <c r="Z162" s="42">
        <v>0</v>
      </c>
      <c r="AA162" s="42">
        <v>0</v>
      </c>
      <c r="AB162" s="42">
        <v>0</v>
      </c>
      <c r="AC162" s="42">
        <v>0</v>
      </c>
      <c r="AD162" s="42">
        <v>0</v>
      </c>
      <c r="AE162" s="42">
        <v>0</v>
      </c>
      <c r="AF162" s="42">
        <v>0</v>
      </c>
      <c r="AG162" s="42">
        <v>0</v>
      </c>
      <c r="AH162" s="42">
        <v>0</v>
      </c>
      <c r="AI162" s="47">
        <v>0</v>
      </c>
      <c r="AJ162" s="47">
        <v>0</v>
      </c>
      <c r="AK162" s="47">
        <v>0</v>
      </c>
      <c r="AL162" s="47">
        <v>0</v>
      </c>
      <c r="AM162" s="47">
        <v>0</v>
      </c>
      <c r="AN162">
        <v>0</v>
      </c>
      <c r="AO162" s="47">
        <v>0</v>
      </c>
      <c r="AP162" s="47">
        <v>0</v>
      </c>
      <c r="AQ162" s="47">
        <v>0</v>
      </c>
      <c r="AR162" s="47">
        <v>0</v>
      </c>
      <c r="AS162" s="47">
        <v>0</v>
      </c>
      <c r="AT162" s="47">
        <v>0</v>
      </c>
      <c r="AU162" s="47">
        <v>0</v>
      </c>
      <c r="AV162" s="47">
        <v>0</v>
      </c>
      <c r="AW162" s="47">
        <v>0</v>
      </c>
      <c r="AX162" s="47">
        <v>0</v>
      </c>
      <c r="AY162">
        <v>0</v>
      </c>
      <c r="AZ162" s="47">
        <v>0</v>
      </c>
      <c r="BA162" s="47">
        <v>0</v>
      </c>
      <c r="BB162">
        <v>0</v>
      </c>
      <c r="BC162" t="s">
        <v>671</v>
      </c>
      <c r="BD162">
        <v>0</v>
      </c>
      <c r="BE162">
        <v>0</v>
      </c>
      <c r="BF162">
        <v>0</v>
      </c>
      <c r="BG162">
        <v>0</v>
      </c>
    </row>
    <row r="163" spans="1:59" x14ac:dyDescent="0.25">
      <c r="A163" s="47">
        <v>0</v>
      </c>
      <c r="B163" s="47">
        <v>0</v>
      </c>
      <c r="C163" s="47">
        <v>0</v>
      </c>
      <c r="D163" s="47">
        <v>0</v>
      </c>
      <c r="E163" s="47">
        <v>0</v>
      </c>
      <c r="F163" s="47">
        <v>0</v>
      </c>
      <c r="G163" s="47">
        <v>1</v>
      </c>
      <c r="H163" s="47">
        <v>0</v>
      </c>
      <c r="I163" s="47">
        <v>0</v>
      </c>
      <c r="J163" s="47">
        <v>0</v>
      </c>
      <c r="K163" s="47">
        <v>21</v>
      </c>
      <c r="L163" s="47">
        <v>280</v>
      </c>
      <c r="M163" s="47">
        <v>3</v>
      </c>
      <c r="N163" s="47">
        <v>6</v>
      </c>
      <c r="O163" s="42">
        <v>0</v>
      </c>
      <c r="P163" s="42">
        <v>3.27</v>
      </c>
      <c r="Q163" s="42">
        <v>0</v>
      </c>
      <c r="R163" s="42">
        <v>1.2</v>
      </c>
      <c r="S163" s="47">
        <v>1</v>
      </c>
      <c r="T163" s="42">
        <v>1.91</v>
      </c>
      <c r="U163" s="42">
        <v>0</v>
      </c>
      <c r="V163" s="42">
        <v>1.2</v>
      </c>
      <c r="W163" s="42">
        <v>46</v>
      </c>
      <c r="X163" s="42">
        <v>46</v>
      </c>
      <c r="Y163" s="42">
        <v>0</v>
      </c>
      <c r="Z163" s="42">
        <v>0</v>
      </c>
      <c r="AA163" s="42">
        <v>0</v>
      </c>
      <c r="AB163" s="42">
        <v>0</v>
      </c>
      <c r="AC163" s="42">
        <v>0</v>
      </c>
      <c r="AD163" s="42">
        <v>0</v>
      </c>
      <c r="AE163" s="42">
        <v>0</v>
      </c>
      <c r="AF163" s="42">
        <v>0</v>
      </c>
      <c r="AG163" s="42">
        <v>1</v>
      </c>
      <c r="AH163" s="42">
        <v>0</v>
      </c>
      <c r="AI163" s="47">
        <v>0</v>
      </c>
      <c r="AJ163" s="47">
        <v>0</v>
      </c>
      <c r="AK163" s="47">
        <v>0</v>
      </c>
      <c r="AL163" s="47">
        <v>0</v>
      </c>
      <c r="AM163" s="47">
        <v>0</v>
      </c>
      <c r="AN163">
        <v>0</v>
      </c>
      <c r="AO163" s="47">
        <v>0</v>
      </c>
      <c r="AP163" s="47">
        <v>0</v>
      </c>
      <c r="AQ163" s="47">
        <v>0</v>
      </c>
      <c r="AR163" s="47">
        <v>0</v>
      </c>
      <c r="AS163" s="47">
        <v>0</v>
      </c>
      <c r="AT163" s="47">
        <v>0</v>
      </c>
      <c r="AU163" s="47">
        <v>0</v>
      </c>
      <c r="AV163" s="47">
        <v>0</v>
      </c>
      <c r="AW163" s="47">
        <v>0</v>
      </c>
      <c r="AX163" s="47">
        <v>0</v>
      </c>
      <c r="AY163">
        <v>0</v>
      </c>
      <c r="AZ163" s="47">
        <v>0</v>
      </c>
      <c r="BA163" s="47">
        <v>1</v>
      </c>
      <c r="BB163">
        <v>0</v>
      </c>
      <c r="BC163" t="s">
        <v>923</v>
      </c>
      <c r="BD163">
        <v>0</v>
      </c>
      <c r="BE163">
        <v>1.2</v>
      </c>
      <c r="BF163">
        <v>0</v>
      </c>
      <c r="BG163">
        <v>1</v>
      </c>
    </row>
    <row r="164" spans="1:59" x14ac:dyDescent="0.25">
      <c r="A164" s="47">
        <v>0</v>
      </c>
      <c r="B164" s="47">
        <v>0</v>
      </c>
      <c r="C164" s="47">
        <v>0</v>
      </c>
      <c r="D164" s="47">
        <v>0</v>
      </c>
      <c r="E164" s="47">
        <v>0</v>
      </c>
      <c r="F164" s="47">
        <v>0</v>
      </c>
      <c r="G164" s="47">
        <v>0</v>
      </c>
      <c r="H164" s="47">
        <v>0</v>
      </c>
      <c r="I164" s="47">
        <v>0</v>
      </c>
      <c r="J164" s="47">
        <v>0</v>
      </c>
      <c r="K164" s="47">
        <v>21</v>
      </c>
      <c r="L164" s="47">
        <v>263</v>
      </c>
      <c r="M164" s="47">
        <v>5</v>
      </c>
      <c r="N164" s="47">
        <v>6</v>
      </c>
      <c r="O164" s="42">
        <v>0</v>
      </c>
      <c r="P164" s="42">
        <v>3</v>
      </c>
      <c r="Q164" s="42">
        <v>0</v>
      </c>
      <c r="R164" s="42">
        <v>0</v>
      </c>
      <c r="S164" s="47">
        <v>0</v>
      </c>
      <c r="T164" s="42">
        <v>1.71</v>
      </c>
      <c r="U164" s="42">
        <v>0</v>
      </c>
      <c r="V164" s="42">
        <v>0</v>
      </c>
      <c r="W164" s="42">
        <v>0</v>
      </c>
      <c r="X164" s="42">
        <v>0</v>
      </c>
      <c r="Y164" s="42">
        <v>0</v>
      </c>
      <c r="Z164" s="42">
        <v>0</v>
      </c>
      <c r="AA164" s="42">
        <v>0</v>
      </c>
      <c r="AB164" s="42">
        <v>0</v>
      </c>
      <c r="AC164" s="42">
        <v>0</v>
      </c>
      <c r="AD164" s="42">
        <v>0</v>
      </c>
      <c r="AE164" s="42">
        <v>0</v>
      </c>
      <c r="AF164" s="42">
        <v>0</v>
      </c>
      <c r="AG164" s="42">
        <v>0</v>
      </c>
      <c r="AH164" s="42">
        <v>0</v>
      </c>
      <c r="AI164" s="47">
        <v>0</v>
      </c>
      <c r="AJ164" s="47">
        <v>0</v>
      </c>
      <c r="AK164" s="47">
        <v>0</v>
      </c>
      <c r="AL164" s="47">
        <v>0</v>
      </c>
      <c r="AM164" s="47">
        <v>0</v>
      </c>
      <c r="AN164">
        <v>0</v>
      </c>
      <c r="AO164" s="47">
        <v>0</v>
      </c>
      <c r="AP164" s="47">
        <v>0</v>
      </c>
      <c r="AQ164" s="47">
        <v>0</v>
      </c>
      <c r="AR164" s="47">
        <v>0</v>
      </c>
      <c r="AS164" s="47">
        <v>0</v>
      </c>
      <c r="AT164" s="47">
        <v>0</v>
      </c>
      <c r="AU164" s="47">
        <v>0</v>
      </c>
      <c r="AV164" s="47">
        <v>0</v>
      </c>
      <c r="AW164" s="47">
        <v>0</v>
      </c>
      <c r="AX164" s="47">
        <v>0</v>
      </c>
      <c r="AY164">
        <v>0</v>
      </c>
      <c r="AZ164" s="47">
        <v>0</v>
      </c>
      <c r="BA164" s="47">
        <v>0</v>
      </c>
      <c r="BB164">
        <v>0</v>
      </c>
      <c r="BC164" t="s">
        <v>939</v>
      </c>
      <c r="BD164">
        <v>0</v>
      </c>
      <c r="BE164">
        <v>0</v>
      </c>
      <c r="BF164">
        <v>0</v>
      </c>
      <c r="BG164">
        <v>0</v>
      </c>
    </row>
    <row r="165" spans="1:59" x14ac:dyDescent="0.25">
      <c r="A165" s="47">
        <v>0</v>
      </c>
      <c r="B165" s="47">
        <v>0</v>
      </c>
      <c r="C165" s="47">
        <v>0</v>
      </c>
      <c r="D165" s="47">
        <v>0</v>
      </c>
      <c r="E165" s="47">
        <v>0</v>
      </c>
      <c r="F165" s="47">
        <v>0</v>
      </c>
      <c r="G165" s="47">
        <v>0</v>
      </c>
      <c r="H165" s="47">
        <v>0</v>
      </c>
      <c r="I165" s="47">
        <v>0</v>
      </c>
      <c r="J165" s="47">
        <v>0</v>
      </c>
      <c r="K165" s="47">
        <v>21</v>
      </c>
      <c r="L165" s="47">
        <v>294</v>
      </c>
      <c r="M165" s="47">
        <v>3</v>
      </c>
      <c r="N165" s="47">
        <v>6</v>
      </c>
      <c r="O165" s="42">
        <v>0</v>
      </c>
      <c r="P165" s="42">
        <v>3</v>
      </c>
      <c r="Q165" s="42">
        <v>0</v>
      </c>
      <c r="R165" s="42">
        <v>0</v>
      </c>
      <c r="S165" s="47">
        <v>0</v>
      </c>
      <c r="T165" s="42">
        <v>1.71</v>
      </c>
      <c r="U165" s="42">
        <v>0</v>
      </c>
      <c r="V165" s="42">
        <v>0</v>
      </c>
      <c r="W165" s="42">
        <v>0</v>
      </c>
      <c r="X165" s="42">
        <v>0</v>
      </c>
      <c r="Y165" s="42">
        <v>0</v>
      </c>
      <c r="Z165" s="42">
        <v>0</v>
      </c>
      <c r="AA165" s="42">
        <v>0</v>
      </c>
      <c r="AB165" s="42">
        <v>0</v>
      </c>
      <c r="AC165" s="42">
        <v>0</v>
      </c>
      <c r="AD165" s="42">
        <v>0</v>
      </c>
      <c r="AE165" s="42">
        <v>0</v>
      </c>
      <c r="AF165" s="42">
        <v>0</v>
      </c>
      <c r="AG165" s="42">
        <v>0</v>
      </c>
      <c r="AH165" s="42">
        <v>0</v>
      </c>
      <c r="AI165" s="47">
        <v>0</v>
      </c>
      <c r="AJ165" s="47">
        <v>0</v>
      </c>
      <c r="AK165" s="47">
        <v>0</v>
      </c>
      <c r="AL165" s="47">
        <v>0</v>
      </c>
      <c r="AM165" s="47">
        <v>0</v>
      </c>
      <c r="AN165">
        <v>0</v>
      </c>
      <c r="AO165" s="47">
        <v>0</v>
      </c>
      <c r="AP165" s="47">
        <v>0</v>
      </c>
      <c r="AQ165" s="47">
        <v>0</v>
      </c>
      <c r="AR165" s="47">
        <v>0</v>
      </c>
      <c r="AS165" s="47">
        <v>0</v>
      </c>
      <c r="AT165" s="47">
        <v>0</v>
      </c>
      <c r="AU165" s="47">
        <v>0</v>
      </c>
      <c r="AV165" s="47">
        <v>0</v>
      </c>
      <c r="AW165" s="47">
        <v>0</v>
      </c>
      <c r="AX165" s="47">
        <v>0</v>
      </c>
      <c r="AY165">
        <v>0</v>
      </c>
      <c r="AZ165" s="47">
        <v>0</v>
      </c>
      <c r="BA165" s="47">
        <v>0</v>
      </c>
      <c r="BB165">
        <v>0</v>
      </c>
      <c r="BC165" t="s">
        <v>941</v>
      </c>
      <c r="BD165">
        <v>0</v>
      </c>
      <c r="BE165">
        <v>0</v>
      </c>
      <c r="BF165">
        <v>0</v>
      </c>
      <c r="BG165">
        <v>0</v>
      </c>
    </row>
    <row r="166" spans="1:59" x14ac:dyDescent="0.25">
      <c r="A166" s="47">
        <v>0</v>
      </c>
      <c r="B166" s="47">
        <v>1</v>
      </c>
      <c r="C166" s="47">
        <v>3</v>
      </c>
      <c r="D166" s="47">
        <v>0</v>
      </c>
      <c r="E166" s="47">
        <v>0</v>
      </c>
      <c r="F166" s="47">
        <v>0</v>
      </c>
      <c r="G166" s="47">
        <v>0</v>
      </c>
      <c r="H166" s="47">
        <v>0</v>
      </c>
      <c r="I166" s="47">
        <v>0</v>
      </c>
      <c r="J166" s="47">
        <v>0</v>
      </c>
      <c r="K166" s="47">
        <v>21</v>
      </c>
      <c r="L166" s="47">
        <v>267</v>
      </c>
      <c r="M166" s="47">
        <v>5</v>
      </c>
      <c r="N166" s="47">
        <v>6</v>
      </c>
      <c r="O166" s="42">
        <v>0</v>
      </c>
      <c r="P166" s="42">
        <v>3.02</v>
      </c>
      <c r="Q166" s="42">
        <v>0</v>
      </c>
      <c r="R166" s="42">
        <v>0.3</v>
      </c>
      <c r="S166" s="47">
        <v>1</v>
      </c>
      <c r="T166" s="42">
        <v>1.76</v>
      </c>
      <c r="U166" s="42">
        <v>0.3</v>
      </c>
      <c r="V166" s="42">
        <v>0</v>
      </c>
      <c r="W166" s="42">
        <v>26</v>
      </c>
      <c r="X166" s="42">
        <v>26</v>
      </c>
      <c r="Y166" s="42">
        <v>0</v>
      </c>
      <c r="Z166" s="42">
        <v>1</v>
      </c>
      <c r="AA166" s="42">
        <v>3</v>
      </c>
      <c r="AB166" s="42">
        <v>0</v>
      </c>
      <c r="AC166" s="42">
        <v>0</v>
      </c>
      <c r="AD166" s="42">
        <v>0</v>
      </c>
      <c r="AE166" s="42">
        <v>0</v>
      </c>
      <c r="AF166" s="42">
        <v>0</v>
      </c>
      <c r="AG166" s="42">
        <v>0</v>
      </c>
      <c r="AH166" s="42">
        <v>0</v>
      </c>
      <c r="AI166" s="47">
        <v>0</v>
      </c>
      <c r="AJ166" s="47">
        <v>1</v>
      </c>
      <c r="AK166" s="47">
        <v>3</v>
      </c>
      <c r="AL166" s="47">
        <v>0</v>
      </c>
      <c r="AM166" s="47">
        <v>0</v>
      </c>
      <c r="AN166">
        <v>0</v>
      </c>
      <c r="AO166" s="47">
        <v>0</v>
      </c>
      <c r="AP166" s="47">
        <v>0</v>
      </c>
      <c r="AQ166" s="47">
        <v>0</v>
      </c>
      <c r="AR166" s="47">
        <v>0</v>
      </c>
      <c r="AS166" s="47">
        <v>0</v>
      </c>
      <c r="AT166" s="47">
        <v>0</v>
      </c>
      <c r="AU166" s="47">
        <v>0</v>
      </c>
      <c r="AV166" s="47">
        <v>0</v>
      </c>
      <c r="AW166" s="47">
        <v>0</v>
      </c>
      <c r="AX166" s="47">
        <v>0</v>
      </c>
      <c r="AY166">
        <v>0</v>
      </c>
      <c r="AZ166" s="47">
        <v>0</v>
      </c>
      <c r="BA166" s="47">
        <v>0</v>
      </c>
      <c r="BB166">
        <v>0</v>
      </c>
      <c r="BC166" t="s">
        <v>555</v>
      </c>
      <c r="BD166">
        <v>0.30000000000000004</v>
      </c>
      <c r="BE166">
        <v>0</v>
      </c>
      <c r="BF166">
        <v>1</v>
      </c>
      <c r="BG166">
        <v>0</v>
      </c>
    </row>
    <row r="167" spans="1:59" x14ac:dyDescent="0.25">
      <c r="A167" s="47">
        <v>0</v>
      </c>
      <c r="B167" s="47">
        <v>0</v>
      </c>
      <c r="C167" s="47">
        <v>0</v>
      </c>
      <c r="D167" s="47">
        <v>0</v>
      </c>
      <c r="E167" s="47">
        <v>0</v>
      </c>
      <c r="F167" s="47">
        <v>0</v>
      </c>
      <c r="G167" s="47">
        <v>0</v>
      </c>
      <c r="H167" s="47">
        <v>0</v>
      </c>
      <c r="I167" s="47">
        <v>0</v>
      </c>
      <c r="J167" s="47">
        <v>0</v>
      </c>
      <c r="K167" s="47">
        <v>21</v>
      </c>
      <c r="L167" s="47">
        <v>277</v>
      </c>
      <c r="M167" s="47">
        <v>3</v>
      </c>
      <c r="N167" s="47">
        <v>6</v>
      </c>
      <c r="O167" s="42">
        <v>0</v>
      </c>
      <c r="P167" s="42">
        <v>3</v>
      </c>
      <c r="Q167" s="42">
        <v>0</v>
      </c>
      <c r="R167" s="42">
        <v>0</v>
      </c>
      <c r="S167" s="47">
        <v>0</v>
      </c>
      <c r="T167" s="42">
        <v>1.71</v>
      </c>
      <c r="U167" s="42">
        <v>0</v>
      </c>
      <c r="V167" s="42">
        <v>0</v>
      </c>
      <c r="W167" s="42">
        <v>0</v>
      </c>
      <c r="X167" s="42">
        <v>0</v>
      </c>
      <c r="Y167" s="42">
        <v>0</v>
      </c>
      <c r="Z167" s="42">
        <v>0</v>
      </c>
      <c r="AA167" s="42">
        <v>0</v>
      </c>
      <c r="AB167" s="42">
        <v>0</v>
      </c>
      <c r="AC167" s="42">
        <v>0</v>
      </c>
      <c r="AD167" s="42">
        <v>0</v>
      </c>
      <c r="AE167" s="42">
        <v>0</v>
      </c>
      <c r="AF167" s="42">
        <v>0</v>
      </c>
      <c r="AG167" s="42">
        <v>0</v>
      </c>
      <c r="AH167" s="42">
        <v>0</v>
      </c>
      <c r="AI167" s="47">
        <v>0</v>
      </c>
      <c r="AJ167" s="47">
        <v>0</v>
      </c>
      <c r="AK167" s="47">
        <v>0</v>
      </c>
      <c r="AL167" s="47">
        <v>0</v>
      </c>
      <c r="AM167" s="47">
        <v>0</v>
      </c>
      <c r="AN167">
        <v>0</v>
      </c>
      <c r="AO167" s="47">
        <v>0</v>
      </c>
      <c r="AP167" s="47">
        <v>0</v>
      </c>
      <c r="AQ167" s="47">
        <v>0</v>
      </c>
      <c r="AR167" s="47">
        <v>0</v>
      </c>
      <c r="AS167" s="47">
        <v>0</v>
      </c>
      <c r="AT167" s="47">
        <v>0</v>
      </c>
      <c r="AU167" s="47">
        <v>0</v>
      </c>
      <c r="AV167" s="47">
        <v>0</v>
      </c>
      <c r="AW167" s="47">
        <v>0</v>
      </c>
      <c r="AX167" s="47">
        <v>0</v>
      </c>
      <c r="AY167">
        <v>0</v>
      </c>
      <c r="AZ167" s="47">
        <v>0</v>
      </c>
      <c r="BA167" s="47">
        <v>0</v>
      </c>
      <c r="BB167">
        <v>0</v>
      </c>
      <c r="BC167" t="s">
        <v>237</v>
      </c>
      <c r="BD167">
        <v>0</v>
      </c>
      <c r="BE167">
        <v>0</v>
      </c>
      <c r="BF167">
        <v>0</v>
      </c>
      <c r="BG167">
        <v>0</v>
      </c>
    </row>
    <row r="168" spans="1:59" x14ac:dyDescent="0.25">
      <c r="A168" s="47">
        <v>0</v>
      </c>
      <c r="B168" s="47">
        <v>0</v>
      </c>
      <c r="C168" s="47">
        <v>0</v>
      </c>
      <c r="D168" s="47">
        <v>0</v>
      </c>
      <c r="E168" s="47">
        <v>0</v>
      </c>
      <c r="F168" s="47">
        <v>0</v>
      </c>
      <c r="G168" s="47">
        <v>0</v>
      </c>
      <c r="H168" s="47">
        <v>0</v>
      </c>
      <c r="I168" s="47">
        <v>0</v>
      </c>
      <c r="J168" s="47">
        <v>0</v>
      </c>
      <c r="K168" s="47">
        <v>21</v>
      </c>
      <c r="L168" s="47">
        <v>266</v>
      </c>
      <c r="M168" s="47">
        <v>3</v>
      </c>
      <c r="N168" s="47">
        <v>6</v>
      </c>
      <c r="O168" s="42">
        <v>0</v>
      </c>
      <c r="P168" s="42">
        <v>1</v>
      </c>
      <c r="Q168" s="42">
        <v>0</v>
      </c>
      <c r="R168" s="42">
        <v>0</v>
      </c>
      <c r="S168" s="47">
        <v>0</v>
      </c>
      <c r="T168" s="42">
        <v>1.5</v>
      </c>
      <c r="U168" s="42">
        <v>0</v>
      </c>
      <c r="V168" s="42">
        <v>0</v>
      </c>
      <c r="W168" s="42">
        <v>0</v>
      </c>
      <c r="X168" s="42">
        <v>0</v>
      </c>
      <c r="Y168" s="42">
        <v>0</v>
      </c>
      <c r="Z168" s="42">
        <v>0</v>
      </c>
      <c r="AA168" s="42">
        <v>0</v>
      </c>
      <c r="AB168" s="42">
        <v>0</v>
      </c>
      <c r="AC168" s="42">
        <v>0</v>
      </c>
      <c r="AD168" s="42">
        <v>0</v>
      </c>
      <c r="AE168" s="42">
        <v>0</v>
      </c>
      <c r="AF168" s="42">
        <v>0</v>
      </c>
      <c r="AG168" s="42">
        <v>0</v>
      </c>
      <c r="AH168" s="42">
        <v>0</v>
      </c>
      <c r="AI168" s="47">
        <v>0</v>
      </c>
      <c r="AJ168" s="47">
        <v>0</v>
      </c>
      <c r="AK168" s="47">
        <v>0</v>
      </c>
      <c r="AL168" s="47">
        <v>0</v>
      </c>
      <c r="AM168" s="47">
        <v>0</v>
      </c>
      <c r="AN168">
        <v>0</v>
      </c>
      <c r="AO168" s="47">
        <v>0</v>
      </c>
      <c r="AP168" s="47">
        <v>0</v>
      </c>
      <c r="AQ168" s="47">
        <v>0</v>
      </c>
      <c r="AR168" s="47">
        <v>0</v>
      </c>
      <c r="AS168" s="47">
        <v>0</v>
      </c>
      <c r="AT168" s="47">
        <v>0</v>
      </c>
      <c r="AU168" s="47">
        <v>0</v>
      </c>
      <c r="AV168" s="47">
        <v>0</v>
      </c>
      <c r="AW168" s="47">
        <v>0</v>
      </c>
      <c r="AX168" s="47">
        <v>0</v>
      </c>
      <c r="AY168">
        <v>0</v>
      </c>
      <c r="AZ168" s="47">
        <v>0</v>
      </c>
      <c r="BA168" s="47">
        <v>0</v>
      </c>
      <c r="BB168">
        <v>0</v>
      </c>
      <c r="BC168" t="s">
        <v>967</v>
      </c>
      <c r="BD168">
        <v>0</v>
      </c>
      <c r="BE168">
        <v>0</v>
      </c>
      <c r="BF168">
        <v>0</v>
      </c>
      <c r="BG168">
        <v>0</v>
      </c>
    </row>
    <row r="169" spans="1:59" x14ac:dyDescent="0.25">
      <c r="A169" s="47">
        <v>0</v>
      </c>
      <c r="B169" s="47">
        <v>0</v>
      </c>
      <c r="C169" s="47">
        <v>0</v>
      </c>
      <c r="D169" s="47">
        <v>0</v>
      </c>
      <c r="E169" s="47">
        <v>0</v>
      </c>
      <c r="F169" s="47">
        <v>0</v>
      </c>
      <c r="G169" s="47">
        <v>0</v>
      </c>
      <c r="H169" s="47">
        <v>0</v>
      </c>
      <c r="I169" s="47">
        <v>0</v>
      </c>
      <c r="J169" s="47">
        <v>0</v>
      </c>
      <c r="K169" s="47">
        <v>21</v>
      </c>
      <c r="L169" s="47">
        <v>277</v>
      </c>
      <c r="M169" s="47">
        <v>2</v>
      </c>
      <c r="N169" s="47">
        <v>6</v>
      </c>
      <c r="O169" s="42">
        <v>0</v>
      </c>
      <c r="P169" s="42">
        <v>1</v>
      </c>
      <c r="Q169" s="42">
        <v>0</v>
      </c>
      <c r="R169" s="42">
        <v>0</v>
      </c>
      <c r="S169" s="47">
        <v>0</v>
      </c>
      <c r="T169" s="42">
        <v>1.5</v>
      </c>
      <c r="U169" s="42">
        <v>0</v>
      </c>
      <c r="V169" s="42">
        <v>0</v>
      </c>
      <c r="W169" s="42">
        <v>0</v>
      </c>
      <c r="X169" s="42">
        <v>0</v>
      </c>
      <c r="Y169" s="42">
        <v>0</v>
      </c>
      <c r="Z169" s="42">
        <v>0</v>
      </c>
      <c r="AA169" s="42">
        <v>0</v>
      </c>
      <c r="AB169" s="42">
        <v>0</v>
      </c>
      <c r="AC169" s="42">
        <v>0</v>
      </c>
      <c r="AD169" s="42">
        <v>0</v>
      </c>
      <c r="AE169" s="42">
        <v>0</v>
      </c>
      <c r="AF169" s="42">
        <v>0</v>
      </c>
      <c r="AG169" s="42">
        <v>0</v>
      </c>
      <c r="AH169" s="42">
        <v>0</v>
      </c>
      <c r="AI169" s="47">
        <v>0</v>
      </c>
      <c r="AJ169" s="47">
        <v>0</v>
      </c>
      <c r="AK169" s="47">
        <v>0</v>
      </c>
      <c r="AL169" s="47">
        <v>0</v>
      </c>
      <c r="AM169" s="47">
        <v>0</v>
      </c>
      <c r="AN169">
        <v>0</v>
      </c>
      <c r="AO169" s="47">
        <v>0</v>
      </c>
      <c r="AP169" s="47">
        <v>0</v>
      </c>
      <c r="AQ169" s="47">
        <v>0</v>
      </c>
      <c r="AR169" s="47">
        <v>0</v>
      </c>
      <c r="AS169" s="47">
        <v>0</v>
      </c>
      <c r="AT169" s="47">
        <v>0</v>
      </c>
      <c r="AU169" s="47">
        <v>0</v>
      </c>
      <c r="AV169" s="47">
        <v>0</v>
      </c>
      <c r="AW169" s="47">
        <v>0</v>
      </c>
      <c r="AX169" s="47">
        <v>0</v>
      </c>
      <c r="AY169">
        <v>0</v>
      </c>
      <c r="AZ169" s="47">
        <v>0</v>
      </c>
      <c r="BA169" s="47">
        <v>0</v>
      </c>
      <c r="BB169">
        <v>0</v>
      </c>
      <c r="BC169" t="s">
        <v>966</v>
      </c>
      <c r="BD169">
        <v>0</v>
      </c>
      <c r="BE169">
        <v>0</v>
      </c>
      <c r="BF169">
        <v>0</v>
      </c>
      <c r="BG169">
        <v>0</v>
      </c>
    </row>
    <row r="170" spans="1:59" x14ac:dyDescent="0.25">
      <c r="A170" s="47">
        <v>0</v>
      </c>
      <c r="B170" s="47">
        <v>0</v>
      </c>
      <c r="C170" s="47">
        <v>0</v>
      </c>
      <c r="D170" s="47">
        <v>0</v>
      </c>
      <c r="E170" s="47">
        <v>0</v>
      </c>
      <c r="F170" s="47">
        <v>0</v>
      </c>
      <c r="G170" s="47">
        <v>0</v>
      </c>
      <c r="H170" s="47">
        <v>0</v>
      </c>
      <c r="I170" s="47">
        <v>0</v>
      </c>
      <c r="J170" s="47">
        <v>0</v>
      </c>
      <c r="K170" s="47">
        <v>21</v>
      </c>
      <c r="L170" s="47">
        <v>275</v>
      </c>
      <c r="M170" s="47">
        <v>1</v>
      </c>
      <c r="N170" s="47">
        <v>6</v>
      </c>
      <c r="O170" s="42">
        <v>0</v>
      </c>
      <c r="P170" s="42">
        <v>1</v>
      </c>
      <c r="Q170" s="42">
        <v>0</v>
      </c>
      <c r="R170" s="42">
        <v>0</v>
      </c>
      <c r="S170" s="47">
        <v>0</v>
      </c>
      <c r="T170" s="42">
        <v>1.5</v>
      </c>
      <c r="U170" s="42">
        <v>0</v>
      </c>
      <c r="V170" s="42">
        <v>0</v>
      </c>
      <c r="W170" s="42">
        <v>0</v>
      </c>
      <c r="X170" s="42">
        <v>0</v>
      </c>
      <c r="Y170" s="42">
        <v>0</v>
      </c>
      <c r="Z170" s="42">
        <v>0</v>
      </c>
      <c r="AA170" s="42">
        <v>0</v>
      </c>
      <c r="AB170" s="42">
        <v>0</v>
      </c>
      <c r="AC170" s="42">
        <v>0</v>
      </c>
      <c r="AD170" s="42">
        <v>0</v>
      </c>
      <c r="AE170" s="42">
        <v>0</v>
      </c>
      <c r="AF170" s="42">
        <v>0</v>
      </c>
      <c r="AG170" s="42">
        <v>0</v>
      </c>
      <c r="AH170" s="42">
        <v>0</v>
      </c>
      <c r="AI170" s="47">
        <v>0</v>
      </c>
      <c r="AJ170" s="47">
        <v>0</v>
      </c>
      <c r="AK170" s="47">
        <v>0</v>
      </c>
      <c r="AL170" s="47">
        <v>0</v>
      </c>
      <c r="AM170" s="47">
        <v>0</v>
      </c>
      <c r="AN170">
        <v>0</v>
      </c>
      <c r="AO170" s="47">
        <v>0</v>
      </c>
      <c r="AP170" s="47">
        <v>0</v>
      </c>
      <c r="AQ170" s="47">
        <v>0</v>
      </c>
      <c r="AR170" s="47">
        <v>0</v>
      </c>
      <c r="AS170" s="47">
        <v>0</v>
      </c>
      <c r="AT170" s="47">
        <v>0</v>
      </c>
      <c r="AU170" s="47">
        <v>0</v>
      </c>
      <c r="AV170" s="47">
        <v>0</v>
      </c>
      <c r="AW170" s="47">
        <v>0</v>
      </c>
      <c r="AX170" s="47">
        <v>0</v>
      </c>
      <c r="AY170">
        <v>0</v>
      </c>
      <c r="AZ170" s="47">
        <v>0</v>
      </c>
      <c r="BA170" s="47">
        <v>0</v>
      </c>
      <c r="BB170">
        <v>0</v>
      </c>
      <c r="BC170" t="s">
        <v>959</v>
      </c>
      <c r="BD170">
        <v>0</v>
      </c>
      <c r="BE170">
        <v>0</v>
      </c>
      <c r="BF170">
        <v>0</v>
      </c>
      <c r="BG170">
        <v>0</v>
      </c>
    </row>
    <row r="171" spans="1:59" x14ac:dyDescent="0.25">
      <c r="A171" s="47">
        <v>0</v>
      </c>
      <c r="B171" s="47">
        <v>0</v>
      </c>
      <c r="C171" s="47">
        <v>0</v>
      </c>
      <c r="D171" s="47">
        <v>0</v>
      </c>
      <c r="E171" s="47">
        <v>0</v>
      </c>
      <c r="F171" s="47">
        <v>0</v>
      </c>
      <c r="G171" s="47">
        <v>0</v>
      </c>
      <c r="H171" s="47">
        <v>0</v>
      </c>
      <c r="I171" s="47">
        <v>0</v>
      </c>
      <c r="J171" s="47">
        <v>0</v>
      </c>
      <c r="K171" s="47">
        <v>21</v>
      </c>
      <c r="L171" s="47">
        <v>275</v>
      </c>
      <c r="M171" s="47">
        <v>1</v>
      </c>
      <c r="N171" s="47">
        <v>6</v>
      </c>
      <c r="O171" s="42">
        <v>0</v>
      </c>
      <c r="P171" s="42">
        <v>1</v>
      </c>
      <c r="Q171" s="42">
        <v>0</v>
      </c>
      <c r="R171" s="42">
        <v>0</v>
      </c>
      <c r="S171" s="47">
        <v>0</v>
      </c>
      <c r="T171" s="42">
        <v>1.5</v>
      </c>
      <c r="U171" s="42">
        <v>0</v>
      </c>
      <c r="V171" s="42">
        <v>0</v>
      </c>
      <c r="W171" s="42">
        <v>0</v>
      </c>
      <c r="X171" s="42">
        <v>0</v>
      </c>
      <c r="Y171" s="42">
        <v>0</v>
      </c>
      <c r="Z171" s="42">
        <v>0</v>
      </c>
      <c r="AA171" s="42">
        <v>0</v>
      </c>
      <c r="AB171" s="42">
        <v>0</v>
      </c>
      <c r="AC171" s="42">
        <v>0</v>
      </c>
      <c r="AD171" s="42">
        <v>0</v>
      </c>
      <c r="AE171" s="42">
        <v>0</v>
      </c>
      <c r="AF171" s="42">
        <v>0</v>
      </c>
      <c r="AG171" s="42">
        <v>0</v>
      </c>
      <c r="AH171" s="42">
        <v>0</v>
      </c>
      <c r="AI171" s="47">
        <v>0</v>
      </c>
      <c r="AJ171" s="47">
        <v>0</v>
      </c>
      <c r="AK171" s="47">
        <v>0</v>
      </c>
      <c r="AL171" s="47">
        <v>0</v>
      </c>
      <c r="AM171" s="47">
        <v>0</v>
      </c>
      <c r="AN171">
        <v>0</v>
      </c>
      <c r="AO171" s="47">
        <v>0</v>
      </c>
      <c r="AP171" s="47">
        <v>0</v>
      </c>
      <c r="AQ171" s="47">
        <v>0</v>
      </c>
      <c r="AR171" s="47">
        <v>0</v>
      </c>
      <c r="AS171" s="47">
        <v>0</v>
      </c>
      <c r="AT171" s="47">
        <v>0</v>
      </c>
      <c r="AU171" s="47">
        <v>0</v>
      </c>
      <c r="AV171" s="47">
        <v>0</v>
      </c>
      <c r="AW171" s="47">
        <v>0</v>
      </c>
      <c r="AX171" s="47">
        <v>0</v>
      </c>
      <c r="AY171">
        <v>0</v>
      </c>
      <c r="AZ171" s="47">
        <v>0</v>
      </c>
      <c r="BA171" s="47">
        <v>0</v>
      </c>
      <c r="BB171">
        <v>0</v>
      </c>
      <c r="BC171" t="s">
        <v>968</v>
      </c>
      <c r="BD171">
        <v>0</v>
      </c>
      <c r="BE171">
        <v>0</v>
      </c>
      <c r="BF171">
        <v>0</v>
      </c>
      <c r="BG171">
        <v>0</v>
      </c>
    </row>
    <row r="172" spans="1:59" x14ac:dyDescent="0.25">
      <c r="A172" s="47">
        <v>0</v>
      </c>
      <c r="B172" s="47">
        <v>0</v>
      </c>
      <c r="C172" s="47">
        <v>0</v>
      </c>
      <c r="D172" s="47">
        <v>0</v>
      </c>
      <c r="E172" s="47">
        <v>0</v>
      </c>
      <c r="F172" s="47">
        <v>0</v>
      </c>
      <c r="G172" s="47">
        <v>0</v>
      </c>
      <c r="H172" s="47">
        <v>0</v>
      </c>
      <c r="I172" s="47">
        <v>0</v>
      </c>
      <c r="J172" s="47">
        <v>0</v>
      </c>
      <c r="K172" s="47">
        <v>21</v>
      </c>
      <c r="L172" s="47">
        <v>267</v>
      </c>
      <c r="M172" s="47">
        <v>4</v>
      </c>
      <c r="N172" s="47">
        <v>2</v>
      </c>
      <c r="O172" s="42">
        <v>0</v>
      </c>
      <c r="P172" s="42">
        <v>13</v>
      </c>
      <c r="Q172" s="42">
        <v>0</v>
      </c>
      <c r="R172" s="42">
        <v>0</v>
      </c>
      <c r="S172" s="47">
        <v>0</v>
      </c>
      <c r="T172" s="42">
        <v>11.77</v>
      </c>
      <c r="U172" s="42">
        <v>0</v>
      </c>
      <c r="V172" s="42">
        <v>0</v>
      </c>
      <c r="W172" s="42">
        <v>0</v>
      </c>
      <c r="X172" s="42">
        <v>0</v>
      </c>
      <c r="Y172" s="42">
        <v>0</v>
      </c>
      <c r="Z172" s="42">
        <v>0</v>
      </c>
      <c r="AA172" s="42">
        <v>0</v>
      </c>
      <c r="AB172" s="42">
        <v>0</v>
      </c>
      <c r="AC172" s="42">
        <v>0</v>
      </c>
      <c r="AD172" s="42">
        <v>0</v>
      </c>
      <c r="AE172" s="42">
        <v>0</v>
      </c>
      <c r="AF172" s="42">
        <v>0</v>
      </c>
      <c r="AG172" s="42">
        <v>0</v>
      </c>
      <c r="AH172" s="42">
        <v>0</v>
      </c>
      <c r="AI172" s="47">
        <v>0</v>
      </c>
      <c r="AJ172" s="47">
        <v>0</v>
      </c>
      <c r="AK172" s="47">
        <v>0</v>
      </c>
      <c r="AL172" s="47">
        <v>0</v>
      </c>
      <c r="AM172" s="47">
        <v>0</v>
      </c>
      <c r="AN172">
        <v>0</v>
      </c>
      <c r="AO172" s="47">
        <v>0</v>
      </c>
      <c r="AP172" s="47">
        <v>0</v>
      </c>
      <c r="AQ172" s="47">
        <v>0</v>
      </c>
      <c r="AR172" s="47">
        <v>0</v>
      </c>
      <c r="AS172" s="47">
        <v>0</v>
      </c>
      <c r="AT172" s="47">
        <v>0</v>
      </c>
      <c r="AU172" s="47">
        <v>0</v>
      </c>
      <c r="AV172" s="47">
        <v>0</v>
      </c>
      <c r="AW172" s="47">
        <v>0</v>
      </c>
      <c r="AX172" s="47">
        <v>0</v>
      </c>
      <c r="AY172">
        <v>0</v>
      </c>
      <c r="AZ172" s="47">
        <v>0</v>
      </c>
      <c r="BA172" s="47">
        <v>0</v>
      </c>
      <c r="BB172">
        <v>0</v>
      </c>
      <c r="BC172" t="s">
        <v>975</v>
      </c>
      <c r="BD172">
        <v>0</v>
      </c>
      <c r="BE172">
        <v>0</v>
      </c>
      <c r="BF172">
        <v>0</v>
      </c>
      <c r="BG172">
        <v>0</v>
      </c>
    </row>
    <row r="173" spans="1:59" x14ac:dyDescent="0.25">
      <c r="A173" s="47">
        <v>0</v>
      </c>
      <c r="B173" s="47">
        <v>0</v>
      </c>
      <c r="C173" s="47">
        <v>0</v>
      </c>
      <c r="D173" s="47">
        <v>0</v>
      </c>
      <c r="E173" s="47">
        <v>0</v>
      </c>
      <c r="F173" s="47">
        <v>0</v>
      </c>
      <c r="G173" s="47">
        <v>0</v>
      </c>
      <c r="H173" s="47">
        <v>0</v>
      </c>
      <c r="I173" s="47">
        <v>0</v>
      </c>
      <c r="J173" s="47">
        <v>0</v>
      </c>
      <c r="K173" s="47">
        <v>21</v>
      </c>
      <c r="L173" s="47">
        <v>277</v>
      </c>
      <c r="M173" s="47">
        <v>2</v>
      </c>
      <c r="N173" s="47">
        <v>6</v>
      </c>
      <c r="O173" s="42">
        <v>0</v>
      </c>
      <c r="P173" s="42">
        <v>3</v>
      </c>
      <c r="Q173" s="42">
        <v>0</v>
      </c>
      <c r="R173" s="42">
        <v>0</v>
      </c>
      <c r="S173" s="47">
        <v>0</v>
      </c>
      <c r="T173" s="42">
        <v>1.71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  <c r="AB173" s="42">
        <v>0</v>
      </c>
      <c r="AC173" s="42">
        <v>0</v>
      </c>
      <c r="AD173" s="42">
        <v>0</v>
      </c>
      <c r="AE173" s="42">
        <v>0</v>
      </c>
      <c r="AF173" s="42">
        <v>0</v>
      </c>
      <c r="AG173" s="42">
        <v>0</v>
      </c>
      <c r="AH173" s="42">
        <v>0</v>
      </c>
      <c r="AI173" s="47">
        <v>0</v>
      </c>
      <c r="AJ173" s="47">
        <v>0</v>
      </c>
      <c r="AK173" s="47">
        <v>0</v>
      </c>
      <c r="AL173" s="47">
        <v>0</v>
      </c>
      <c r="AM173" s="47">
        <v>0</v>
      </c>
      <c r="AN173">
        <v>0</v>
      </c>
      <c r="AO173" s="47">
        <v>0</v>
      </c>
      <c r="AP173" s="47">
        <v>0</v>
      </c>
      <c r="AQ173" s="47">
        <v>0</v>
      </c>
      <c r="AR173" s="47">
        <v>0</v>
      </c>
      <c r="AS173" s="47">
        <v>0</v>
      </c>
      <c r="AT173" s="47">
        <v>0</v>
      </c>
      <c r="AU173" s="47">
        <v>0</v>
      </c>
      <c r="AV173" s="47">
        <v>0</v>
      </c>
      <c r="AW173" s="47">
        <v>0</v>
      </c>
      <c r="AX173" s="47">
        <v>0</v>
      </c>
      <c r="AY173">
        <v>0</v>
      </c>
      <c r="AZ173" s="47">
        <v>0</v>
      </c>
      <c r="BA173" s="47">
        <v>0</v>
      </c>
      <c r="BB173">
        <v>0</v>
      </c>
      <c r="BC173" t="s">
        <v>987</v>
      </c>
      <c r="BD173">
        <v>0</v>
      </c>
      <c r="BE173">
        <v>0</v>
      </c>
      <c r="BF173">
        <v>0</v>
      </c>
      <c r="BG173">
        <v>0</v>
      </c>
    </row>
    <row r="174" spans="1:59" x14ac:dyDescent="0.25">
      <c r="A174" s="47">
        <v>0</v>
      </c>
      <c r="B174" s="47">
        <v>0</v>
      </c>
      <c r="C174" s="47">
        <v>0</v>
      </c>
      <c r="D174" s="47">
        <v>0</v>
      </c>
      <c r="E174" s="47">
        <v>0</v>
      </c>
      <c r="F174" s="47">
        <v>0</v>
      </c>
      <c r="G174" s="47">
        <v>0</v>
      </c>
      <c r="H174" s="47">
        <v>0</v>
      </c>
      <c r="I174" s="47">
        <v>0</v>
      </c>
      <c r="J174" s="47">
        <v>0</v>
      </c>
      <c r="K174" s="47">
        <v>21</v>
      </c>
      <c r="L174" s="47">
        <v>290</v>
      </c>
      <c r="M174" s="47">
        <v>3</v>
      </c>
      <c r="N174" s="47">
        <v>6</v>
      </c>
      <c r="O174" s="42">
        <v>0</v>
      </c>
      <c r="P174" s="42">
        <v>1</v>
      </c>
      <c r="Q174" s="42">
        <v>0</v>
      </c>
      <c r="R174" s="42">
        <v>0</v>
      </c>
      <c r="S174" s="47">
        <v>0</v>
      </c>
      <c r="T174" s="42">
        <v>1.5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C174" s="42">
        <v>0</v>
      </c>
      <c r="AD174" s="42">
        <v>0</v>
      </c>
      <c r="AE174" s="42">
        <v>0</v>
      </c>
      <c r="AF174" s="42">
        <v>0</v>
      </c>
      <c r="AG174" s="42">
        <v>0</v>
      </c>
      <c r="AH174" s="42">
        <v>0</v>
      </c>
      <c r="AI174" s="47">
        <v>0</v>
      </c>
      <c r="AJ174" s="47">
        <v>0</v>
      </c>
      <c r="AK174" s="47">
        <v>0</v>
      </c>
      <c r="AL174" s="47">
        <v>0</v>
      </c>
      <c r="AM174" s="47">
        <v>0</v>
      </c>
      <c r="AN174">
        <v>0</v>
      </c>
      <c r="AO174" s="47">
        <v>0</v>
      </c>
      <c r="AP174" s="47">
        <v>0</v>
      </c>
      <c r="AQ174" s="47">
        <v>0</v>
      </c>
      <c r="AR174" s="47">
        <v>0</v>
      </c>
      <c r="AS174" s="47">
        <v>0</v>
      </c>
      <c r="AT174" s="47">
        <v>0</v>
      </c>
      <c r="AU174" s="47">
        <v>0</v>
      </c>
      <c r="AV174" s="47">
        <v>0</v>
      </c>
      <c r="AW174" s="47">
        <v>0</v>
      </c>
      <c r="AX174" s="47">
        <v>0</v>
      </c>
      <c r="AY174">
        <v>0</v>
      </c>
      <c r="AZ174" s="47">
        <v>0</v>
      </c>
      <c r="BA174" s="47">
        <v>0</v>
      </c>
      <c r="BB174">
        <v>0</v>
      </c>
      <c r="BC174" t="s">
        <v>988</v>
      </c>
      <c r="BD174">
        <v>0</v>
      </c>
      <c r="BE174">
        <v>0</v>
      </c>
      <c r="BF174">
        <v>0</v>
      </c>
      <c r="BG174">
        <v>0</v>
      </c>
    </row>
    <row r="175" spans="1:59" x14ac:dyDescent="0.25">
      <c r="A175" s="47">
        <v>0</v>
      </c>
      <c r="B175" s="47">
        <v>0</v>
      </c>
      <c r="C175" s="47">
        <v>0</v>
      </c>
      <c r="D175" s="47">
        <v>0</v>
      </c>
      <c r="E175" s="47">
        <v>0</v>
      </c>
      <c r="F175" s="47">
        <v>0</v>
      </c>
      <c r="G175" s="47">
        <v>0</v>
      </c>
      <c r="H175" s="47">
        <v>0</v>
      </c>
      <c r="I175" s="47">
        <v>0</v>
      </c>
      <c r="J175" s="47">
        <v>0</v>
      </c>
      <c r="K175" s="47">
        <v>21</v>
      </c>
      <c r="L175" s="47">
        <v>280</v>
      </c>
      <c r="M175" s="47">
        <v>4</v>
      </c>
      <c r="N175" s="47">
        <v>6</v>
      </c>
      <c r="O175" s="42">
        <v>0</v>
      </c>
      <c r="P175" s="42">
        <v>1</v>
      </c>
      <c r="Q175" s="42">
        <v>0</v>
      </c>
      <c r="R175" s="42">
        <v>0</v>
      </c>
      <c r="S175" s="47">
        <v>0</v>
      </c>
      <c r="T175" s="42">
        <v>0.37</v>
      </c>
      <c r="U175" s="42">
        <v>0</v>
      </c>
      <c r="V175" s="42">
        <v>0</v>
      </c>
      <c r="W175" s="42">
        <v>0</v>
      </c>
      <c r="X175" s="42">
        <v>0</v>
      </c>
      <c r="Y175" s="42">
        <v>0</v>
      </c>
      <c r="Z175" s="42">
        <v>0</v>
      </c>
      <c r="AA175" s="42">
        <v>0</v>
      </c>
      <c r="AB175" s="42">
        <v>0</v>
      </c>
      <c r="AC175" s="42">
        <v>0</v>
      </c>
      <c r="AD175" s="42">
        <v>0</v>
      </c>
      <c r="AE175" s="42">
        <v>0</v>
      </c>
      <c r="AF175" s="42">
        <v>0</v>
      </c>
      <c r="AG175" s="42">
        <v>0</v>
      </c>
      <c r="AH175" s="42">
        <v>0</v>
      </c>
      <c r="AI175" s="47">
        <v>0</v>
      </c>
      <c r="AJ175" s="47">
        <v>0</v>
      </c>
      <c r="AK175" s="47">
        <v>0</v>
      </c>
      <c r="AL175" s="47">
        <v>0</v>
      </c>
      <c r="AM175" s="47">
        <v>0</v>
      </c>
      <c r="AN175">
        <v>0</v>
      </c>
      <c r="AO175" s="47">
        <v>0</v>
      </c>
      <c r="AP175" s="47">
        <v>0</v>
      </c>
      <c r="AQ175" s="47">
        <v>0</v>
      </c>
      <c r="AR175" s="47">
        <v>0</v>
      </c>
      <c r="AS175" s="47">
        <v>0</v>
      </c>
      <c r="AT175" s="47">
        <v>0</v>
      </c>
      <c r="AU175" s="47">
        <v>0</v>
      </c>
      <c r="AV175" s="47">
        <v>0</v>
      </c>
      <c r="AW175" s="47">
        <v>0</v>
      </c>
      <c r="AX175" s="47">
        <v>0</v>
      </c>
      <c r="AY175">
        <v>0</v>
      </c>
      <c r="AZ175" s="47">
        <v>0</v>
      </c>
      <c r="BA175" s="47">
        <v>0</v>
      </c>
      <c r="BB175">
        <v>0</v>
      </c>
      <c r="BC175" t="s">
        <v>666</v>
      </c>
      <c r="BD175">
        <v>0</v>
      </c>
      <c r="BE175">
        <v>0</v>
      </c>
      <c r="BF175">
        <v>0</v>
      </c>
      <c r="BG175">
        <v>0</v>
      </c>
    </row>
    <row r="176" spans="1:59" x14ac:dyDescent="0.25">
      <c r="A176" s="47">
        <v>0</v>
      </c>
      <c r="B176" s="47">
        <v>0</v>
      </c>
      <c r="C176" s="47">
        <v>0</v>
      </c>
      <c r="D176" s="47">
        <v>0</v>
      </c>
      <c r="E176" s="47">
        <v>0</v>
      </c>
      <c r="F176" s="47">
        <v>0</v>
      </c>
      <c r="G176" s="47">
        <v>0</v>
      </c>
      <c r="H176" s="47">
        <v>0</v>
      </c>
      <c r="I176" s="47">
        <v>0</v>
      </c>
      <c r="J176" s="47">
        <v>0</v>
      </c>
      <c r="K176" s="47">
        <v>21</v>
      </c>
      <c r="L176" s="47">
        <v>294</v>
      </c>
      <c r="M176" s="47">
        <v>5</v>
      </c>
      <c r="N176" s="47">
        <v>6</v>
      </c>
      <c r="O176" s="42">
        <v>0</v>
      </c>
      <c r="P176" s="42">
        <v>9</v>
      </c>
      <c r="Q176" s="42">
        <v>0</v>
      </c>
      <c r="R176" s="42">
        <v>0</v>
      </c>
      <c r="S176" s="47">
        <v>0</v>
      </c>
      <c r="T176" s="42">
        <v>0.37</v>
      </c>
      <c r="U176" s="42">
        <v>0</v>
      </c>
      <c r="V176" s="42">
        <v>0</v>
      </c>
      <c r="W176" s="42">
        <v>0</v>
      </c>
      <c r="X176" s="42">
        <v>0</v>
      </c>
      <c r="Y176" s="42">
        <v>0</v>
      </c>
      <c r="Z176" s="42">
        <v>0</v>
      </c>
      <c r="AA176" s="42">
        <v>0</v>
      </c>
      <c r="AB176" s="42">
        <v>0</v>
      </c>
      <c r="AC176" s="42">
        <v>0</v>
      </c>
      <c r="AD176" s="42">
        <v>0</v>
      </c>
      <c r="AE176" s="42">
        <v>0</v>
      </c>
      <c r="AF176" s="42">
        <v>0</v>
      </c>
      <c r="AG176" s="42">
        <v>0</v>
      </c>
      <c r="AH176" s="42">
        <v>0</v>
      </c>
      <c r="AI176" s="47">
        <v>0</v>
      </c>
      <c r="AJ176" s="47">
        <v>0</v>
      </c>
      <c r="AK176" s="47">
        <v>0</v>
      </c>
      <c r="AL176" s="47">
        <v>0</v>
      </c>
      <c r="AM176" s="47">
        <v>0</v>
      </c>
      <c r="AN176">
        <v>0</v>
      </c>
      <c r="AO176" s="47">
        <v>0</v>
      </c>
      <c r="AP176" s="47">
        <v>0</v>
      </c>
      <c r="AQ176" s="47">
        <v>0</v>
      </c>
      <c r="AR176" s="47">
        <v>0</v>
      </c>
      <c r="AS176" s="47">
        <v>0</v>
      </c>
      <c r="AT176" s="47">
        <v>0</v>
      </c>
      <c r="AU176" s="47">
        <v>0</v>
      </c>
      <c r="AV176" s="47">
        <v>0</v>
      </c>
      <c r="AW176" s="47">
        <v>0</v>
      </c>
      <c r="AX176" s="47">
        <v>0</v>
      </c>
      <c r="AY176">
        <v>0</v>
      </c>
      <c r="AZ176" s="47">
        <v>0</v>
      </c>
      <c r="BA176" s="47">
        <v>0</v>
      </c>
      <c r="BB176">
        <v>0</v>
      </c>
      <c r="BC176" t="s">
        <v>995</v>
      </c>
      <c r="BD176">
        <v>0</v>
      </c>
      <c r="BE176">
        <v>0</v>
      </c>
      <c r="BF176">
        <v>0</v>
      </c>
      <c r="BG176">
        <v>0</v>
      </c>
    </row>
    <row r="177" spans="1:59" x14ac:dyDescent="0.25">
      <c r="A177" s="47">
        <v>0</v>
      </c>
      <c r="B177" s="47">
        <v>0</v>
      </c>
      <c r="C177" s="47">
        <v>0</v>
      </c>
      <c r="D177" s="47">
        <v>0</v>
      </c>
      <c r="E177" s="47">
        <v>0</v>
      </c>
      <c r="F177" s="47">
        <v>0</v>
      </c>
      <c r="G177" s="47">
        <v>0</v>
      </c>
      <c r="H177" s="47">
        <v>0</v>
      </c>
      <c r="I177" s="47">
        <v>0</v>
      </c>
      <c r="J177" s="47">
        <v>0</v>
      </c>
      <c r="K177" s="47">
        <v>21</v>
      </c>
      <c r="L177" s="47">
        <v>327</v>
      </c>
      <c r="M177" s="47">
        <v>4</v>
      </c>
      <c r="N177" s="47">
        <v>6</v>
      </c>
      <c r="O177" s="42">
        <v>0</v>
      </c>
      <c r="P177" s="42">
        <v>6</v>
      </c>
      <c r="Q177" s="42">
        <v>0</v>
      </c>
      <c r="R177" s="42">
        <v>0</v>
      </c>
      <c r="S177" s="47">
        <v>0</v>
      </c>
      <c r="T177" s="42">
        <v>0.37</v>
      </c>
      <c r="U177" s="42">
        <v>0</v>
      </c>
      <c r="V177" s="42">
        <v>0</v>
      </c>
      <c r="W177" s="42">
        <v>0</v>
      </c>
      <c r="X177" s="42">
        <v>0</v>
      </c>
      <c r="Y177" s="42">
        <v>0</v>
      </c>
      <c r="Z177" s="42">
        <v>0</v>
      </c>
      <c r="AA177" s="42">
        <v>0</v>
      </c>
      <c r="AB177" s="42">
        <v>0</v>
      </c>
      <c r="AC177" s="42">
        <v>0</v>
      </c>
      <c r="AD177" s="42">
        <v>0</v>
      </c>
      <c r="AE177" s="42">
        <v>0</v>
      </c>
      <c r="AF177" s="42">
        <v>0</v>
      </c>
      <c r="AG177" s="42">
        <v>0</v>
      </c>
      <c r="AH177" s="42">
        <v>0</v>
      </c>
      <c r="AI177" s="47">
        <v>0</v>
      </c>
      <c r="AJ177" s="47">
        <v>0</v>
      </c>
      <c r="AK177" s="47">
        <v>0</v>
      </c>
      <c r="AL177" s="47">
        <v>0</v>
      </c>
      <c r="AM177" s="47">
        <v>0</v>
      </c>
      <c r="AN177">
        <v>0</v>
      </c>
      <c r="AO177" s="47">
        <v>0</v>
      </c>
      <c r="AP177" s="47">
        <v>0</v>
      </c>
      <c r="AQ177" s="47">
        <v>0</v>
      </c>
      <c r="AR177" s="47">
        <v>0</v>
      </c>
      <c r="AS177" s="47">
        <v>0</v>
      </c>
      <c r="AT177" s="47">
        <v>0</v>
      </c>
      <c r="AU177" s="47">
        <v>0</v>
      </c>
      <c r="AV177" s="47">
        <v>0</v>
      </c>
      <c r="AW177" s="47">
        <v>0</v>
      </c>
      <c r="AX177" s="47">
        <v>0</v>
      </c>
      <c r="AY177">
        <v>0</v>
      </c>
      <c r="AZ177" s="47">
        <v>0</v>
      </c>
      <c r="BA177" s="47">
        <v>0</v>
      </c>
      <c r="BB177">
        <v>0</v>
      </c>
      <c r="BC177" t="s">
        <v>985</v>
      </c>
      <c r="BD177">
        <v>0</v>
      </c>
      <c r="BE177">
        <v>0</v>
      </c>
      <c r="BF177">
        <v>0</v>
      </c>
      <c r="BG177">
        <v>0</v>
      </c>
    </row>
    <row r="178" spans="1:59" x14ac:dyDescent="0.25">
      <c r="A178" s="47">
        <v>0</v>
      </c>
      <c r="B178" s="47">
        <v>0</v>
      </c>
      <c r="C178" s="47">
        <v>0</v>
      </c>
      <c r="D178" s="47">
        <v>0</v>
      </c>
      <c r="E178" s="47">
        <v>0</v>
      </c>
      <c r="F178" s="47">
        <v>0</v>
      </c>
      <c r="G178" s="47">
        <v>0</v>
      </c>
      <c r="H178" s="47">
        <v>0</v>
      </c>
      <c r="I178" s="47">
        <v>0</v>
      </c>
      <c r="J178" s="47">
        <v>0</v>
      </c>
      <c r="K178" s="47">
        <v>21</v>
      </c>
      <c r="L178" s="47">
        <v>264</v>
      </c>
      <c r="M178" s="47">
        <v>3</v>
      </c>
      <c r="N178" s="47">
        <v>6</v>
      </c>
      <c r="O178" s="42">
        <v>0</v>
      </c>
      <c r="P178" s="42">
        <v>1</v>
      </c>
      <c r="Q178" s="42">
        <v>0</v>
      </c>
      <c r="R178" s="42">
        <v>0</v>
      </c>
      <c r="S178" s="47">
        <v>0</v>
      </c>
      <c r="T178" s="42">
        <v>1.5</v>
      </c>
      <c r="U178" s="42">
        <v>0</v>
      </c>
      <c r="V178" s="42">
        <v>0</v>
      </c>
      <c r="W178" s="42">
        <v>0</v>
      </c>
      <c r="X178" s="42">
        <v>0</v>
      </c>
      <c r="Y178" s="42">
        <v>0</v>
      </c>
      <c r="Z178" s="42">
        <v>0</v>
      </c>
      <c r="AA178" s="42">
        <v>0</v>
      </c>
      <c r="AB178" s="42">
        <v>0</v>
      </c>
      <c r="AC178" s="42">
        <v>0</v>
      </c>
      <c r="AD178" s="42">
        <v>0</v>
      </c>
      <c r="AE178" s="42">
        <v>0</v>
      </c>
      <c r="AF178" s="42">
        <v>0</v>
      </c>
      <c r="AG178" s="42">
        <v>0</v>
      </c>
      <c r="AH178" s="42">
        <v>0</v>
      </c>
      <c r="AI178" s="47">
        <v>0</v>
      </c>
      <c r="AJ178" s="47">
        <v>0</v>
      </c>
      <c r="AK178" s="47">
        <v>0</v>
      </c>
      <c r="AL178" s="47">
        <v>0</v>
      </c>
      <c r="AM178" s="47">
        <v>0</v>
      </c>
      <c r="AN178">
        <v>0</v>
      </c>
      <c r="AO178" s="47">
        <v>0</v>
      </c>
      <c r="AP178" s="47">
        <v>0</v>
      </c>
      <c r="AQ178" s="47">
        <v>0</v>
      </c>
      <c r="AR178" s="47">
        <v>0</v>
      </c>
      <c r="AS178" s="47">
        <v>0</v>
      </c>
      <c r="AT178" s="47">
        <v>0</v>
      </c>
      <c r="AU178" s="47">
        <v>0</v>
      </c>
      <c r="AV178" s="47">
        <v>0</v>
      </c>
      <c r="AW178" s="47">
        <v>0</v>
      </c>
      <c r="AX178" s="47">
        <v>0</v>
      </c>
      <c r="AY178">
        <v>0</v>
      </c>
      <c r="AZ178" s="47">
        <v>0</v>
      </c>
      <c r="BA178" s="47">
        <v>0</v>
      </c>
      <c r="BB178">
        <v>0</v>
      </c>
      <c r="BC178" t="s">
        <v>239</v>
      </c>
      <c r="BD178">
        <v>0</v>
      </c>
      <c r="BE178">
        <v>0</v>
      </c>
      <c r="BF178">
        <v>0</v>
      </c>
      <c r="BG178">
        <v>0</v>
      </c>
    </row>
    <row r="179" spans="1:59" x14ac:dyDescent="0.25">
      <c r="A179" s="47">
        <v>0</v>
      </c>
      <c r="B179" s="47">
        <v>0</v>
      </c>
      <c r="C179" s="47">
        <v>0</v>
      </c>
      <c r="D179" s="47">
        <v>0</v>
      </c>
      <c r="E179" s="47">
        <v>0</v>
      </c>
      <c r="F179" s="47">
        <v>0</v>
      </c>
      <c r="G179" s="47">
        <v>0</v>
      </c>
      <c r="H179" s="47">
        <v>0</v>
      </c>
      <c r="I179" s="47">
        <v>0</v>
      </c>
      <c r="J179" s="47">
        <v>0</v>
      </c>
      <c r="K179" s="47">
        <v>21</v>
      </c>
      <c r="L179" s="47">
        <v>290</v>
      </c>
      <c r="M179" s="47">
        <v>1</v>
      </c>
      <c r="N179" s="47">
        <v>6</v>
      </c>
      <c r="O179" s="42">
        <v>0</v>
      </c>
      <c r="P179" s="42">
        <v>1</v>
      </c>
      <c r="Q179" s="42">
        <v>0</v>
      </c>
      <c r="R179" s="42">
        <v>0</v>
      </c>
      <c r="S179" s="47">
        <v>0</v>
      </c>
      <c r="T179" s="42">
        <v>1.5</v>
      </c>
      <c r="U179" s="42">
        <v>0</v>
      </c>
      <c r="V179" s="42">
        <v>0</v>
      </c>
      <c r="W179" s="42">
        <v>0</v>
      </c>
      <c r="X179" s="42">
        <v>0</v>
      </c>
      <c r="Y179" s="42">
        <v>0</v>
      </c>
      <c r="Z179" s="42">
        <v>0</v>
      </c>
      <c r="AA179" s="42">
        <v>0</v>
      </c>
      <c r="AB179" s="42">
        <v>0</v>
      </c>
      <c r="AC179" s="42">
        <v>0</v>
      </c>
      <c r="AD179" s="42">
        <v>0</v>
      </c>
      <c r="AE179" s="42">
        <v>0</v>
      </c>
      <c r="AF179" s="42">
        <v>0</v>
      </c>
      <c r="AG179" s="42">
        <v>0</v>
      </c>
      <c r="AH179" s="42">
        <v>0</v>
      </c>
      <c r="AI179" s="47">
        <v>0</v>
      </c>
      <c r="AJ179" s="47">
        <v>0</v>
      </c>
      <c r="AK179" s="47">
        <v>0</v>
      </c>
      <c r="AL179" s="47">
        <v>0</v>
      </c>
      <c r="AM179" s="47">
        <v>0</v>
      </c>
      <c r="AN179">
        <v>0</v>
      </c>
      <c r="AO179" s="47">
        <v>0</v>
      </c>
      <c r="AP179" s="47">
        <v>0</v>
      </c>
      <c r="AQ179" s="47">
        <v>0</v>
      </c>
      <c r="AR179" s="47">
        <v>0</v>
      </c>
      <c r="AS179" s="47">
        <v>0</v>
      </c>
      <c r="AT179" s="47">
        <v>0</v>
      </c>
      <c r="AU179" s="47">
        <v>0</v>
      </c>
      <c r="AV179" s="47">
        <v>0</v>
      </c>
      <c r="AW179" s="47">
        <v>0</v>
      </c>
      <c r="AX179" s="47">
        <v>0</v>
      </c>
      <c r="AY179">
        <v>0</v>
      </c>
      <c r="AZ179" s="47">
        <v>0</v>
      </c>
      <c r="BA179" s="47">
        <v>0</v>
      </c>
      <c r="BB179">
        <v>0</v>
      </c>
      <c r="BC179" t="s">
        <v>989</v>
      </c>
      <c r="BD179">
        <v>0</v>
      </c>
      <c r="BE179">
        <v>0</v>
      </c>
      <c r="BF179">
        <v>0</v>
      </c>
      <c r="BG179">
        <v>0</v>
      </c>
    </row>
    <row r="180" spans="1:59" x14ac:dyDescent="0.25">
      <c r="A180" s="47">
        <v>0</v>
      </c>
      <c r="B180" s="47">
        <v>0</v>
      </c>
      <c r="C180" s="47">
        <v>0</v>
      </c>
      <c r="D180" s="47">
        <v>0</v>
      </c>
      <c r="E180" s="47">
        <v>0</v>
      </c>
      <c r="F180" s="47">
        <v>0</v>
      </c>
      <c r="G180" s="47">
        <v>0</v>
      </c>
      <c r="H180" s="47">
        <v>0</v>
      </c>
      <c r="I180" s="47">
        <v>0</v>
      </c>
      <c r="J180" s="47">
        <v>0</v>
      </c>
      <c r="K180" s="47">
        <v>21</v>
      </c>
      <c r="L180" s="47">
        <v>293</v>
      </c>
      <c r="M180" s="47">
        <v>2</v>
      </c>
      <c r="N180" s="47">
        <v>6</v>
      </c>
      <c r="O180" s="42">
        <v>0</v>
      </c>
      <c r="P180" s="42">
        <v>6</v>
      </c>
      <c r="Q180" s="42">
        <v>0</v>
      </c>
      <c r="R180" s="42">
        <v>0</v>
      </c>
      <c r="S180" s="47">
        <v>0</v>
      </c>
      <c r="T180" s="42">
        <v>0.37</v>
      </c>
      <c r="U180" s="42">
        <v>0</v>
      </c>
      <c r="V180" s="42">
        <v>0</v>
      </c>
      <c r="W180" s="42">
        <v>0</v>
      </c>
      <c r="X180" s="42">
        <v>0</v>
      </c>
      <c r="Y180" s="42">
        <v>0</v>
      </c>
      <c r="Z180" s="42">
        <v>0</v>
      </c>
      <c r="AA180" s="42">
        <v>0</v>
      </c>
      <c r="AB180" s="42">
        <v>0</v>
      </c>
      <c r="AC180" s="42">
        <v>0</v>
      </c>
      <c r="AD180" s="42">
        <v>0</v>
      </c>
      <c r="AE180" s="42">
        <v>0</v>
      </c>
      <c r="AF180" s="42">
        <v>0</v>
      </c>
      <c r="AG180" s="42">
        <v>0</v>
      </c>
      <c r="AH180" s="42">
        <v>0</v>
      </c>
      <c r="AI180" s="47">
        <v>0</v>
      </c>
      <c r="AJ180" s="47">
        <v>0</v>
      </c>
      <c r="AK180" s="47">
        <v>0</v>
      </c>
      <c r="AL180" s="47">
        <v>0</v>
      </c>
      <c r="AM180" s="47">
        <v>0</v>
      </c>
      <c r="AN180">
        <v>0</v>
      </c>
      <c r="AO180" s="47">
        <v>0</v>
      </c>
      <c r="AP180" s="47">
        <v>0</v>
      </c>
      <c r="AQ180" s="47">
        <v>0</v>
      </c>
      <c r="AR180" s="47">
        <v>0</v>
      </c>
      <c r="AS180" s="47">
        <v>0</v>
      </c>
      <c r="AT180" s="47">
        <v>0</v>
      </c>
      <c r="AU180" s="47">
        <v>0</v>
      </c>
      <c r="AV180" s="47">
        <v>0</v>
      </c>
      <c r="AW180" s="47">
        <v>0</v>
      </c>
      <c r="AX180" s="47">
        <v>0</v>
      </c>
      <c r="AY180">
        <v>0</v>
      </c>
      <c r="AZ180" s="47">
        <v>0</v>
      </c>
      <c r="BA180" s="47">
        <v>0</v>
      </c>
      <c r="BB180">
        <v>0</v>
      </c>
      <c r="BC180" t="s">
        <v>996</v>
      </c>
      <c r="BD180">
        <v>0</v>
      </c>
      <c r="BE180">
        <v>0</v>
      </c>
      <c r="BF180">
        <v>0</v>
      </c>
      <c r="BG180">
        <v>0</v>
      </c>
    </row>
    <row r="181" spans="1:59" x14ac:dyDescent="0.25">
      <c r="A181" s="47">
        <v>0</v>
      </c>
      <c r="B181" s="47">
        <v>0</v>
      </c>
      <c r="C181" s="47">
        <v>0</v>
      </c>
      <c r="D181" s="47">
        <v>0</v>
      </c>
      <c r="E181" s="47">
        <v>0</v>
      </c>
      <c r="F181" s="47">
        <v>0</v>
      </c>
      <c r="G181" s="47">
        <v>0</v>
      </c>
      <c r="H181" s="47">
        <v>0</v>
      </c>
      <c r="I181" s="47">
        <v>0</v>
      </c>
      <c r="J181" s="47">
        <v>0</v>
      </c>
      <c r="K181" s="47">
        <v>21</v>
      </c>
      <c r="L181" s="47">
        <v>266</v>
      </c>
      <c r="M181" s="47">
        <v>1</v>
      </c>
      <c r="N181" s="47">
        <v>6</v>
      </c>
      <c r="O181" s="42">
        <v>0</v>
      </c>
      <c r="P181" s="42">
        <v>1</v>
      </c>
      <c r="Q181" s="42">
        <v>0</v>
      </c>
      <c r="R181" s="42">
        <v>0</v>
      </c>
      <c r="S181" s="47">
        <v>0</v>
      </c>
      <c r="T181" s="42">
        <v>0.37</v>
      </c>
      <c r="U181" s="42">
        <v>0</v>
      </c>
      <c r="V181" s="42">
        <v>0</v>
      </c>
      <c r="W181" s="42">
        <v>0</v>
      </c>
      <c r="X181" s="42">
        <v>0</v>
      </c>
      <c r="Y181" s="42">
        <v>0</v>
      </c>
      <c r="Z181" s="42">
        <v>0</v>
      </c>
      <c r="AA181" s="42">
        <v>0</v>
      </c>
      <c r="AB181" s="42">
        <v>0</v>
      </c>
      <c r="AC181" s="42">
        <v>0</v>
      </c>
      <c r="AD181" s="42">
        <v>0</v>
      </c>
      <c r="AE181" s="42">
        <v>0</v>
      </c>
      <c r="AF181" s="42">
        <v>0</v>
      </c>
      <c r="AG181" s="42">
        <v>0</v>
      </c>
      <c r="AH181" s="42">
        <v>0</v>
      </c>
      <c r="AI181" s="47">
        <v>0</v>
      </c>
      <c r="AJ181" s="47">
        <v>0</v>
      </c>
      <c r="AK181" s="47">
        <v>0</v>
      </c>
      <c r="AL181" s="47">
        <v>0</v>
      </c>
      <c r="AM181" s="47">
        <v>0</v>
      </c>
      <c r="AN181">
        <v>0</v>
      </c>
      <c r="AO181" s="47">
        <v>0</v>
      </c>
      <c r="AP181" s="47">
        <v>0</v>
      </c>
      <c r="AQ181" s="47">
        <v>0</v>
      </c>
      <c r="AR181" s="47">
        <v>0</v>
      </c>
      <c r="AS181" s="47">
        <v>0</v>
      </c>
      <c r="AT181" s="47">
        <v>0</v>
      </c>
      <c r="AU181" s="47">
        <v>0</v>
      </c>
      <c r="AV181" s="47">
        <v>0</v>
      </c>
      <c r="AW181" s="47">
        <v>0</v>
      </c>
      <c r="AX181" s="47">
        <v>0</v>
      </c>
      <c r="AY181">
        <v>0</v>
      </c>
      <c r="AZ181" s="47">
        <v>0</v>
      </c>
      <c r="BA181" s="47">
        <v>0</v>
      </c>
      <c r="BB181">
        <v>0</v>
      </c>
      <c r="BC181" t="s">
        <v>998</v>
      </c>
      <c r="BD181">
        <v>0</v>
      </c>
      <c r="BE181">
        <v>0</v>
      </c>
      <c r="BF181">
        <v>0</v>
      </c>
      <c r="BG181">
        <v>0</v>
      </c>
    </row>
    <row r="182" spans="1:59" x14ac:dyDescent="0.25">
      <c r="A182" s="47">
        <v>0</v>
      </c>
      <c r="B182" s="47">
        <v>0</v>
      </c>
      <c r="C182" s="47">
        <v>0</v>
      </c>
      <c r="D182" s="47">
        <v>0</v>
      </c>
      <c r="E182" s="47">
        <v>0</v>
      </c>
      <c r="F182" s="47">
        <v>0</v>
      </c>
      <c r="G182" s="47">
        <v>0</v>
      </c>
      <c r="H182" s="47">
        <v>0</v>
      </c>
      <c r="I182" s="47">
        <v>0</v>
      </c>
      <c r="J182" s="47">
        <v>0</v>
      </c>
      <c r="K182" s="47">
        <v>21</v>
      </c>
      <c r="L182" s="47">
        <v>266</v>
      </c>
      <c r="M182" s="47">
        <v>5</v>
      </c>
      <c r="N182" s="47">
        <v>6</v>
      </c>
      <c r="O182" s="42">
        <v>0</v>
      </c>
      <c r="P182" s="42">
        <v>1</v>
      </c>
      <c r="Q182" s="42">
        <v>0</v>
      </c>
      <c r="R182" s="42">
        <v>0</v>
      </c>
      <c r="S182" s="47">
        <v>0</v>
      </c>
      <c r="T182" s="42">
        <v>0.37</v>
      </c>
      <c r="U182" s="42">
        <v>0</v>
      </c>
      <c r="V182" s="42">
        <v>0</v>
      </c>
      <c r="W182" s="42">
        <v>0</v>
      </c>
      <c r="X182" s="42">
        <v>0</v>
      </c>
      <c r="Y182" s="42">
        <v>0</v>
      </c>
      <c r="Z182" s="42">
        <v>0</v>
      </c>
      <c r="AA182" s="42">
        <v>0</v>
      </c>
      <c r="AB182" s="42">
        <v>0</v>
      </c>
      <c r="AC182" s="42">
        <v>0</v>
      </c>
      <c r="AD182" s="42">
        <v>0</v>
      </c>
      <c r="AE182" s="42">
        <v>0</v>
      </c>
      <c r="AF182" s="42">
        <v>0</v>
      </c>
      <c r="AG182" s="42">
        <v>0</v>
      </c>
      <c r="AH182" s="42">
        <v>0</v>
      </c>
      <c r="AI182" s="47">
        <v>0</v>
      </c>
      <c r="AJ182" s="47">
        <v>0</v>
      </c>
      <c r="AK182" s="47">
        <v>0</v>
      </c>
      <c r="AL182" s="47">
        <v>0</v>
      </c>
      <c r="AM182" s="47">
        <v>0</v>
      </c>
      <c r="AN182">
        <v>0</v>
      </c>
      <c r="AO182" s="47">
        <v>0</v>
      </c>
      <c r="AP182" s="47">
        <v>0</v>
      </c>
      <c r="AQ182" s="47">
        <v>0</v>
      </c>
      <c r="AR182" s="47">
        <v>0</v>
      </c>
      <c r="AS182" s="47">
        <v>0</v>
      </c>
      <c r="AT182" s="47">
        <v>0</v>
      </c>
      <c r="AU182" s="47">
        <v>0</v>
      </c>
      <c r="AV182" s="47">
        <v>0</v>
      </c>
      <c r="AW182" s="47">
        <v>0</v>
      </c>
      <c r="AX182" s="47">
        <v>0</v>
      </c>
      <c r="AY182">
        <v>0</v>
      </c>
      <c r="AZ182" s="47">
        <v>0</v>
      </c>
      <c r="BA182" s="47">
        <v>0</v>
      </c>
      <c r="BB182">
        <v>0</v>
      </c>
      <c r="BC182" t="s">
        <v>997</v>
      </c>
      <c r="BD182">
        <v>0</v>
      </c>
      <c r="BE182">
        <v>0</v>
      </c>
      <c r="BF182">
        <v>0</v>
      </c>
      <c r="BG182">
        <v>0</v>
      </c>
    </row>
    <row r="183" spans="1:59" x14ac:dyDescent="0.25">
      <c r="A183" s="47">
        <v>0</v>
      </c>
      <c r="B183" s="47">
        <v>0</v>
      </c>
      <c r="C183" s="47">
        <v>0</v>
      </c>
      <c r="D183" s="47">
        <v>0</v>
      </c>
      <c r="E183" s="47">
        <v>0</v>
      </c>
      <c r="F183" s="47">
        <v>0</v>
      </c>
      <c r="G183" s="47">
        <v>0</v>
      </c>
      <c r="H183" s="47">
        <v>0</v>
      </c>
      <c r="I183" s="47">
        <v>0</v>
      </c>
      <c r="J183" s="47">
        <v>0</v>
      </c>
      <c r="K183" s="47">
        <v>21</v>
      </c>
      <c r="L183" s="47">
        <v>263</v>
      </c>
      <c r="M183" s="47">
        <v>3</v>
      </c>
      <c r="N183" s="47">
        <v>6</v>
      </c>
      <c r="O183" s="42">
        <v>0</v>
      </c>
      <c r="P183" s="42">
        <v>3</v>
      </c>
      <c r="Q183" s="42">
        <v>0</v>
      </c>
      <c r="R183" s="42">
        <v>0</v>
      </c>
      <c r="S183" s="47">
        <v>0</v>
      </c>
      <c r="T183" s="42">
        <v>0</v>
      </c>
      <c r="U183" s="42">
        <v>0</v>
      </c>
      <c r="V183" s="42">
        <v>0</v>
      </c>
      <c r="W183" s="42">
        <v>0</v>
      </c>
      <c r="X183" s="42">
        <v>0</v>
      </c>
      <c r="Y183" s="42">
        <v>0</v>
      </c>
      <c r="Z183" s="42">
        <v>0</v>
      </c>
      <c r="AA183" s="42">
        <v>0</v>
      </c>
      <c r="AB183" s="42">
        <v>0</v>
      </c>
      <c r="AC183" s="42">
        <v>0</v>
      </c>
      <c r="AD183" s="42">
        <v>0</v>
      </c>
      <c r="AE183" s="42">
        <v>0</v>
      </c>
      <c r="AF183" s="42">
        <v>0</v>
      </c>
      <c r="AG183" s="42">
        <v>0</v>
      </c>
      <c r="AH183" s="42">
        <v>0</v>
      </c>
      <c r="AI183" s="47">
        <v>0</v>
      </c>
      <c r="AJ183" s="47">
        <v>0</v>
      </c>
      <c r="AK183" s="47">
        <v>0</v>
      </c>
      <c r="AL183" s="47">
        <v>0</v>
      </c>
      <c r="AM183" s="47">
        <v>0</v>
      </c>
      <c r="AN183">
        <v>0</v>
      </c>
      <c r="AO183" s="47">
        <v>0</v>
      </c>
      <c r="AP183" s="47">
        <v>0</v>
      </c>
      <c r="AQ183" s="47">
        <v>0</v>
      </c>
      <c r="AR183" s="47">
        <v>0</v>
      </c>
      <c r="AS183" s="47">
        <v>0</v>
      </c>
      <c r="AT183" s="47">
        <v>0</v>
      </c>
      <c r="AU183" s="47">
        <v>0</v>
      </c>
      <c r="AV183" s="47">
        <v>0</v>
      </c>
      <c r="AW183" s="47">
        <v>0</v>
      </c>
      <c r="AX183" s="47">
        <v>0</v>
      </c>
      <c r="AY183">
        <v>0</v>
      </c>
      <c r="AZ183" s="47">
        <v>0</v>
      </c>
      <c r="BA183" s="47">
        <v>0</v>
      </c>
      <c r="BB183">
        <v>0</v>
      </c>
      <c r="BC183" t="s">
        <v>1011</v>
      </c>
      <c r="BD183">
        <v>0</v>
      </c>
      <c r="BE183">
        <v>0</v>
      </c>
      <c r="BF183">
        <v>0</v>
      </c>
      <c r="BG183">
        <v>0</v>
      </c>
    </row>
    <row r="184" spans="1:59" x14ac:dyDescent="0.25">
      <c r="A184" s="47">
        <v>0</v>
      </c>
      <c r="B184" s="47">
        <v>0</v>
      </c>
      <c r="C184" s="47">
        <v>0</v>
      </c>
      <c r="D184" s="47">
        <v>0</v>
      </c>
      <c r="E184" s="47">
        <v>0</v>
      </c>
      <c r="F184" s="47">
        <v>0</v>
      </c>
      <c r="G184" s="47">
        <v>0</v>
      </c>
      <c r="H184" s="47">
        <v>0</v>
      </c>
      <c r="I184" s="47">
        <v>0</v>
      </c>
      <c r="J184" s="47">
        <v>0</v>
      </c>
      <c r="K184" s="47">
        <v>21</v>
      </c>
      <c r="L184" s="47">
        <v>283</v>
      </c>
      <c r="M184" s="47">
        <v>6</v>
      </c>
      <c r="N184" s="47">
        <v>7</v>
      </c>
      <c r="O184" s="42">
        <v>0</v>
      </c>
      <c r="P184" s="42">
        <v>11.07</v>
      </c>
      <c r="Q184" s="42">
        <v>0</v>
      </c>
      <c r="R184" s="42">
        <v>0</v>
      </c>
      <c r="S184" s="47">
        <v>0</v>
      </c>
      <c r="T184" s="42">
        <v>0</v>
      </c>
      <c r="U184" s="42">
        <v>0</v>
      </c>
      <c r="V184" s="42">
        <v>0</v>
      </c>
      <c r="W184" s="42">
        <v>0</v>
      </c>
      <c r="X184" s="42">
        <v>0</v>
      </c>
      <c r="Y184" s="42">
        <v>0</v>
      </c>
      <c r="Z184" s="42">
        <v>0</v>
      </c>
      <c r="AA184" s="42">
        <v>0</v>
      </c>
      <c r="AB184" s="42">
        <v>0</v>
      </c>
      <c r="AC184" s="42">
        <v>0</v>
      </c>
      <c r="AD184" s="42">
        <v>0</v>
      </c>
      <c r="AE184" s="42">
        <v>0</v>
      </c>
      <c r="AF184" s="42">
        <v>0</v>
      </c>
      <c r="AG184" s="42">
        <v>0</v>
      </c>
      <c r="AH184" s="42">
        <v>0</v>
      </c>
      <c r="AI184" s="47">
        <v>0</v>
      </c>
      <c r="AJ184" s="47">
        <v>0</v>
      </c>
      <c r="AK184" s="47">
        <v>0</v>
      </c>
      <c r="AL184" s="47">
        <v>0</v>
      </c>
      <c r="AM184" s="47">
        <v>0</v>
      </c>
      <c r="AN184">
        <v>0</v>
      </c>
      <c r="AO184" s="47">
        <v>0</v>
      </c>
      <c r="AP184" s="47">
        <v>0</v>
      </c>
      <c r="AQ184" s="47">
        <v>0</v>
      </c>
      <c r="AR184" s="47">
        <v>0</v>
      </c>
      <c r="AS184" s="47">
        <v>0</v>
      </c>
      <c r="AT184" s="47">
        <v>0</v>
      </c>
      <c r="AU184" s="47">
        <v>0</v>
      </c>
      <c r="AV184" s="47">
        <v>0</v>
      </c>
      <c r="AW184" s="47">
        <v>0</v>
      </c>
      <c r="AX184" s="47">
        <v>0</v>
      </c>
      <c r="AY184">
        <v>0</v>
      </c>
      <c r="AZ184" s="47">
        <v>0</v>
      </c>
      <c r="BA184" s="47">
        <v>0</v>
      </c>
      <c r="BB184">
        <v>0</v>
      </c>
      <c r="BC184" t="s">
        <v>1012</v>
      </c>
      <c r="BD184">
        <v>0</v>
      </c>
      <c r="BE184">
        <v>0</v>
      </c>
      <c r="BF184">
        <v>0</v>
      </c>
      <c r="BG184">
        <v>0</v>
      </c>
    </row>
    <row r="185" spans="1:59" x14ac:dyDescent="0.25">
      <c r="A185" s="47">
        <v>0</v>
      </c>
      <c r="B185" s="47">
        <v>0</v>
      </c>
      <c r="C185" s="47">
        <v>0</v>
      </c>
      <c r="D185" s="47">
        <v>0</v>
      </c>
      <c r="E185" s="47">
        <v>0</v>
      </c>
      <c r="F185" s="47">
        <v>0</v>
      </c>
      <c r="G185" s="47">
        <v>0</v>
      </c>
      <c r="H185" s="47">
        <v>0</v>
      </c>
      <c r="I185" s="47">
        <v>0</v>
      </c>
      <c r="J185" s="47">
        <v>0</v>
      </c>
      <c r="K185" s="47">
        <v>21</v>
      </c>
      <c r="L185" s="47">
        <v>327</v>
      </c>
      <c r="M185" s="47">
        <v>4</v>
      </c>
      <c r="N185" s="47">
        <v>6</v>
      </c>
      <c r="O185" s="42">
        <v>0</v>
      </c>
      <c r="P185" s="42">
        <v>1</v>
      </c>
      <c r="Q185" s="42">
        <v>0</v>
      </c>
      <c r="R185" s="42">
        <v>0</v>
      </c>
      <c r="S185" s="47">
        <v>0</v>
      </c>
      <c r="T185" s="42">
        <v>0</v>
      </c>
      <c r="U185" s="42">
        <v>0</v>
      </c>
      <c r="V185" s="42">
        <v>0</v>
      </c>
      <c r="W185" s="42">
        <v>0</v>
      </c>
      <c r="X185" s="42">
        <v>0</v>
      </c>
      <c r="Y185" s="42">
        <v>0</v>
      </c>
      <c r="Z185" s="42">
        <v>0</v>
      </c>
      <c r="AA185" s="42">
        <v>0</v>
      </c>
      <c r="AB185" s="42">
        <v>0</v>
      </c>
      <c r="AC185" s="42">
        <v>0</v>
      </c>
      <c r="AD185" s="42">
        <v>0</v>
      </c>
      <c r="AE185" s="42">
        <v>0</v>
      </c>
      <c r="AF185" s="42">
        <v>0</v>
      </c>
      <c r="AG185" s="42">
        <v>0</v>
      </c>
      <c r="AH185" s="42">
        <v>0</v>
      </c>
      <c r="AI185" s="47">
        <v>0</v>
      </c>
      <c r="AJ185" s="47">
        <v>0</v>
      </c>
      <c r="AK185" s="47">
        <v>0</v>
      </c>
      <c r="AL185" s="47">
        <v>0</v>
      </c>
      <c r="AM185" s="47">
        <v>0</v>
      </c>
      <c r="AN185">
        <v>0</v>
      </c>
      <c r="AO185" s="47">
        <v>0</v>
      </c>
      <c r="AP185" s="47">
        <v>0</v>
      </c>
      <c r="AQ185" s="47">
        <v>0</v>
      </c>
      <c r="AR185" s="47">
        <v>0</v>
      </c>
      <c r="AS185" s="47">
        <v>0</v>
      </c>
      <c r="AT185" s="47">
        <v>0</v>
      </c>
      <c r="AU185" s="47">
        <v>0</v>
      </c>
      <c r="AV185" s="47">
        <v>0</v>
      </c>
      <c r="AW185" s="47">
        <v>0</v>
      </c>
      <c r="AX185" s="47">
        <v>0</v>
      </c>
      <c r="AY185">
        <v>0</v>
      </c>
      <c r="AZ185" s="47">
        <v>0</v>
      </c>
      <c r="BA185" s="47">
        <v>0</v>
      </c>
      <c r="BB185">
        <v>0</v>
      </c>
      <c r="BC185" t="s">
        <v>177</v>
      </c>
      <c r="BD185">
        <v>0</v>
      </c>
      <c r="BE185">
        <v>0</v>
      </c>
      <c r="BF185">
        <v>0</v>
      </c>
      <c r="BG185">
        <v>0</v>
      </c>
    </row>
    <row r="186" spans="1:59" x14ac:dyDescent="0.25">
      <c r="A186" s="47">
        <v>1</v>
      </c>
      <c r="B186" s="47">
        <v>3</v>
      </c>
      <c r="C186" s="47">
        <v>3</v>
      </c>
      <c r="D186" s="47">
        <v>2</v>
      </c>
      <c r="E186" s="47">
        <v>4</v>
      </c>
      <c r="F186" s="47">
        <v>0</v>
      </c>
      <c r="G186" s="47">
        <v>2</v>
      </c>
      <c r="H186" s="47">
        <v>0</v>
      </c>
      <c r="I186" s="47">
        <v>0</v>
      </c>
      <c r="J186" s="47">
        <v>0</v>
      </c>
      <c r="K186" s="47">
        <v>21</v>
      </c>
      <c r="L186" s="47">
        <v>285</v>
      </c>
      <c r="M186" s="47">
        <v>5</v>
      </c>
      <c r="N186" s="47">
        <v>6</v>
      </c>
      <c r="O186" s="42">
        <v>0</v>
      </c>
      <c r="P186" s="42">
        <v>1.18</v>
      </c>
      <c r="Q186" s="42">
        <v>0</v>
      </c>
      <c r="R186" s="42">
        <v>0.63</v>
      </c>
      <c r="S186" s="47">
        <v>12</v>
      </c>
      <c r="T186" s="42">
        <v>0.49</v>
      </c>
      <c r="U186" s="42">
        <v>0</v>
      </c>
      <c r="V186" s="42">
        <v>0</v>
      </c>
      <c r="W186" s="42">
        <v>21</v>
      </c>
      <c r="X186" s="42">
        <v>20</v>
      </c>
      <c r="Y186" s="42">
        <v>0.33</v>
      </c>
      <c r="Z186" s="42">
        <v>0.25</v>
      </c>
      <c r="AA186" s="42">
        <v>0.25</v>
      </c>
      <c r="AB186" s="42">
        <v>0.08</v>
      </c>
      <c r="AC186" s="42">
        <v>0.17</v>
      </c>
      <c r="AD186" s="42">
        <v>0</v>
      </c>
      <c r="AE186" s="42">
        <v>0</v>
      </c>
      <c r="AF186" s="42">
        <v>0</v>
      </c>
      <c r="AG186" s="42">
        <v>0.17</v>
      </c>
      <c r="AH186" s="42">
        <v>0</v>
      </c>
      <c r="AI186" s="47">
        <v>3</v>
      </c>
      <c r="AJ186" s="47">
        <v>2</v>
      </c>
      <c r="AK186" s="47">
        <v>2</v>
      </c>
      <c r="AL186" s="47">
        <v>0</v>
      </c>
      <c r="AM186" s="47">
        <v>1</v>
      </c>
      <c r="AN186">
        <v>0</v>
      </c>
      <c r="AO186" s="47">
        <v>0</v>
      </c>
      <c r="AP186" s="47">
        <v>0</v>
      </c>
      <c r="AQ186" s="47">
        <v>2</v>
      </c>
      <c r="AR186" s="47">
        <v>0</v>
      </c>
      <c r="AS186" s="47">
        <v>1</v>
      </c>
      <c r="AT186" s="47">
        <v>1</v>
      </c>
      <c r="AU186" s="47">
        <v>1</v>
      </c>
      <c r="AV186" s="47">
        <v>1</v>
      </c>
      <c r="AW186" s="47">
        <v>1</v>
      </c>
      <c r="AX186" s="47">
        <v>0</v>
      </c>
      <c r="AY186">
        <v>0</v>
      </c>
      <c r="AZ186" s="47">
        <v>0</v>
      </c>
      <c r="BA186" s="47">
        <v>0</v>
      </c>
      <c r="BB186">
        <v>0</v>
      </c>
      <c r="BC186" t="s">
        <v>444</v>
      </c>
      <c r="BD186">
        <v>6.5</v>
      </c>
      <c r="BE186">
        <v>1.2</v>
      </c>
      <c r="BF186">
        <v>0</v>
      </c>
      <c r="BG186">
        <v>0</v>
      </c>
    </row>
    <row r="187" spans="1:59" x14ac:dyDescent="0.25">
      <c r="A187" s="47">
        <v>0</v>
      </c>
      <c r="B187" s="47">
        <v>0</v>
      </c>
      <c r="C187" s="47">
        <v>0</v>
      </c>
      <c r="D187" s="47">
        <v>0</v>
      </c>
      <c r="E187" s="47">
        <v>0</v>
      </c>
      <c r="F187" s="47">
        <v>0</v>
      </c>
      <c r="G187" s="47">
        <v>0</v>
      </c>
      <c r="H187" s="47">
        <v>0</v>
      </c>
      <c r="I187" s="47">
        <v>0</v>
      </c>
      <c r="J187" s="47">
        <v>0</v>
      </c>
      <c r="K187" s="47">
        <v>21</v>
      </c>
      <c r="L187" s="47">
        <v>1371</v>
      </c>
      <c r="M187" s="47">
        <v>3</v>
      </c>
      <c r="N187" s="47">
        <v>6</v>
      </c>
      <c r="O187" s="42">
        <v>0</v>
      </c>
      <c r="P187" s="42">
        <v>1.32</v>
      </c>
      <c r="Q187" s="42">
        <v>0</v>
      </c>
      <c r="R187" s="42">
        <v>0</v>
      </c>
      <c r="S187" s="47">
        <v>1</v>
      </c>
      <c r="T187" s="42">
        <v>1.54</v>
      </c>
      <c r="U187" s="42">
        <v>0</v>
      </c>
      <c r="V187" s="42">
        <v>0</v>
      </c>
      <c r="W187" s="42">
        <v>19</v>
      </c>
      <c r="X187" s="42">
        <v>19</v>
      </c>
      <c r="Y187" s="42">
        <v>0</v>
      </c>
      <c r="Z187" s="42">
        <v>0</v>
      </c>
      <c r="AA187" s="42">
        <v>0</v>
      </c>
      <c r="AB187" s="42">
        <v>0</v>
      </c>
      <c r="AC187" s="42">
        <v>0</v>
      </c>
      <c r="AD187" s="42">
        <v>0</v>
      </c>
      <c r="AE187" s="42">
        <v>0</v>
      </c>
      <c r="AF187" s="42">
        <v>0</v>
      </c>
      <c r="AG187" s="42">
        <v>0</v>
      </c>
      <c r="AH187" s="42">
        <v>0</v>
      </c>
      <c r="AI187" s="47">
        <v>0</v>
      </c>
      <c r="AJ187" s="47">
        <v>0</v>
      </c>
      <c r="AK187" s="47">
        <v>0</v>
      </c>
      <c r="AL187" s="47">
        <v>0</v>
      </c>
      <c r="AM187" s="47">
        <v>0</v>
      </c>
      <c r="AN187">
        <v>0</v>
      </c>
      <c r="AO187" s="47">
        <v>0</v>
      </c>
      <c r="AP187" s="47">
        <v>0</v>
      </c>
      <c r="AQ187" s="47">
        <v>0</v>
      </c>
      <c r="AR187" s="47">
        <v>0</v>
      </c>
      <c r="AS187" s="47">
        <v>0</v>
      </c>
      <c r="AT187" s="47">
        <v>0</v>
      </c>
      <c r="AU187" s="47">
        <v>0</v>
      </c>
      <c r="AV187" s="47">
        <v>0</v>
      </c>
      <c r="AW187" s="47">
        <v>0</v>
      </c>
      <c r="AX187" s="47">
        <v>0</v>
      </c>
      <c r="AY187">
        <v>0</v>
      </c>
      <c r="AZ187" s="47">
        <v>0</v>
      </c>
      <c r="BA187" s="47">
        <v>0</v>
      </c>
      <c r="BB187">
        <v>0</v>
      </c>
      <c r="BC187" t="s">
        <v>322</v>
      </c>
      <c r="BD187">
        <v>0</v>
      </c>
      <c r="BE187">
        <v>0</v>
      </c>
      <c r="BF187">
        <v>0</v>
      </c>
      <c r="BG187">
        <v>0</v>
      </c>
    </row>
    <row r="188" spans="1:59" x14ac:dyDescent="0.25">
      <c r="A188" s="47">
        <v>0</v>
      </c>
      <c r="B188" s="47">
        <v>0</v>
      </c>
      <c r="C188" s="47">
        <v>0</v>
      </c>
      <c r="D188" s="47">
        <v>0</v>
      </c>
      <c r="E188" s="47">
        <v>0</v>
      </c>
      <c r="F188" s="47">
        <v>0</v>
      </c>
      <c r="G188" s="47">
        <v>0</v>
      </c>
      <c r="H188" s="47">
        <v>0</v>
      </c>
      <c r="I188" s="47">
        <v>0</v>
      </c>
      <c r="J188" s="47">
        <v>0</v>
      </c>
      <c r="K188" s="47">
        <v>21</v>
      </c>
      <c r="L188" s="47">
        <v>1371</v>
      </c>
      <c r="M188" s="47">
        <v>5</v>
      </c>
      <c r="N188" s="47">
        <v>6</v>
      </c>
      <c r="O188" s="42">
        <v>0</v>
      </c>
      <c r="P188" s="42">
        <v>2</v>
      </c>
      <c r="Q188" s="42">
        <v>0</v>
      </c>
      <c r="R188" s="42">
        <v>0</v>
      </c>
      <c r="S188" s="47">
        <v>0</v>
      </c>
      <c r="T188" s="42">
        <v>1.61</v>
      </c>
      <c r="U188" s="42">
        <v>0</v>
      </c>
      <c r="V188" s="42">
        <v>0</v>
      </c>
      <c r="W188" s="42">
        <v>0</v>
      </c>
      <c r="X188" s="42">
        <v>0</v>
      </c>
      <c r="Y188" s="42">
        <v>0</v>
      </c>
      <c r="Z188" s="42">
        <v>0</v>
      </c>
      <c r="AA188" s="42">
        <v>0</v>
      </c>
      <c r="AB188" s="42">
        <v>0</v>
      </c>
      <c r="AC188" s="42">
        <v>0</v>
      </c>
      <c r="AD188" s="42">
        <v>0</v>
      </c>
      <c r="AE188" s="42">
        <v>0</v>
      </c>
      <c r="AF188" s="42">
        <v>0</v>
      </c>
      <c r="AG188" s="42">
        <v>0</v>
      </c>
      <c r="AH188" s="42">
        <v>0</v>
      </c>
      <c r="AI188" s="47">
        <v>0</v>
      </c>
      <c r="AJ188" s="47">
        <v>0</v>
      </c>
      <c r="AK188" s="47">
        <v>0</v>
      </c>
      <c r="AL188" s="47">
        <v>0</v>
      </c>
      <c r="AM188" s="47">
        <v>0</v>
      </c>
      <c r="AN188">
        <v>0</v>
      </c>
      <c r="AO188" s="47">
        <v>0</v>
      </c>
      <c r="AP188" s="47">
        <v>0</v>
      </c>
      <c r="AQ188" s="47">
        <v>0</v>
      </c>
      <c r="AR188" s="47">
        <v>0</v>
      </c>
      <c r="AS188" s="47">
        <v>0</v>
      </c>
      <c r="AT188" s="47">
        <v>0</v>
      </c>
      <c r="AU188" s="47">
        <v>0</v>
      </c>
      <c r="AV188" s="47">
        <v>0</v>
      </c>
      <c r="AW188" s="47">
        <v>0</v>
      </c>
      <c r="AX188" s="47">
        <v>0</v>
      </c>
      <c r="AY188">
        <v>0</v>
      </c>
      <c r="AZ188" s="47">
        <v>0</v>
      </c>
      <c r="BA188" s="47">
        <v>0</v>
      </c>
      <c r="BB188">
        <v>0</v>
      </c>
      <c r="BC188" t="s">
        <v>624</v>
      </c>
      <c r="BD188">
        <v>0</v>
      </c>
      <c r="BE188">
        <v>0</v>
      </c>
      <c r="BF188">
        <v>0</v>
      </c>
      <c r="BG188">
        <v>0</v>
      </c>
    </row>
    <row r="189" spans="1:59" x14ac:dyDescent="0.25">
      <c r="A189" s="47">
        <v>0</v>
      </c>
      <c r="B189" s="47">
        <v>0</v>
      </c>
      <c r="C189" s="47">
        <v>0</v>
      </c>
      <c r="D189" s="47">
        <v>0</v>
      </c>
      <c r="E189" s="47">
        <v>0</v>
      </c>
      <c r="F189" s="47">
        <v>0</v>
      </c>
      <c r="G189" s="47">
        <v>0</v>
      </c>
      <c r="H189" s="47">
        <v>0</v>
      </c>
      <c r="I189" s="47">
        <v>0</v>
      </c>
      <c r="J189" s="47">
        <v>0</v>
      </c>
      <c r="K189" s="47">
        <v>21</v>
      </c>
      <c r="L189" s="47">
        <v>263</v>
      </c>
      <c r="M189" s="47">
        <v>3</v>
      </c>
      <c r="N189" s="47">
        <v>6</v>
      </c>
      <c r="O189" s="42">
        <v>0</v>
      </c>
      <c r="P189" s="42">
        <v>1</v>
      </c>
      <c r="Q189" s="42">
        <v>0</v>
      </c>
      <c r="R189" s="42">
        <v>0</v>
      </c>
      <c r="S189" s="47">
        <v>0</v>
      </c>
      <c r="T189" s="42">
        <v>0</v>
      </c>
      <c r="U189" s="42">
        <v>0</v>
      </c>
      <c r="V189" s="42">
        <v>0</v>
      </c>
      <c r="W189" s="42">
        <v>0</v>
      </c>
      <c r="X189" s="42">
        <v>0</v>
      </c>
      <c r="Y189" s="42">
        <v>0</v>
      </c>
      <c r="Z189" s="42">
        <v>0</v>
      </c>
      <c r="AA189" s="42">
        <v>0</v>
      </c>
      <c r="AB189" s="42">
        <v>0</v>
      </c>
      <c r="AC189" s="42">
        <v>0</v>
      </c>
      <c r="AD189" s="42">
        <v>0</v>
      </c>
      <c r="AE189" s="42">
        <v>0</v>
      </c>
      <c r="AF189" s="42">
        <v>0</v>
      </c>
      <c r="AG189" s="42">
        <v>0</v>
      </c>
      <c r="AH189" s="42">
        <v>0</v>
      </c>
      <c r="AI189" s="47">
        <v>0</v>
      </c>
      <c r="AJ189" s="47">
        <v>0</v>
      </c>
      <c r="AK189" s="47">
        <v>0</v>
      </c>
      <c r="AL189" s="47">
        <v>0</v>
      </c>
      <c r="AM189" s="47">
        <v>0</v>
      </c>
      <c r="AN189">
        <v>0</v>
      </c>
      <c r="AO189" s="47">
        <v>0</v>
      </c>
      <c r="AP189" s="47">
        <v>0</v>
      </c>
      <c r="AQ189" s="47">
        <v>0</v>
      </c>
      <c r="AR189" s="47">
        <v>0</v>
      </c>
      <c r="AS189" s="47">
        <v>0</v>
      </c>
      <c r="AT189" s="47">
        <v>0</v>
      </c>
      <c r="AU189" s="47">
        <v>0</v>
      </c>
      <c r="AV189" s="47">
        <v>0</v>
      </c>
      <c r="AW189" s="47">
        <v>0</v>
      </c>
      <c r="AX189" s="47">
        <v>0</v>
      </c>
      <c r="AY189">
        <v>0</v>
      </c>
      <c r="AZ189" s="47">
        <v>0</v>
      </c>
      <c r="BA189" s="47">
        <v>0</v>
      </c>
      <c r="BB189">
        <v>0</v>
      </c>
      <c r="BC189" t="s">
        <v>1013</v>
      </c>
      <c r="BD189">
        <v>0</v>
      </c>
      <c r="BE189">
        <v>0</v>
      </c>
      <c r="BF189">
        <v>0</v>
      </c>
      <c r="BG189">
        <v>0</v>
      </c>
    </row>
    <row r="190" spans="1:59" x14ac:dyDescent="0.25">
      <c r="A190" s="47">
        <v>0</v>
      </c>
      <c r="B190" s="47">
        <v>0</v>
      </c>
      <c r="C190" s="47">
        <v>0</v>
      </c>
      <c r="D190" s="47">
        <v>0</v>
      </c>
      <c r="E190" s="47">
        <v>0</v>
      </c>
      <c r="F190" s="47">
        <v>0</v>
      </c>
      <c r="G190" s="47">
        <v>0</v>
      </c>
      <c r="H190" s="47">
        <v>0</v>
      </c>
      <c r="I190" s="47">
        <v>0</v>
      </c>
      <c r="J190" s="47">
        <v>0</v>
      </c>
      <c r="K190" s="47">
        <v>21</v>
      </c>
      <c r="L190" s="47">
        <v>327</v>
      </c>
      <c r="M190" s="47">
        <v>2</v>
      </c>
      <c r="N190" s="47">
        <v>6</v>
      </c>
      <c r="O190" s="42">
        <v>0</v>
      </c>
      <c r="P190" s="42">
        <v>1</v>
      </c>
      <c r="Q190" s="42">
        <v>0</v>
      </c>
      <c r="R190" s="42">
        <v>0</v>
      </c>
      <c r="S190" s="47">
        <v>0</v>
      </c>
      <c r="T190" s="42">
        <v>0</v>
      </c>
      <c r="U190" s="42">
        <v>0</v>
      </c>
      <c r="V190" s="42">
        <v>0</v>
      </c>
      <c r="W190" s="42">
        <v>0</v>
      </c>
      <c r="X190" s="42">
        <v>0</v>
      </c>
      <c r="Y190" s="42">
        <v>0</v>
      </c>
      <c r="Z190" s="42">
        <v>0</v>
      </c>
      <c r="AA190" s="42">
        <v>0</v>
      </c>
      <c r="AB190" s="42">
        <v>0</v>
      </c>
      <c r="AC190" s="42">
        <v>0</v>
      </c>
      <c r="AD190" s="42">
        <v>0</v>
      </c>
      <c r="AE190" s="42">
        <v>0</v>
      </c>
      <c r="AF190" s="42">
        <v>0</v>
      </c>
      <c r="AG190" s="42">
        <v>0</v>
      </c>
      <c r="AH190" s="42">
        <v>0</v>
      </c>
      <c r="AI190" s="47">
        <v>0</v>
      </c>
      <c r="AJ190" s="47">
        <v>0</v>
      </c>
      <c r="AK190" s="47">
        <v>0</v>
      </c>
      <c r="AL190" s="47">
        <v>0</v>
      </c>
      <c r="AM190" s="47">
        <v>0</v>
      </c>
      <c r="AN190">
        <v>0</v>
      </c>
      <c r="AO190" s="47">
        <v>0</v>
      </c>
      <c r="AP190" s="47">
        <v>0</v>
      </c>
      <c r="AQ190" s="47">
        <v>0</v>
      </c>
      <c r="AR190" s="47">
        <v>0</v>
      </c>
      <c r="AS190" s="47">
        <v>0</v>
      </c>
      <c r="AT190" s="47">
        <v>0</v>
      </c>
      <c r="AU190" s="47">
        <v>0</v>
      </c>
      <c r="AV190" s="47">
        <v>0</v>
      </c>
      <c r="AW190" s="47">
        <v>0</v>
      </c>
      <c r="AX190" s="47">
        <v>0</v>
      </c>
      <c r="AY190">
        <v>0</v>
      </c>
      <c r="AZ190" s="47">
        <v>0</v>
      </c>
      <c r="BA190" s="47">
        <v>0</v>
      </c>
      <c r="BB190">
        <v>0</v>
      </c>
      <c r="BC190" t="s">
        <v>1014</v>
      </c>
      <c r="BD190">
        <v>0</v>
      </c>
      <c r="BE190">
        <v>0</v>
      </c>
      <c r="BF190">
        <v>0</v>
      </c>
      <c r="BG190">
        <v>0</v>
      </c>
    </row>
    <row r="191" spans="1:59" x14ac:dyDescent="0.25">
      <c r="A191" s="47">
        <v>0</v>
      </c>
      <c r="B191" s="47">
        <v>0</v>
      </c>
      <c r="C191" s="47">
        <v>0</v>
      </c>
      <c r="D191" s="47">
        <v>0</v>
      </c>
      <c r="E191" s="47">
        <v>0</v>
      </c>
      <c r="F191" s="47">
        <v>0</v>
      </c>
      <c r="G191" s="47">
        <v>0</v>
      </c>
      <c r="H191" s="47">
        <v>0</v>
      </c>
      <c r="I191" s="47">
        <v>0</v>
      </c>
      <c r="J191" s="47">
        <v>0</v>
      </c>
      <c r="K191" s="47">
        <v>21</v>
      </c>
      <c r="L191" s="47">
        <v>275</v>
      </c>
      <c r="M191" s="47">
        <v>5</v>
      </c>
      <c r="N191" s="47">
        <v>6</v>
      </c>
      <c r="O191" s="42">
        <v>0</v>
      </c>
      <c r="P191" s="42">
        <v>1</v>
      </c>
      <c r="Q191" s="42">
        <v>0</v>
      </c>
      <c r="R191" s="42">
        <v>0</v>
      </c>
      <c r="S191" s="47">
        <v>0</v>
      </c>
      <c r="T191" s="42">
        <v>1.5</v>
      </c>
      <c r="U191" s="42">
        <v>0</v>
      </c>
      <c r="V191" s="42">
        <v>0</v>
      </c>
      <c r="W191" s="42">
        <v>0</v>
      </c>
      <c r="X191" s="42">
        <v>0</v>
      </c>
      <c r="Y191" s="42">
        <v>0</v>
      </c>
      <c r="Z191" s="42">
        <v>0</v>
      </c>
      <c r="AA191" s="42">
        <v>0</v>
      </c>
      <c r="AB191" s="42">
        <v>0</v>
      </c>
      <c r="AC191" s="42">
        <v>0</v>
      </c>
      <c r="AD191" s="42">
        <v>0</v>
      </c>
      <c r="AE191" s="42">
        <v>0</v>
      </c>
      <c r="AF191" s="42">
        <v>0</v>
      </c>
      <c r="AG191" s="42">
        <v>0</v>
      </c>
      <c r="AH191" s="42">
        <v>0</v>
      </c>
      <c r="AI191" s="47">
        <v>0</v>
      </c>
      <c r="AJ191" s="47">
        <v>0</v>
      </c>
      <c r="AK191" s="47">
        <v>0</v>
      </c>
      <c r="AL191" s="47">
        <v>0</v>
      </c>
      <c r="AM191" s="47">
        <v>0</v>
      </c>
      <c r="AN191">
        <v>0</v>
      </c>
      <c r="AO191" s="47">
        <v>0</v>
      </c>
      <c r="AP191" s="47">
        <v>0</v>
      </c>
      <c r="AQ191" s="47">
        <v>0</v>
      </c>
      <c r="AR191" s="47">
        <v>0</v>
      </c>
      <c r="AS191" s="47">
        <v>0</v>
      </c>
      <c r="AT191" s="47">
        <v>0</v>
      </c>
      <c r="AU191" s="47">
        <v>0</v>
      </c>
      <c r="AV191" s="47">
        <v>0</v>
      </c>
      <c r="AW191" s="47">
        <v>0</v>
      </c>
      <c r="AX191" s="47">
        <v>0</v>
      </c>
      <c r="AY191">
        <v>0</v>
      </c>
      <c r="AZ191" s="47">
        <v>0</v>
      </c>
      <c r="BA191" s="47">
        <v>0</v>
      </c>
      <c r="BB191">
        <v>0</v>
      </c>
      <c r="BC191" t="s">
        <v>698</v>
      </c>
      <c r="BD191">
        <v>0</v>
      </c>
      <c r="BE191">
        <v>0</v>
      </c>
      <c r="BF191">
        <v>0</v>
      </c>
      <c r="BG191">
        <v>0</v>
      </c>
    </row>
    <row r="192" spans="1:59" x14ac:dyDescent="0.25">
      <c r="A192" s="47">
        <v>0</v>
      </c>
      <c r="B192" s="47">
        <v>0</v>
      </c>
      <c r="C192" s="47">
        <v>0</v>
      </c>
      <c r="D192" s="47">
        <v>0</v>
      </c>
      <c r="E192" s="47">
        <v>0</v>
      </c>
      <c r="F192" s="47">
        <v>0</v>
      </c>
      <c r="G192" s="47">
        <v>0</v>
      </c>
      <c r="H192" s="47">
        <v>0</v>
      </c>
      <c r="I192" s="47">
        <v>0</v>
      </c>
      <c r="J192" s="47">
        <v>0</v>
      </c>
      <c r="K192" s="47">
        <v>21</v>
      </c>
      <c r="L192" s="47">
        <v>280</v>
      </c>
      <c r="M192" s="47">
        <v>2</v>
      </c>
      <c r="N192" s="47">
        <v>6</v>
      </c>
      <c r="O192" s="42">
        <v>0</v>
      </c>
      <c r="P192" s="42">
        <v>1</v>
      </c>
      <c r="Q192" s="42">
        <v>0</v>
      </c>
      <c r="R192" s="42">
        <v>0</v>
      </c>
      <c r="S192" s="47">
        <v>0</v>
      </c>
      <c r="T192" s="42">
        <v>1.5</v>
      </c>
      <c r="U192" s="42">
        <v>0</v>
      </c>
      <c r="V192" s="42">
        <v>0</v>
      </c>
      <c r="W192" s="42">
        <v>0</v>
      </c>
      <c r="X192" s="42">
        <v>0</v>
      </c>
      <c r="Y192" s="42">
        <v>0</v>
      </c>
      <c r="Z192" s="42">
        <v>0</v>
      </c>
      <c r="AA192" s="42">
        <v>0</v>
      </c>
      <c r="AB192" s="42">
        <v>0</v>
      </c>
      <c r="AC192" s="42">
        <v>0</v>
      </c>
      <c r="AD192" s="42">
        <v>0</v>
      </c>
      <c r="AE192" s="42">
        <v>0</v>
      </c>
      <c r="AF192" s="42">
        <v>0</v>
      </c>
      <c r="AG192" s="42">
        <v>0</v>
      </c>
      <c r="AH192" s="42">
        <v>0</v>
      </c>
      <c r="AI192" s="47">
        <v>0</v>
      </c>
      <c r="AJ192" s="47">
        <v>0</v>
      </c>
      <c r="AK192" s="47">
        <v>0</v>
      </c>
      <c r="AL192" s="47">
        <v>0</v>
      </c>
      <c r="AM192" s="47">
        <v>0</v>
      </c>
      <c r="AN192">
        <v>0</v>
      </c>
      <c r="AO192" s="47">
        <v>0</v>
      </c>
      <c r="AP192" s="47">
        <v>0</v>
      </c>
      <c r="AQ192" s="47">
        <v>0</v>
      </c>
      <c r="AR192" s="47">
        <v>0</v>
      </c>
      <c r="AS192" s="47">
        <v>0</v>
      </c>
      <c r="AT192" s="47">
        <v>0</v>
      </c>
      <c r="AU192" s="47">
        <v>0</v>
      </c>
      <c r="AV192" s="47">
        <v>0</v>
      </c>
      <c r="AW192" s="47">
        <v>0</v>
      </c>
      <c r="AX192" s="47">
        <v>0</v>
      </c>
      <c r="AY192">
        <v>0</v>
      </c>
      <c r="AZ192" s="47">
        <v>0</v>
      </c>
      <c r="BA192" s="47">
        <v>0</v>
      </c>
      <c r="BB192">
        <v>0</v>
      </c>
      <c r="BC192" t="s">
        <v>618</v>
      </c>
      <c r="BD192">
        <v>0</v>
      </c>
      <c r="BE192">
        <v>0</v>
      </c>
      <c r="BF192">
        <v>0</v>
      </c>
      <c r="BG192">
        <v>0</v>
      </c>
    </row>
    <row r="193" spans="1:59" x14ac:dyDescent="0.25">
      <c r="A193" s="47">
        <v>0</v>
      </c>
      <c r="B193" s="47">
        <v>0</v>
      </c>
      <c r="C193" s="47">
        <v>0</v>
      </c>
      <c r="D193" s="47">
        <v>0</v>
      </c>
      <c r="E193" s="47">
        <v>0</v>
      </c>
      <c r="F193" s="47">
        <v>0</v>
      </c>
      <c r="G193" s="47">
        <v>0</v>
      </c>
      <c r="H193" s="47">
        <v>0</v>
      </c>
      <c r="I193" s="47">
        <v>0</v>
      </c>
      <c r="J193" s="47">
        <v>0</v>
      </c>
      <c r="K193" s="47">
        <v>21</v>
      </c>
      <c r="L193" s="47">
        <v>280</v>
      </c>
      <c r="M193" s="47">
        <v>2</v>
      </c>
      <c r="N193" s="47">
        <v>6</v>
      </c>
      <c r="O193" s="42">
        <v>0</v>
      </c>
      <c r="P193" s="42">
        <v>1</v>
      </c>
      <c r="Q193" s="42">
        <v>0</v>
      </c>
      <c r="R193" s="42">
        <v>0</v>
      </c>
      <c r="S193" s="47">
        <v>0</v>
      </c>
      <c r="T193" s="42">
        <v>1.5</v>
      </c>
      <c r="U193" s="42">
        <v>0</v>
      </c>
      <c r="V193" s="42">
        <v>0</v>
      </c>
      <c r="W193" s="42">
        <v>0</v>
      </c>
      <c r="X193" s="42">
        <v>0</v>
      </c>
      <c r="Y193" s="42">
        <v>0</v>
      </c>
      <c r="Z193" s="42">
        <v>0</v>
      </c>
      <c r="AA193" s="42">
        <v>0</v>
      </c>
      <c r="AB193" s="42">
        <v>0</v>
      </c>
      <c r="AC193" s="42">
        <v>0</v>
      </c>
      <c r="AD193" s="42">
        <v>0</v>
      </c>
      <c r="AE193" s="42">
        <v>0</v>
      </c>
      <c r="AF193" s="42">
        <v>0</v>
      </c>
      <c r="AG193" s="42">
        <v>0</v>
      </c>
      <c r="AH193" s="42">
        <v>0</v>
      </c>
      <c r="AI193" s="47">
        <v>0</v>
      </c>
      <c r="AJ193" s="47">
        <v>0</v>
      </c>
      <c r="AK193" s="47">
        <v>0</v>
      </c>
      <c r="AL193" s="47">
        <v>0</v>
      </c>
      <c r="AM193" s="47">
        <v>0</v>
      </c>
      <c r="AN193">
        <v>0</v>
      </c>
      <c r="AO193" s="47">
        <v>0</v>
      </c>
      <c r="AP193" s="47">
        <v>0</v>
      </c>
      <c r="AQ193" s="47">
        <v>0</v>
      </c>
      <c r="AR193" s="47">
        <v>0</v>
      </c>
      <c r="AS193" s="47">
        <v>0</v>
      </c>
      <c r="AT193" s="47">
        <v>0</v>
      </c>
      <c r="AU193" s="47">
        <v>0</v>
      </c>
      <c r="AV193" s="47">
        <v>0</v>
      </c>
      <c r="AW193" s="47">
        <v>0</v>
      </c>
      <c r="AX193" s="47">
        <v>0</v>
      </c>
      <c r="AY193">
        <v>0</v>
      </c>
      <c r="AZ193" s="47">
        <v>0</v>
      </c>
      <c r="BA193" s="47">
        <v>0</v>
      </c>
      <c r="BB193">
        <v>0</v>
      </c>
      <c r="BC193" t="s">
        <v>621</v>
      </c>
      <c r="BD193">
        <v>0</v>
      </c>
      <c r="BE193">
        <v>0</v>
      </c>
      <c r="BF193">
        <v>0</v>
      </c>
      <c r="BG193">
        <v>0</v>
      </c>
    </row>
    <row r="194" spans="1:59" x14ac:dyDescent="0.25">
      <c r="A194" s="47">
        <v>0</v>
      </c>
      <c r="B194" s="47">
        <v>0</v>
      </c>
      <c r="C194" s="47">
        <v>0</v>
      </c>
      <c r="D194" s="47">
        <v>0</v>
      </c>
      <c r="E194" s="47">
        <v>0</v>
      </c>
      <c r="F194" s="47">
        <v>0</v>
      </c>
      <c r="G194" s="47">
        <v>0</v>
      </c>
      <c r="H194" s="47">
        <v>0</v>
      </c>
      <c r="I194" s="47">
        <v>0</v>
      </c>
      <c r="J194" s="47">
        <v>0</v>
      </c>
      <c r="K194" s="47">
        <v>21</v>
      </c>
      <c r="L194" s="47">
        <v>280</v>
      </c>
      <c r="M194" s="47">
        <v>5</v>
      </c>
      <c r="N194" s="47">
        <v>6</v>
      </c>
      <c r="O194" s="42">
        <v>0</v>
      </c>
      <c r="P194" s="42">
        <v>1</v>
      </c>
      <c r="Q194" s="42">
        <v>0</v>
      </c>
      <c r="R194" s="42">
        <v>0</v>
      </c>
      <c r="S194" s="47">
        <v>0</v>
      </c>
      <c r="T194" s="42">
        <v>1.5</v>
      </c>
      <c r="U194" s="42">
        <v>0</v>
      </c>
      <c r="V194" s="42">
        <v>0</v>
      </c>
      <c r="W194" s="42">
        <v>0</v>
      </c>
      <c r="X194" s="42">
        <v>0</v>
      </c>
      <c r="Y194" s="42">
        <v>0</v>
      </c>
      <c r="Z194" s="42">
        <v>0</v>
      </c>
      <c r="AA194" s="42">
        <v>0</v>
      </c>
      <c r="AB194" s="42">
        <v>0</v>
      </c>
      <c r="AC194" s="42">
        <v>0</v>
      </c>
      <c r="AD194" s="42">
        <v>0</v>
      </c>
      <c r="AE194" s="42">
        <v>0</v>
      </c>
      <c r="AF194" s="42">
        <v>0</v>
      </c>
      <c r="AG194" s="42">
        <v>0</v>
      </c>
      <c r="AH194" s="42">
        <v>0</v>
      </c>
      <c r="AI194" s="47">
        <v>0</v>
      </c>
      <c r="AJ194" s="47">
        <v>0</v>
      </c>
      <c r="AK194" s="47">
        <v>0</v>
      </c>
      <c r="AL194" s="47">
        <v>0</v>
      </c>
      <c r="AM194" s="47">
        <v>0</v>
      </c>
      <c r="AN194">
        <v>0</v>
      </c>
      <c r="AO194" s="47">
        <v>0</v>
      </c>
      <c r="AP194" s="47">
        <v>0</v>
      </c>
      <c r="AQ194" s="47">
        <v>0</v>
      </c>
      <c r="AR194" s="47">
        <v>0</v>
      </c>
      <c r="AS194" s="47">
        <v>0</v>
      </c>
      <c r="AT194" s="47">
        <v>0</v>
      </c>
      <c r="AU194" s="47">
        <v>0</v>
      </c>
      <c r="AV194" s="47">
        <v>0</v>
      </c>
      <c r="AW194" s="47">
        <v>0</v>
      </c>
      <c r="AX194" s="47">
        <v>0</v>
      </c>
      <c r="AY194">
        <v>0</v>
      </c>
      <c r="AZ194" s="47">
        <v>0</v>
      </c>
      <c r="BA194" s="47">
        <v>0</v>
      </c>
      <c r="BB194">
        <v>0</v>
      </c>
      <c r="BC194" t="s">
        <v>220</v>
      </c>
      <c r="BD194">
        <v>0</v>
      </c>
      <c r="BE194">
        <v>0</v>
      </c>
      <c r="BF194">
        <v>0</v>
      </c>
      <c r="BG194">
        <v>0</v>
      </c>
    </row>
    <row r="195" spans="1:59" x14ac:dyDescent="0.25">
      <c r="A195" s="47">
        <v>0</v>
      </c>
      <c r="B195" s="47">
        <v>0</v>
      </c>
      <c r="C195" s="47">
        <v>0</v>
      </c>
      <c r="D195" s="47">
        <v>0</v>
      </c>
      <c r="E195" s="47">
        <v>0</v>
      </c>
      <c r="F195" s="47">
        <v>0</v>
      </c>
      <c r="G195" s="47">
        <v>0</v>
      </c>
      <c r="H195" s="47">
        <v>0</v>
      </c>
      <c r="I195" s="47">
        <v>0</v>
      </c>
      <c r="J195" s="47">
        <v>0</v>
      </c>
      <c r="K195" s="47">
        <v>21</v>
      </c>
      <c r="L195" s="47">
        <v>282</v>
      </c>
      <c r="M195" s="47">
        <v>2</v>
      </c>
      <c r="N195" s="47">
        <v>6</v>
      </c>
      <c r="O195" s="42">
        <v>0</v>
      </c>
      <c r="P195" s="42">
        <v>1</v>
      </c>
      <c r="Q195" s="42">
        <v>0</v>
      </c>
      <c r="R195" s="42">
        <v>0</v>
      </c>
      <c r="S195" s="47">
        <v>0</v>
      </c>
      <c r="T195" s="42">
        <v>1.5</v>
      </c>
      <c r="U195" s="42">
        <v>0</v>
      </c>
      <c r="V195" s="42">
        <v>0</v>
      </c>
      <c r="W195" s="42">
        <v>0</v>
      </c>
      <c r="X195" s="42">
        <v>0</v>
      </c>
      <c r="Y195" s="42">
        <v>0</v>
      </c>
      <c r="Z195" s="42">
        <v>0</v>
      </c>
      <c r="AA195" s="42">
        <v>0</v>
      </c>
      <c r="AB195" s="42">
        <v>0</v>
      </c>
      <c r="AC195" s="42">
        <v>0</v>
      </c>
      <c r="AD195" s="42">
        <v>0</v>
      </c>
      <c r="AE195" s="42">
        <v>0</v>
      </c>
      <c r="AF195" s="42">
        <v>0</v>
      </c>
      <c r="AG195" s="42">
        <v>0</v>
      </c>
      <c r="AH195" s="42">
        <v>0</v>
      </c>
      <c r="AI195" s="47">
        <v>0</v>
      </c>
      <c r="AJ195" s="47">
        <v>0</v>
      </c>
      <c r="AK195" s="47">
        <v>0</v>
      </c>
      <c r="AL195" s="47">
        <v>0</v>
      </c>
      <c r="AM195" s="47">
        <v>0</v>
      </c>
      <c r="AN195">
        <v>0</v>
      </c>
      <c r="AO195" s="47">
        <v>0</v>
      </c>
      <c r="AP195" s="47">
        <v>0</v>
      </c>
      <c r="AQ195" s="47">
        <v>0</v>
      </c>
      <c r="AR195" s="47">
        <v>0</v>
      </c>
      <c r="AS195" s="47">
        <v>0</v>
      </c>
      <c r="AT195" s="47">
        <v>0</v>
      </c>
      <c r="AU195" s="47">
        <v>0</v>
      </c>
      <c r="AV195" s="47">
        <v>0</v>
      </c>
      <c r="AW195" s="47">
        <v>0</v>
      </c>
      <c r="AX195" s="47">
        <v>0</v>
      </c>
      <c r="AY195">
        <v>0</v>
      </c>
      <c r="AZ195" s="47">
        <v>0</v>
      </c>
      <c r="BA195" s="47">
        <v>0</v>
      </c>
      <c r="BB195">
        <v>0</v>
      </c>
      <c r="BC195" t="s">
        <v>538</v>
      </c>
      <c r="BD195">
        <v>0</v>
      </c>
      <c r="BE195">
        <v>0</v>
      </c>
      <c r="BF195">
        <v>0</v>
      </c>
      <c r="BG195">
        <v>0</v>
      </c>
    </row>
    <row r="196" spans="1:59" x14ac:dyDescent="0.25">
      <c r="A196" s="47">
        <v>0</v>
      </c>
      <c r="B196" s="47">
        <v>0</v>
      </c>
      <c r="C196" s="47">
        <v>0</v>
      </c>
      <c r="D196" s="47">
        <v>0</v>
      </c>
      <c r="E196" s="47">
        <v>0</v>
      </c>
      <c r="F196" s="47">
        <v>0</v>
      </c>
      <c r="G196" s="47">
        <v>0</v>
      </c>
      <c r="H196" s="47">
        <v>0</v>
      </c>
      <c r="I196" s="47">
        <v>0</v>
      </c>
      <c r="J196" s="47">
        <v>0</v>
      </c>
      <c r="K196" s="47">
        <v>21</v>
      </c>
      <c r="L196" s="47">
        <v>356</v>
      </c>
      <c r="M196" s="47">
        <v>3</v>
      </c>
      <c r="N196" s="47">
        <v>6</v>
      </c>
      <c r="O196" s="42">
        <v>0</v>
      </c>
      <c r="P196" s="42">
        <v>4</v>
      </c>
      <c r="Q196" s="42">
        <v>0</v>
      </c>
      <c r="R196" s="42">
        <v>0</v>
      </c>
      <c r="S196" s="47">
        <v>0</v>
      </c>
      <c r="T196" s="42">
        <v>1.82</v>
      </c>
      <c r="U196" s="42">
        <v>0</v>
      </c>
      <c r="V196" s="42">
        <v>0</v>
      </c>
      <c r="W196" s="42">
        <v>0</v>
      </c>
      <c r="X196" s="42">
        <v>0</v>
      </c>
      <c r="Y196" s="42">
        <v>0</v>
      </c>
      <c r="Z196" s="42">
        <v>0</v>
      </c>
      <c r="AA196" s="42">
        <v>0</v>
      </c>
      <c r="AB196" s="42">
        <v>0</v>
      </c>
      <c r="AC196" s="42">
        <v>0</v>
      </c>
      <c r="AD196" s="42">
        <v>0</v>
      </c>
      <c r="AE196" s="42">
        <v>0</v>
      </c>
      <c r="AF196" s="42">
        <v>0</v>
      </c>
      <c r="AG196" s="42">
        <v>0</v>
      </c>
      <c r="AH196" s="42">
        <v>0</v>
      </c>
      <c r="AI196" s="47">
        <v>0</v>
      </c>
      <c r="AJ196" s="47">
        <v>0</v>
      </c>
      <c r="AK196" s="47">
        <v>0</v>
      </c>
      <c r="AL196" s="47">
        <v>0</v>
      </c>
      <c r="AM196" s="47">
        <v>0</v>
      </c>
      <c r="AN196">
        <v>0</v>
      </c>
      <c r="AO196" s="47">
        <v>0</v>
      </c>
      <c r="AP196" s="47">
        <v>0</v>
      </c>
      <c r="AQ196" s="47">
        <v>0</v>
      </c>
      <c r="AR196" s="47">
        <v>0</v>
      </c>
      <c r="AS196" s="47">
        <v>0</v>
      </c>
      <c r="AT196" s="47">
        <v>0</v>
      </c>
      <c r="AU196" s="47">
        <v>0</v>
      </c>
      <c r="AV196" s="47">
        <v>0</v>
      </c>
      <c r="AW196" s="47">
        <v>0</v>
      </c>
      <c r="AX196" s="47">
        <v>0</v>
      </c>
      <c r="AY196">
        <v>0</v>
      </c>
      <c r="AZ196" s="47">
        <v>0</v>
      </c>
      <c r="BA196" s="47">
        <v>0</v>
      </c>
      <c r="BB196">
        <v>0</v>
      </c>
      <c r="BC196" t="s">
        <v>647</v>
      </c>
      <c r="BD196">
        <v>0</v>
      </c>
      <c r="BE196">
        <v>0</v>
      </c>
      <c r="BF196">
        <v>0</v>
      </c>
      <c r="BG196">
        <v>0</v>
      </c>
    </row>
    <row r="197" spans="1:59" x14ac:dyDescent="0.25">
      <c r="A197" s="47">
        <v>0</v>
      </c>
      <c r="B197" s="47">
        <v>0</v>
      </c>
      <c r="C197" s="47">
        <v>0</v>
      </c>
      <c r="D197" s="47">
        <v>0</v>
      </c>
      <c r="E197" s="47">
        <v>0</v>
      </c>
      <c r="F197" s="47">
        <v>0</v>
      </c>
      <c r="G197" s="47">
        <v>0</v>
      </c>
      <c r="H197" s="47">
        <v>0</v>
      </c>
      <c r="I197" s="47">
        <v>0</v>
      </c>
      <c r="J197" s="47">
        <v>0</v>
      </c>
      <c r="K197" s="47">
        <v>21</v>
      </c>
      <c r="L197" s="47">
        <v>282</v>
      </c>
      <c r="M197" s="47">
        <v>5</v>
      </c>
      <c r="N197" s="47">
        <v>6</v>
      </c>
      <c r="O197" s="42">
        <v>0</v>
      </c>
      <c r="P197" s="42">
        <v>1</v>
      </c>
      <c r="Q197" s="42">
        <v>0</v>
      </c>
      <c r="R197" s="42">
        <v>0</v>
      </c>
      <c r="S197" s="47">
        <v>0</v>
      </c>
      <c r="T197" s="42">
        <v>1.5</v>
      </c>
      <c r="U197" s="42">
        <v>0</v>
      </c>
      <c r="V197" s="42">
        <v>0</v>
      </c>
      <c r="W197" s="42">
        <v>0</v>
      </c>
      <c r="X197" s="42">
        <v>0</v>
      </c>
      <c r="Y197" s="42">
        <v>0</v>
      </c>
      <c r="Z197" s="42">
        <v>0</v>
      </c>
      <c r="AA197" s="42">
        <v>0</v>
      </c>
      <c r="AB197" s="42">
        <v>0</v>
      </c>
      <c r="AC197" s="42">
        <v>0</v>
      </c>
      <c r="AD197" s="42">
        <v>0</v>
      </c>
      <c r="AE197" s="42">
        <v>0</v>
      </c>
      <c r="AF197" s="42">
        <v>0</v>
      </c>
      <c r="AG197" s="42">
        <v>0</v>
      </c>
      <c r="AH197" s="42">
        <v>0</v>
      </c>
      <c r="AI197" s="47">
        <v>0</v>
      </c>
      <c r="AJ197" s="47">
        <v>0</v>
      </c>
      <c r="AK197" s="47">
        <v>0</v>
      </c>
      <c r="AL197" s="47">
        <v>0</v>
      </c>
      <c r="AM197" s="47">
        <v>0</v>
      </c>
      <c r="AN197">
        <v>0</v>
      </c>
      <c r="AO197" s="47">
        <v>0</v>
      </c>
      <c r="AP197" s="47">
        <v>0</v>
      </c>
      <c r="AQ197" s="47">
        <v>0</v>
      </c>
      <c r="AR197" s="47">
        <v>0</v>
      </c>
      <c r="AS197" s="47">
        <v>0</v>
      </c>
      <c r="AT197" s="47">
        <v>0</v>
      </c>
      <c r="AU197" s="47">
        <v>0</v>
      </c>
      <c r="AV197" s="47">
        <v>0</v>
      </c>
      <c r="AW197" s="47">
        <v>0</v>
      </c>
      <c r="AX197" s="47">
        <v>0</v>
      </c>
      <c r="AY197">
        <v>0</v>
      </c>
      <c r="AZ197" s="47">
        <v>0</v>
      </c>
      <c r="BA197" s="47">
        <v>0</v>
      </c>
      <c r="BB197">
        <v>0</v>
      </c>
      <c r="BC197" t="s">
        <v>574</v>
      </c>
      <c r="BD197">
        <v>0</v>
      </c>
      <c r="BE197">
        <v>0</v>
      </c>
      <c r="BF197">
        <v>0</v>
      </c>
      <c r="BG197">
        <v>0</v>
      </c>
    </row>
    <row r="198" spans="1:59" x14ac:dyDescent="0.25">
      <c r="A198" s="47">
        <v>0</v>
      </c>
      <c r="B198" s="47">
        <v>0</v>
      </c>
      <c r="C198" s="47">
        <v>0</v>
      </c>
      <c r="D198" s="47">
        <v>0</v>
      </c>
      <c r="E198" s="47">
        <v>0</v>
      </c>
      <c r="F198" s="47">
        <v>0</v>
      </c>
      <c r="G198" s="47">
        <v>0</v>
      </c>
      <c r="H198" s="47">
        <v>0</v>
      </c>
      <c r="I198" s="47">
        <v>0</v>
      </c>
      <c r="J198" s="47">
        <v>0</v>
      </c>
      <c r="K198" s="47">
        <v>21</v>
      </c>
      <c r="L198" s="47">
        <v>263</v>
      </c>
      <c r="M198" s="47">
        <v>4</v>
      </c>
      <c r="N198" s="47">
        <v>6</v>
      </c>
      <c r="O198" s="42">
        <v>0</v>
      </c>
      <c r="P198" s="42">
        <v>2.11</v>
      </c>
      <c r="Q198" s="42">
        <v>0</v>
      </c>
      <c r="R198" s="42">
        <v>0</v>
      </c>
      <c r="S198" s="47">
        <v>1</v>
      </c>
      <c r="T198" s="42">
        <v>1.62</v>
      </c>
      <c r="U198" s="42">
        <v>0</v>
      </c>
      <c r="V198" s="42">
        <v>0</v>
      </c>
      <c r="W198" s="42">
        <v>4</v>
      </c>
      <c r="X198" s="42">
        <v>4</v>
      </c>
      <c r="Y198" s="42">
        <v>0</v>
      </c>
      <c r="Z198" s="42">
        <v>0</v>
      </c>
      <c r="AA198" s="42">
        <v>0</v>
      </c>
      <c r="AB198" s="42">
        <v>0</v>
      </c>
      <c r="AC198" s="42">
        <v>0</v>
      </c>
      <c r="AD198" s="42">
        <v>0</v>
      </c>
      <c r="AE198" s="42">
        <v>0</v>
      </c>
      <c r="AF198" s="42">
        <v>0</v>
      </c>
      <c r="AG198" s="42">
        <v>0</v>
      </c>
      <c r="AH198" s="42">
        <v>0</v>
      </c>
      <c r="AI198" s="47">
        <v>0</v>
      </c>
      <c r="AJ198" s="47">
        <v>0</v>
      </c>
      <c r="AK198" s="47">
        <v>0</v>
      </c>
      <c r="AL198" s="47">
        <v>0</v>
      </c>
      <c r="AM198" s="47">
        <v>0</v>
      </c>
      <c r="AN198">
        <v>0</v>
      </c>
      <c r="AO198" s="47">
        <v>0</v>
      </c>
      <c r="AP198" s="47">
        <v>0</v>
      </c>
      <c r="AQ198" s="47">
        <v>0</v>
      </c>
      <c r="AR198" s="47">
        <v>0</v>
      </c>
      <c r="AS198" s="47">
        <v>0</v>
      </c>
      <c r="AT198" s="47">
        <v>0</v>
      </c>
      <c r="AU198" s="47">
        <v>0</v>
      </c>
      <c r="AV198" s="47">
        <v>0</v>
      </c>
      <c r="AW198" s="47">
        <v>0</v>
      </c>
      <c r="AX198" s="47">
        <v>0</v>
      </c>
      <c r="AY198">
        <v>0</v>
      </c>
      <c r="AZ198" s="47">
        <v>0</v>
      </c>
      <c r="BA198" s="47">
        <v>0</v>
      </c>
      <c r="BB198">
        <v>0</v>
      </c>
      <c r="BC198" t="s">
        <v>582</v>
      </c>
      <c r="BD198">
        <v>0</v>
      </c>
      <c r="BE198">
        <v>0</v>
      </c>
      <c r="BF198">
        <v>0</v>
      </c>
      <c r="BG198">
        <v>0</v>
      </c>
    </row>
    <row r="199" spans="1:59" x14ac:dyDescent="0.25">
      <c r="A199" s="47">
        <v>0</v>
      </c>
      <c r="B199" s="47">
        <v>0</v>
      </c>
      <c r="C199" s="47">
        <v>0</v>
      </c>
      <c r="D199" s="47">
        <v>0</v>
      </c>
      <c r="E199" s="47">
        <v>0</v>
      </c>
      <c r="F199" s="47">
        <v>0</v>
      </c>
      <c r="G199" s="47">
        <v>0</v>
      </c>
      <c r="H199" s="47">
        <v>0</v>
      </c>
      <c r="I199" s="47">
        <v>0</v>
      </c>
      <c r="J199" s="47">
        <v>0</v>
      </c>
      <c r="K199" s="47">
        <v>21</v>
      </c>
      <c r="L199" s="47">
        <v>266</v>
      </c>
      <c r="M199" s="47">
        <v>4</v>
      </c>
      <c r="N199" s="47">
        <v>6</v>
      </c>
      <c r="O199" s="42">
        <v>0</v>
      </c>
      <c r="P199" s="42">
        <v>2</v>
      </c>
      <c r="Q199" s="42">
        <v>0</v>
      </c>
      <c r="R199" s="42">
        <v>0</v>
      </c>
      <c r="S199" s="47">
        <v>0</v>
      </c>
      <c r="T199" s="42">
        <v>1.61</v>
      </c>
      <c r="U199" s="42">
        <v>0</v>
      </c>
      <c r="V199" s="42">
        <v>0</v>
      </c>
      <c r="W199" s="42">
        <v>0</v>
      </c>
      <c r="X199" s="42">
        <v>0</v>
      </c>
      <c r="Y199" s="42">
        <v>0</v>
      </c>
      <c r="Z199" s="42">
        <v>0</v>
      </c>
      <c r="AA199" s="42">
        <v>0</v>
      </c>
      <c r="AB199" s="42">
        <v>0</v>
      </c>
      <c r="AC199" s="42">
        <v>0</v>
      </c>
      <c r="AD199" s="42">
        <v>0</v>
      </c>
      <c r="AE199" s="42">
        <v>0</v>
      </c>
      <c r="AF199" s="42">
        <v>0</v>
      </c>
      <c r="AG199" s="42">
        <v>0</v>
      </c>
      <c r="AH199" s="42">
        <v>0</v>
      </c>
      <c r="AI199" s="47">
        <v>0</v>
      </c>
      <c r="AJ199" s="47">
        <v>0</v>
      </c>
      <c r="AK199" s="47">
        <v>0</v>
      </c>
      <c r="AL199" s="47">
        <v>0</v>
      </c>
      <c r="AM199" s="47">
        <v>0</v>
      </c>
      <c r="AN199">
        <v>0</v>
      </c>
      <c r="AO199" s="47">
        <v>0</v>
      </c>
      <c r="AP199" s="47">
        <v>0</v>
      </c>
      <c r="AQ199" s="47">
        <v>0</v>
      </c>
      <c r="AR199" s="47">
        <v>0</v>
      </c>
      <c r="AS199" s="47">
        <v>0</v>
      </c>
      <c r="AT199" s="47">
        <v>0</v>
      </c>
      <c r="AU199" s="47">
        <v>0</v>
      </c>
      <c r="AV199" s="47">
        <v>0</v>
      </c>
      <c r="AW199" s="47">
        <v>0</v>
      </c>
      <c r="AX199" s="47">
        <v>0</v>
      </c>
      <c r="AY199">
        <v>0</v>
      </c>
      <c r="AZ199" s="47">
        <v>0</v>
      </c>
      <c r="BA199" s="47">
        <v>0</v>
      </c>
      <c r="BB199">
        <v>0</v>
      </c>
      <c r="BC199" t="s">
        <v>651</v>
      </c>
      <c r="BD199">
        <v>0</v>
      </c>
      <c r="BE199">
        <v>0</v>
      </c>
      <c r="BF199">
        <v>0</v>
      </c>
      <c r="BG199">
        <v>0</v>
      </c>
    </row>
    <row r="200" spans="1:59" x14ac:dyDescent="0.25">
      <c r="A200" s="47">
        <v>0</v>
      </c>
      <c r="B200" s="47">
        <v>0</v>
      </c>
      <c r="C200" s="47">
        <v>0</v>
      </c>
      <c r="D200" s="47">
        <v>0</v>
      </c>
      <c r="E200" s="47">
        <v>0</v>
      </c>
      <c r="F200" s="47">
        <v>0</v>
      </c>
      <c r="G200" s="47">
        <v>0</v>
      </c>
      <c r="H200" s="47">
        <v>0</v>
      </c>
      <c r="I200" s="47">
        <v>0</v>
      </c>
      <c r="J200" s="47">
        <v>0</v>
      </c>
      <c r="K200" s="47">
        <v>21</v>
      </c>
      <c r="L200" s="47">
        <v>282</v>
      </c>
      <c r="M200" s="47">
        <v>4</v>
      </c>
      <c r="N200" s="47">
        <v>6</v>
      </c>
      <c r="O200" s="42">
        <v>0</v>
      </c>
      <c r="P200" s="42">
        <v>1</v>
      </c>
      <c r="Q200" s="42">
        <v>0</v>
      </c>
      <c r="R200" s="42">
        <v>0</v>
      </c>
      <c r="S200" s="47">
        <v>0</v>
      </c>
      <c r="T200" s="42">
        <v>1.5</v>
      </c>
      <c r="U200" s="42">
        <v>0</v>
      </c>
      <c r="V200" s="42">
        <v>0</v>
      </c>
      <c r="W200" s="42">
        <v>0</v>
      </c>
      <c r="X200" s="42">
        <v>0</v>
      </c>
      <c r="Y200" s="42">
        <v>0</v>
      </c>
      <c r="Z200" s="42">
        <v>0</v>
      </c>
      <c r="AA200" s="42">
        <v>0</v>
      </c>
      <c r="AB200" s="42">
        <v>0</v>
      </c>
      <c r="AC200" s="42">
        <v>0</v>
      </c>
      <c r="AD200" s="42">
        <v>0</v>
      </c>
      <c r="AE200" s="42">
        <v>0</v>
      </c>
      <c r="AF200" s="42">
        <v>0</v>
      </c>
      <c r="AG200" s="42">
        <v>0</v>
      </c>
      <c r="AH200" s="42">
        <v>0</v>
      </c>
      <c r="AI200" s="47">
        <v>0</v>
      </c>
      <c r="AJ200" s="47">
        <v>0</v>
      </c>
      <c r="AK200" s="47">
        <v>0</v>
      </c>
      <c r="AL200" s="47">
        <v>0</v>
      </c>
      <c r="AM200" s="47">
        <v>0</v>
      </c>
      <c r="AN200">
        <v>0</v>
      </c>
      <c r="AO200" s="47">
        <v>0</v>
      </c>
      <c r="AP200" s="47">
        <v>0</v>
      </c>
      <c r="AQ200" s="47">
        <v>0</v>
      </c>
      <c r="AR200" s="47">
        <v>0</v>
      </c>
      <c r="AS200" s="47">
        <v>0</v>
      </c>
      <c r="AT200" s="47">
        <v>0</v>
      </c>
      <c r="AU200" s="47">
        <v>0</v>
      </c>
      <c r="AV200" s="47">
        <v>0</v>
      </c>
      <c r="AW200" s="47">
        <v>0</v>
      </c>
      <c r="AX200" s="47">
        <v>0</v>
      </c>
      <c r="AY200">
        <v>0</v>
      </c>
      <c r="AZ200" s="47">
        <v>0</v>
      </c>
      <c r="BA200" s="47">
        <v>0</v>
      </c>
      <c r="BB200">
        <v>0</v>
      </c>
      <c r="BC200" t="s">
        <v>533</v>
      </c>
      <c r="BD200">
        <v>0</v>
      </c>
      <c r="BE200">
        <v>0</v>
      </c>
      <c r="BF200">
        <v>0</v>
      </c>
      <c r="BG200">
        <v>0</v>
      </c>
    </row>
    <row r="201" spans="1:59" x14ac:dyDescent="0.25">
      <c r="A201" s="47">
        <v>0</v>
      </c>
      <c r="B201" s="47">
        <v>1</v>
      </c>
      <c r="C201" s="47">
        <v>0</v>
      </c>
      <c r="D201" s="47">
        <v>1</v>
      </c>
      <c r="E201" s="47">
        <v>1</v>
      </c>
      <c r="F201" s="47">
        <v>0</v>
      </c>
      <c r="G201" s="47">
        <v>0</v>
      </c>
      <c r="H201" s="47">
        <v>0</v>
      </c>
      <c r="I201" s="47">
        <v>0</v>
      </c>
      <c r="J201" s="47">
        <v>0</v>
      </c>
      <c r="K201" s="47">
        <v>21</v>
      </c>
      <c r="L201" s="47">
        <v>277</v>
      </c>
      <c r="M201" s="47">
        <v>4</v>
      </c>
      <c r="N201" s="47">
        <v>6</v>
      </c>
      <c r="O201" s="42">
        <v>0</v>
      </c>
      <c r="P201" s="42">
        <v>1.57</v>
      </c>
      <c r="Q201" s="42">
        <v>0</v>
      </c>
      <c r="R201" s="42">
        <v>1.25</v>
      </c>
      <c r="S201" s="47">
        <v>2</v>
      </c>
      <c r="T201" s="42">
        <v>1.86</v>
      </c>
      <c r="U201" s="42">
        <v>0</v>
      </c>
      <c r="V201" s="42">
        <v>0</v>
      </c>
      <c r="W201" s="42">
        <v>23</v>
      </c>
      <c r="X201" s="42">
        <v>37</v>
      </c>
      <c r="Y201" s="42">
        <v>0.5</v>
      </c>
      <c r="Z201" s="42">
        <v>0.5</v>
      </c>
      <c r="AA201" s="42">
        <v>0</v>
      </c>
      <c r="AB201" s="42">
        <v>0</v>
      </c>
      <c r="AC201" s="42">
        <v>0.5</v>
      </c>
      <c r="AD201" s="42">
        <v>0</v>
      </c>
      <c r="AE201" s="42">
        <v>0</v>
      </c>
      <c r="AF201" s="42">
        <v>0</v>
      </c>
      <c r="AG201" s="42">
        <v>0</v>
      </c>
      <c r="AH201" s="42">
        <v>0</v>
      </c>
      <c r="AI201" s="47">
        <v>0</v>
      </c>
      <c r="AJ201" s="47">
        <v>1</v>
      </c>
      <c r="AK201" s="47">
        <v>0</v>
      </c>
      <c r="AL201" s="47">
        <v>0</v>
      </c>
      <c r="AM201" s="47">
        <v>1</v>
      </c>
      <c r="AN201">
        <v>0</v>
      </c>
      <c r="AO201" s="47">
        <v>0</v>
      </c>
      <c r="AP201" s="47">
        <v>0</v>
      </c>
      <c r="AQ201" s="47">
        <v>0</v>
      </c>
      <c r="AR201" s="47">
        <v>0</v>
      </c>
      <c r="AS201" s="47">
        <v>1</v>
      </c>
      <c r="AT201" s="47">
        <v>0</v>
      </c>
      <c r="AU201" s="47">
        <v>0</v>
      </c>
      <c r="AV201" s="47">
        <v>0</v>
      </c>
      <c r="AW201" s="47">
        <v>0</v>
      </c>
      <c r="AX201" s="47">
        <v>0</v>
      </c>
      <c r="AY201">
        <v>0</v>
      </c>
      <c r="AZ201" s="47">
        <v>0</v>
      </c>
      <c r="BA201" s="47">
        <v>0</v>
      </c>
      <c r="BB201">
        <v>0</v>
      </c>
      <c r="BC201" t="s">
        <v>145</v>
      </c>
      <c r="BD201">
        <v>2</v>
      </c>
      <c r="BE201">
        <v>0.5</v>
      </c>
      <c r="BF201">
        <v>0</v>
      </c>
      <c r="BG201">
        <v>0</v>
      </c>
    </row>
    <row r="202" spans="1:59" x14ac:dyDescent="0.25">
      <c r="A202" s="47">
        <v>5</v>
      </c>
      <c r="B202" s="47">
        <v>27</v>
      </c>
      <c r="C202" s="47">
        <v>19</v>
      </c>
      <c r="D202" s="47">
        <v>0</v>
      </c>
      <c r="E202" s="47">
        <v>8</v>
      </c>
      <c r="F202" s="47">
        <v>0</v>
      </c>
      <c r="G202" s="47">
        <v>3</v>
      </c>
      <c r="H202" s="47">
        <v>0</v>
      </c>
      <c r="I202" s="47">
        <v>0</v>
      </c>
      <c r="J202" s="47">
        <v>0</v>
      </c>
      <c r="K202" s="47">
        <v>21</v>
      </c>
      <c r="L202" s="47">
        <v>285</v>
      </c>
      <c r="M202" s="47">
        <v>4</v>
      </c>
      <c r="N202" s="47">
        <v>5</v>
      </c>
      <c r="O202" s="42">
        <v>0</v>
      </c>
      <c r="P202" s="42">
        <v>5.56</v>
      </c>
      <c r="Q202" s="42">
        <v>0</v>
      </c>
      <c r="R202" s="42">
        <v>2.65</v>
      </c>
      <c r="S202" s="47">
        <v>11</v>
      </c>
      <c r="T202" s="42">
        <v>3.46</v>
      </c>
      <c r="U202" s="42">
        <v>0</v>
      </c>
      <c r="V202" s="42">
        <v>0</v>
      </c>
      <c r="W202" s="42">
        <v>58</v>
      </c>
      <c r="X202" s="42">
        <v>18</v>
      </c>
      <c r="Y202" s="42">
        <v>0.73</v>
      </c>
      <c r="Z202" s="42">
        <v>2.4500000000000002</v>
      </c>
      <c r="AA202" s="42">
        <v>1.73</v>
      </c>
      <c r="AB202" s="42">
        <v>0.45</v>
      </c>
      <c r="AC202" s="42">
        <v>0</v>
      </c>
      <c r="AD202" s="42">
        <v>0</v>
      </c>
      <c r="AE202" s="42">
        <v>0</v>
      </c>
      <c r="AF202" s="42">
        <v>0</v>
      </c>
      <c r="AG202" s="42">
        <v>0.27</v>
      </c>
      <c r="AH202" s="42">
        <v>0</v>
      </c>
      <c r="AI202" s="47">
        <v>2</v>
      </c>
      <c r="AJ202" s="47">
        <v>12</v>
      </c>
      <c r="AK202" s="47">
        <v>12</v>
      </c>
      <c r="AL202" s="47">
        <v>2</v>
      </c>
      <c r="AM202" s="47">
        <v>0</v>
      </c>
      <c r="AN202">
        <v>0</v>
      </c>
      <c r="AO202" s="47">
        <v>0</v>
      </c>
      <c r="AP202" s="47">
        <v>0</v>
      </c>
      <c r="AQ202" s="47">
        <v>2</v>
      </c>
      <c r="AR202" s="47">
        <v>0</v>
      </c>
      <c r="AS202" s="47">
        <v>6</v>
      </c>
      <c r="AT202" s="47">
        <v>15</v>
      </c>
      <c r="AU202" s="47">
        <v>7</v>
      </c>
      <c r="AV202" s="47">
        <v>3</v>
      </c>
      <c r="AW202" s="47">
        <v>0</v>
      </c>
      <c r="AX202" s="47">
        <v>0</v>
      </c>
      <c r="AY202">
        <v>0</v>
      </c>
      <c r="AZ202" s="47">
        <v>0</v>
      </c>
      <c r="BA202" s="47">
        <v>1</v>
      </c>
      <c r="BB202">
        <v>0</v>
      </c>
      <c r="BC202" t="s">
        <v>359</v>
      </c>
      <c r="BD202">
        <v>12.2</v>
      </c>
      <c r="BE202">
        <v>17.099999999999998</v>
      </c>
      <c r="BF202">
        <v>0</v>
      </c>
      <c r="BG202">
        <v>0</v>
      </c>
    </row>
    <row r="203" spans="1:59" x14ac:dyDescent="0.25">
      <c r="A203" s="47">
        <v>0</v>
      </c>
      <c r="B203" s="47">
        <v>0</v>
      </c>
      <c r="C203" s="47">
        <v>0</v>
      </c>
      <c r="D203" s="47">
        <v>0</v>
      </c>
      <c r="E203" s="47">
        <v>0</v>
      </c>
      <c r="F203" s="47">
        <v>0</v>
      </c>
      <c r="G203" s="47">
        <v>0</v>
      </c>
      <c r="H203" s="47">
        <v>0</v>
      </c>
      <c r="I203" s="47">
        <v>0</v>
      </c>
      <c r="J203" s="47">
        <v>0</v>
      </c>
      <c r="K203" s="47">
        <v>21</v>
      </c>
      <c r="L203" s="47">
        <v>282</v>
      </c>
      <c r="M203" s="47">
        <v>2</v>
      </c>
      <c r="N203" s="47">
        <v>6</v>
      </c>
      <c r="O203" s="42">
        <v>0</v>
      </c>
      <c r="P203" s="42">
        <v>1</v>
      </c>
      <c r="Q203" s="42">
        <v>0</v>
      </c>
      <c r="R203" s="42">
        <v>0</v>
      </c>
      <c r="S203" s="47">
        <v>0</v>
      </c>
      <c r="T203" s="42">
        <v>1.5</v>
      </c>
      <c r="U203" s="42">
        <v>0</v>
      </c>
      <c r="V203" s="42">
        <v>0</v>
      </c>
      <c r="W203" s="42">
        <v>0</v>
      </c>
      <c r="X203" s="42">
        <v>0</v>
      </c>
      <c r="Y203" s="42">
        <v>0</v>
      </c>
      <c r="Z203" s="42">
        <v>0</v>
      </c>
      <c r="AA203" s="42">
        <v>0</v>
      </c>
      <c r="AB203" s="42">
        <v>0</v>
      </c>
      <c r="AC203" s="42">
        <v>0</v>
      </c>
      <c r="AD203" s="42">
        <v>0</v>
      </c>
      <c r="AE203" s="42">
        <v>0</v>
      </c>
      <c r="AF203" s="42">
        <v>0</v>
      </c>
      <c r="AG203" s="42">
        <v>0</v>
      </c>
      <c r="AH203" s="42">
        <v>0</v>
      </c>
      <c r="AI203" s="47">
        <v>0</v>
      </c>
      <c r="AJ203" s="47">
        <v>0</v>
      </c>
      <c r="AK203" s="47">
        <v>0</v>
      </c>
      <c r="AL203" s="47">
        <v>0</v>
      </c>
      <c r="AM203" s="47">
        <v>0</v>
      </c>
      <c r="AN203">
        <v>0</v>
      </c>
      <c r="AO203" s="47">
        <v>0</v>
      </c>
      <c r="AP203" s="47">
        <v>0</v>
      </c>
      <c r="AQ203" s="47">
        <v>0</v>
      </c>
      <c r="AR203" s="47">
        <v>0</v>
      </c>
      <c r="AS203" s="47">
        <v>0</v>
      </c>
      <c r="AT203" s="47">
        <v>0</v>
      </c>
      <c r="AU203" s="47">
        <v>0</v>
      </c>
      <c r="AV203" s="47">
        <v>0</v>
      </c>
      <c r="AW203" s="47">
        <v>0</v>
      </c>
      <c r="AX203" s="47">
        <v>0</v>
      </c>
      <c r="AY203">
        <v>0</v>
      </c>
      <c r="AZ203" s="47">
        <v>0</v>
      </c>
      <c r="BA203" s="47">
        <v>0</v>
      </c>
      <c r="BB203">
        <v>0</v>
      </c>
      <c r="BC203" t="s">
        <v>691</v>
      </c>
      <c r="BD203">
        <v>0</v>
      </c>
      <c r="BE203">
        <v>0</v>
      </c>
      <c r="BF203">
        <v>0</v>
      </c>
      <c r="BG203">
        <v>0</v>
      </c>
    </row>
    <row r="204" spans="1:59" x14ac:dyDescent="0.25">
      <c r="A204" s="47">
        <v>3</v>
      </c>
      <c r="B204" s="47">
        <v>17</v>
      </c>
      <c r="C204" s="47">
        <v>16</v>
      </c>
      <c r="D204" s="47">
        <v>2</v>
      </c>
      <c r="E204" s="47">
        <v>9</v>
      </c>
      <c r="F204" s="47">
        <v>0</v>
      </c>
      <c r="G204" s="47">
        <v>3</v>
      </c>
      <c r="H204" s="47">
        <v>0</v>
      </c>
      <c r="I204" s="47">
        <v>0</v>
      </c>
      <c r="J204" s="47">
        <v>0</v>
      </c>
      <c r="K204" s="47">
        <v>21</v>
      </c>
      <c r="L204" s="47">
        <v>275</v>
      </c>
      <c r="M204" s="47">
        <v>4</v>
      </c>
      <c r="N204" s="47">
        <v>2</v>
      </c>
      <c r="O204" s="42">
        <v>0</v>
      </c>
      <c r="P204" s="42">
        <v>1.78</v>
      </c>
      <c r="Q204" s="42">
        <v>0</v>
      </c>
      <c r="R204" s="42">
        <v>1.79</v>
      </c>
      <c r="S204" s="47">
        <v>13</v>
      </c>
      <c r="T204" s="42">
        <v>2.23</v>
      </c>
      <c r="U204" s="42">
        <v>0.66666666666666652</v>
      </c>
      <c r="V204" s="42">
        <v>2.2749999999999999</v>
      </c>
      <c r="W204" s="42">
        <v>56</v>
      </c>
      <c r="X204" s="42">
        <v>98</v>
      </c>
      <c r="Y204" s="42">
        <v>0.64</v>
      </c>
      <c r="Z204" s="42">
        <v>1.21</v>
      </c>
      <c r="AA204" s="42">
        <v>1.1399999999999999</v>
      </c>
      <c r="AB204" s="42">
        <v>0.21</v>
      </c>
      <c r="AC204" s="42">
        <v>0.14000000000000001</v>
      </c>
      <c r="AD204" s="42">
        <v>0</v>
      </c>
      <c r="AE204" s="42">
        <v>0</v>
      </c>
      <c r="AF204" s="42">
        <v>0</v>
      </c>
      <c r="AG204" s="42">
        <v>0.21</v>
      </c>
      <c r="AH204" s="42">
        <v>0</v>
      </c>
      <c r="AI204" s="47">
        <v>3</v>
      </c>
      <c r="AJ204" s="47">
        <v>4</v>
      </c>
      <c r="AK204" s="47">
        <v>5</v>
      </c>
      <c r="AL204" s="47">
        <v>2</v>
      </c>
      <c r="AM204" s="47">
        <v>0</v>
      </c>
      <c r="AN204">
        <v>0</v>
      </c>
      <c r="AO204" s="47">
        <v>0</v>
      </c>
      <c r="AP204" s="47">
        <v>0</v>
      </c>
      <c r="AQ204" s="47">
        <v>1</v>
      </c>
      <c r="AR204" s="47">
        <v>0</v>
      </c>
      <c r="AS204" s="47">
        <v>6</v>
      </c>
      <c r="AT204" s="47">
        <v>13</v>
      </c>
      <c r="AU204" s="47">
        <v>11</v>
      </c>
      <c r="AV204" s="47">
        <v>1</v>
      </c>
      <c r="AW204" s="47">
        <v>2</v>
      </c>
      <c r="AX204" s="47">
        <v>0</v>
      </c>
      <c r="AY204">
        <v>0</v>
      </c>
      <c r="AZ204" s="47">
        <v>0</v>
      </c>
      <c r="BA204" s="47">
        <v>2</v>
      </c>
      <c r="BB204">
        <v>0</v>
      </c>
      <c r="BC204" t="s">
        <v>708</v>
      </c>
      <c r="BD204">
        <v>4</v>
      </c>
      <c r="BE204">
        <v>18.3</v>
      </c>
      <c r="BF204">
        <v>6</v>
      </c>
      <c r="BG204">
        <v>8</v>
      </c>
    </row>
    <row r="205" spans="1:59" x14ac:dyDescent="0.25">
      <c r="A205" s="47">
        <v>1</v>
      </c>
      <c r="B205" s="47">
        <v>2</v>
      </c>
      <c r="C205" s="47">
        <v>2</v>
      </c>
      <c r="D205" s="47">
        <v>3</v>
      </c>
      <c r="E205" s="47">
        <v>3</v>
      </c>
      <c r="F205" s="47">
        <v>0</v>
      </c>
      <c r="G205" s="47">
        <v>1</v>
      </c>
      <c r="H205" s="47">
        <v>0</v>
      </c>
      <c r="I205" s="47">
        <v>0</v>
      </c>
      <c r="J205" s="47">
        <v>0</v>
      </c>
      <c r="K205" s="47">
        <v>21</v>
      </c>
      <c r="L205" s="47">
        <v>293</v>
      </c>
      <c r="M205" s="47">
        <v>5</v>
      </c>
      <c r="N205" s="47">
        <v>6</v>
      </c>
      <c r="O205" s="42">
        <v>0</v>
      </c>
      <c r="P205" s="42">
        <v>2.65</v>
      </c>
      <c r="Q205" s="42">
        <v>0</v>
      </c>
      <c r="R205" s="42">
        <v>0.73</v>
      </c>
      <c r="S205" s="47">
        <v>8</v>
      </c>
      <c r="T205" s="42">
        <v>-3.38</v>
      </c>
      <c r="U205" s="42">
        <v>0</v>
      </c>
      <c r="V205" s="42">
        <v>0</v>
      </c>
      <c r="W205" s="42">
        <v>43</v>
      </c>
      <c r="X205" s="42">
        <v>54</v>
      </c>
      <c r="Y205" s="42">
        <v>0.38</v>
      </c>
      <c r="Z205" s="42">
        <v>0.25</v>
      </c>
      <c r="AA205" s="42">
        <v>0.25</v>
      </c>
      <c r="AB205" s="42">
        <v>0.12</v>
      </c>
      <c r="AC205" s="42">
        <v>0.38</v>
      </c>
      <c r="AD205" s="42">
        <v>0</v>
      </c>
      <c r="AE205" s="42">
        <v>0</v>
      </c>
      <c r="AF205" s="42">
        <v>0</v>
      </c>
      <c r="AG205" s="42">
        <v>0.12</v>
      </c>
      <c r="AH205" s="42">
        <v>0</v>
      </c>
      <c r="AI205" s="47">
        <v>2</v>
      </c>
      <c r="AJ205" s="47">
        <v>2</v>
      </c>
      <c r="AK205" s="47">
        <v>1</v>
      </c>
      <c r="AL205" s="47">
        <v>0</v>
      </c>
      <c r="AM205" s="47">
        <v>2</v>
      </c>
      <c r="AN205">
        <v>0</v>
      </c>
      <c r="AO205" s="47">
        <v>0</v>
      </c>
      <c r="AP205" s="47">
        <v>0</v>
      </c>
      <c r="AQ205" s="47">
        <v>1</v>
      </c>
      <c r="AR205" s="47">
        <v>0</v>
      </c>
      <c r="AS205" s="47">
        <v>1</v>
      </c>
      <c r="AT205" s="47">
        <v>0</v>
      </c>
      <c r="AU205" s="47">
        <v>1</v>
      </c>
      <c r="AV205" s="47">
        <v>1</v>
      </c>
      <c r="AW205" s="47">
        <v>1</v>
      </c>
      <c r="AX205" s="47">
        <v>0</v>
      </c>
      <c r="AY205">
        <v>0</v>
      </c>
      <c r="AZ205" s="47">
        <v>0</v>
      </c>
      <c r="BA205" s="47">
        <v>0</v>
      </c>
      <c r="BB205">
        <v>0</v>
      </c>
      <c r="BC205" t="s">
        <v>405</v>
      </c>
      <c r="BD205">
        <v>5.9</v>
      </c>
      <c r="BE205">
        <v>0</v>
      </c>
      <c r="BF205">
        <v>0</v>
      </c>
      <c r="BG205">
        <v>0</v>
      </c>
    </row>
    <row r="206" spans="1:59" x14ac:dyDescent="0.25">
      <c r="A206" s="47">
        <v>1</v>
      </c>
      <c r="B206" s="47">
        <v>4</v>
      </c>
      <c r="C206" s="47">
        <v>3</v>
      </c>
      <c r="D206" s="47">
        <v>0</v>
      </c>
      <c r="E206" s="47">
        <v>0</v>
      </c>
      <c r="F206" s="47">
        <v>0</v>
      </c>
      <c r="G206" s="47">
        <v>1</v>
      </c>
      <c r="H206" s="47">
        <v>0</v>
      </c>
      <c r="I206" s="47">
        <v>0</v>
      </c>
      <c r="J206" s="47">
        <v>0</v>
      </c>
      <c r="K206" s="47">
        <v>21</v>
      </c>
      <c r="L206" s="47">
        <v>356</v>
      </c>
      <c r="M206" s="47">
        <v>4</v>
      </c>
      <c r="N206" s="47">
        <v>6</v>
      </c>
      <c r="O206" s="42">
        <v>0</v>
      </c>
      <c r="P206" s="42">
        <v>3.32</v>
      </c>
      <c r="Q206" s="42">
        <v>0</v>
      </c>
      <c r="R206" s="42">
        <v>0.68</v>
      </c>
      <c r="S206" s="47">
        <v>6</v>
      </c>
      <c r="T206" s="42">
        <v>0.43</v>
      </c>
      <c r="U206" s="42">
        <v>0</v>
      </c>
      <c r="V206" s="42">
        <v>0</v>
      </c>
      <c r="W206" s="42">
        <v>20</v>
      </c>
      <c r="X206" s="42">
        <v>14</v>
      </c>
      <c r="Y206" s="42">
        <v>0</v>
      </c>
      <c r="Z206" s="42">
        <v>0.67</v>
      </c>
      <c r="AA206" s="42">
        <v>0.5</v>
      </c>
      <c r="AB206" s="42">
        <v>0.17</v>
      </c>
      <c r="AC206" s="42">
        <v>0</v>
      </c>
      <c r="AD206" s="42">
        <v>0</v>
      </c>
      <c r="AE206" s="42">
        <v>0</v>
      </c>
      <c r="AF206" s="42">
        <v>0</v>
      </c>
      <c r="AG206" s="42">
        <v>0.17</v>
      </c>
      <c r="AH206" s="42">
        <v>0</v>
      </c>
      <c r="AI206" s="47">
        <v>0</v>
      </c>
      <c r="AJ206" s="47">
        <v>2</v>
      </c>
      <c r="AK206" s="47">
        <v>2</v>
      </c>
      <c r="AL206" s="47">
        <v>1</v>
      </c>
      <c r="AM206" s="47">
        <v>0</v>
      </c>
      <c r="AN206">
        <v>0</v>
      </c>
      <c r="AO206" s="47">
        <v>0</v>
      </c>
      <c r="AP206" s="47">
        <v>0</v>
      </c>
      <c r="AQ206" s="47">
        <v>0</v>
      </c>
      <c r="AR206" s="47">
        <v>0</v>
      </c>
      <c r="AS206" s="47">
        <v>0</v>
      </c>
      <c r="AT206" s="47">
        <v>2</v>
      </c>
      <c r="AU206" s="47">
        <v>1</v>
      </c>
      <c r="AV206" s="47">
        <v>0</v>
      </c>
      <c r="AW206" s="47">
        <v>0</v>
      </c>
      <c r="AX206" s="47">
        <v>0</v>
      </c>
      <c r="AY206">
        <v>0</v>
      </c>
      <c r="AZ206" s="47">
        <v>0</v>
      </c>
      <c r="BA206" s="47">
        <v>1</v>
      </c>
      <c r="BB206">
        <v>0</v>
      </c>
      <c r="BC206" t="s">
        <v>483</v>
      </c>
      <c r="BD206">
        <v>0.79999999999999982</v>
      </c>
      <c r="BE206">
        <v>3.3</v>
      </c>
      <c r="BF206">
        <v>0</v>
      </c>
      <c r="BG206">
        <v>0</v>
      </c>
    </row>
    <row r="207" spans="1:59" x14ac:dyDescent="0.25">
      <c r="A207" s="47">
        <v>0</v>
      </c>
      <c r="B207" s="47">
        <v>1</v>
      </c>
      <c r="C207" s="47">
        <v>3</v>
      </c>
      <c r="D207" s="47">
        <v>0</v>
      </c>
      <c r="E207" s="47">
        <v>2</v>
      </c>
      <c r="F207" s="47">
        <v>0</v>
      </c>
      <c r="G207" s="47">
        <v>2</v>
      </c>
      <c r="H207" s="47">
        <v>0</v>
      </c>
      <c r="I207" s="47">
        <v>0</v>
      </c>
      <c r="J207" s="47">
        <v>0</v>
      </c>
      <c r="K207" s="47">
        <v>21</v>
      </c>
      <c r="L207" s="47">
        <v>280</v>
      </c>
      <c r="M207" s="47">
        <v>5</v>
      </c>
      <c r="N207" s="47">
        <v>6</v>
      </c>
      <c r="O207" s="42">
        <v>0</v>
      </c>
      <c r="P207" s="42">
        <v>3.67</v>
      </c>
      <c r="Q207" s="42">
        <v>0</v>
      </c>
      <c r="R207" s="42">
        <v>1.75</v>
      </c>
      <c r="S207" s="47">
        <v>2</v>
      </c>
      <c r="T207" s="42">
        <v>0.74</v>
      </c>
      <c r="U207" s="42">
        <v>0</v>
      </c>
      <c r="V207" s="42">
        <v>0</v>
      </c>
      <c r="W207" s="42">
        <v>65</v>
      </c>
      <c r="X207" s="42">
        <v>54</v>
      </c>
      <c r="Y207" s="42">
        <v>1</v>
      </c>
      <c r="Z207" s="42">
        <v>0.5</v>
      </c>
      <c r="AA207" s="42">
        <v>1.5</v>
      </c>
      <c r="AB207" s="42">
        <v>0</v>
      </c>
      <c r="AC207" s="42">
        <v>0</v>
      </c>
      <c r="AD207" s="42">
        <v>0</v>
      </c>
      <c r="AE207" s="42">
        <v>0</v>
      </c>
      <c r="AF207" s="42">
        <v>0</v>
      </c>
      <c r="AG207" s="42">
        <v>1</v>
      </c>
      <c r="AH207" s="42">
        <v>0</v>
      </c>
      <c r="AI207" s="47">
        <v>1</v>
      </c>
      <c r="AJ207" s="47">
        <v>1</v>
      </c>
      <c r="AK207" s="47">
        <v>2</v>
      </c>
      <c r="AL207" s="47">
        <v>0</v>
      </c>
      <c r="AM207" s="47">
        <v>0</v>
      </c>
      <c r="AN207">
        <v>0</v>
      </c>
      <c r="AO207" s="47">
        <v>0</v>
      </c>
      <c r="AP207" s="47">
        <v>0</v>
      </c>
      <c r="AQ207" s="47">
        <v>2</v>
      </c>
      <c r="AR207" s="47">
        <v>0</v>
      </c>
      <c r="AS207" s="47">
        <v>1</v>
      </c>
      <c r="AT207" s="47">
        <v>0</v>
      </c>
      <c r="AU207" s="47">
        <v>1</v>
      </c>
      <c r="AV207" s="47">
        <v>0</v>
      </c>
      <c r="AW207" s="47">
        <v>0</v>
      </c>
      <c r="AX207" s="47">
        <v>0</v>
      </c>
      <c r="AY207">
        <v>0</v>
      </c>
      <c r="AZ207" s="47">
        <v>0</v>
      </c>
      <c r="BA207" s="47">
        <v>0</v>
      </c>
      <c r="BB207">
        <v>0</v>
      </c>
      <c r="BC207" t="s">
        <v>654</v>
      </c>
      <c r="BD207">
        <v>3.5</v>
      </c>
      <c r="BE207">
        <v>0.2</v>
      </c>
      <c r="BF207">
        <v>0</v>
      </c>
      <c r="BG207">
        <v>0</v>
      </c>
    </row>
    <row r="208" spans="1:59" x14ac:dyDescent="0.25">
      <c r="A208" s="47">
        <v>0</v>
      </c>
      <c r="B208" s="47">
        <v>0</v>
      </c>
      <c r="C208" s="47">
        <v>0</v>
      </c>
      <c r="D208" s="47">
        <v>0</v>
      </c>
      <c r="E208" s="47">
        <v>0</v>
      </c>
      <c r="F208" s="47">
        <v>0</v>
      </c>
      <c r="G208" s="47">
        <v>0</v>
      </c>
      <c r="H208" s="47">
        <v>0</v>
      </c>
      <c r="I208" s="47">
        <v>0</v>
      </c>
      <c r="J208" s="47">
        <v>0</v>
      </c>
      <c r="K208" s="47">
        <v>21</v>
      </c>
      <c r="L208" s="47">
        <v>275</v>
      </c>
      <c r="M208" s="47">
        <v>2</v>
      </c>
      <c r="N208" s="47">
        <v>6</v>
      </c>
      <c r="O208" s="42">
        <v>0</v>
      </c>
      <c r="P208" s="42">
        <v>1</v>
      </c>
      <c r="Q208" s="42">
        <v>0</v>
      </c>
      <c r="R208" s="42">
        <v>0</v>
      </c>
      <c r="S208" s="47">
        <v>0</v>
      </c>
      <c r="T208" s="42">
        <v>1.5</v>
      </c>
      <c r="U208" s="42">
        <v>0</v>
      </c>
      <c r="V208" s="42">
        <v>0</v>
      </c>
      <c r="W208" s="42">
        <v>0</v>
      </c>
      <c r="X208" s="42">
        <v>0</v>
      </c>
      <c r="Y208" s="42">
        <v>0</v>
      </c>
      <c r="Z208" s="42">
        <v>0</v>
      </c>
      <c r="AA208" s="42">
        <v>0</v>
      </c>
      <c r="AB208" s="42">
        <v>0</v>
      </c>
      <c r="AC208" s="42">
        <v>0</v>
      </c>
      <c r="AD208" s="42">
        <v>0</v>
      </c>
      <c r="AE208" s="42">
        <v>0</v>
      </c>
      <c r="AF208" s="42">
        <v>0</v>
      </c>
      <c r="AG208" s="42">
        <v>0</v>
      </c>
      <c r="AH208" s="42">
        <v>0</v>
      </c>
      <c r="AI208" s="47">
        <v>0</v>
      </c>
      <c r="AJ208" s="47">
        <v>0</v>
      </c>
      <c r="AK208" s="47">
        <v>0</v>
      </c>
      <c r="AL208" s="47">
        <v>0</v>
      </c>
      <c r="AM208" s="47">
        <v>0</v>
      </c>
      <c r="AN208">
        <v>0</v>
      </c>
      <c r="AO208" s="47">
        <v>0</v>
      </c>
      <c r="AP208" s="47">
        <v>0</v>
      </c>
      <c r="AQ208" s="47">
        <v>0</v>
      </c>
      <c r="AR208" s="47">
        <v>0</v>
      </c>
      <c r="AS208" s="47">
        <v>0</v>
      </c>
      <c r="AT208" s="47">
        <v>0</v>
      </c>
      <c r="AU208" s="47">
        <v>0</v>
      </c>
      <c r="AV208" s="47">
        <v>0</v>
      </c>
      <c r="AW208" s="47">
        <v>0</v>
      </c>
      <c r="AX208" s="47">
        <v>0</v>
      </c>
      <c r="AY208">
        <v>0</v>
      </c>
      <c r="AZ208" s="47">
        <v>0</v>
      </c>
      <c r="BA208" s="47">
        <v>0</v>
      </c>
      <c r="BB208">
        <v>0</v>
      </c>
      <c r="BC208" t="s">
        <v>686</v>
      </c>
      <c r="BD208">
        <v>0</v>
      </c>
      <c r="BE208">
        <v>0</v>
      </c>
      <c r="BF208">
        <v>0</v>
      </c>
      <c r="BG208">
        <v>0</v>
      </c>
    </row>
    <row r="209" spans="1:59" x14ac:dyDescent="0.25">
      <c r="A209" s="47">
        <v>0</v>
      </c>
      <c r="B209" s="47">
        <v>0</v>
      </c>
      <c r="C209" s="47">
        <v>0</v>
      </c>
      <c r="D209" s="47">
        <v>0</v>
      </c>
      <c r="E209" s="47">
        <v>0</v>
      </c>
      <c r="F209" s="47">
        <v>0</v>
      </c>
      <c r="G209" s="47">
        <v>0</v>
      </c>
      <c r="H209" s="47">
        <v>0</v>
      </c>
      <c r="I209" s="47">
        <v>0</v>
      </c>
      <c r="J209" s="47">
        <v>0</v>
      </c>
      <c r="K209" s="47">
        <v>21</v>
      </c>
      <c r="L209" s="47">
        <v>275</v>
      </c>
      <c r="M209" s="47">
        <v>4</v>
      </c>
      <c r="N209" s="47">
        <v>6</v>
      </c>
      <c r="O209" s="42">
        <v>0</v>
      </c>
      <c r="P209" s="42">
        <v>1</v>
      </c>
      <c r="Q209" s="42">
        <v>0</v>
      </c>
      <c r="R209" s="42">
        <v>0</v>
      </c>
      <c r="S209" s="47">
        <v>0</v>
      </c>
      <c r="T209" s="42">
        <v>1.5</v>
      </c>
      <c r="U209" s="42">
        <v>0</v>
      </c>
      <c r="V209" s="42">
        <v>0</v>
      </c>
      <c r="W209" s="42">
        <v>0</v>
      </c>
      <c r="X209" s="42">
        <v>0</v>
      </c>
      <c r="Y209" s="42">
        <v>0</v>
      </c>
      <c r="Z209" s="42">
        <v>0</v>
      </c>
      <c r="AA209" s="42">
        <v>0</v>
      </c>
      <c r="AB209" s="42">
        <v>0</v>
      </c>
      <c r="AC209" s="42">
        <v>0</v>
      </c>
      <c r="AD209" s="42">
        <v>0</v>
      </c>
      <c r="AE209" s="42">
        <v>0</v>
      </c>
      <c r="AF209" s="42">
        <v>0</v>
      </c>
      <c r="AG209" s="42">
        <v>0</v>
      </c>
      <c r="AH209" s="42">
        <v>0</v>
      </c>
      <c r="AI209" s="47">
        <v>0</v>
      </c>
      <c r="AJ209" s="47">
        <v>0</v>
      </c>
      <c r="AK209" s="47">
        <v>0</v>
      </c>
      <c r="AL209" s="47">
        <v>0</v>
      </c>
      <c r="AM209" s="47">
        <v>0</v>
      </c>
      <c r="AN209">
        <v>0</v>
      </c>
      <c r="AO209" s="47">
        <v>0</v>
      </c>
      <c r="AP209" s="47">
        <v>0</v>
      </c>
      <c r="AQ209" s="47">
        <v>0</v>
      </c>
      <c r="AR209" s="47">
        <v>0</v>
      </c>
      <c r="AS209" s="47">
        <v>0</v>
      </c>
      <c r="AT209" s="47">
        <v>0</v>
      </c>
      <c r="AU209" s="47">
        <v>0</v>
      </c>
      <c r="AV209" s="47">
        <v>0</v>
      </c>
      <c r="AW209" s="47">
        <v>0</v>
      </c>
      <c r="AX209" s="47">
        <v>0</v>
      </c>
      <c r="AY209">
        <v>0</v>
      </c>
      <c r="AZ209" s="47">
        <v>0</v>
      </c>
      <c r="BA209" s="47">
        <v>0</v>
      </c>
      <c r="BB209">
        <v>0</v>
      </c>
      <c r="BC209" t="s">
        <v>562</v>
      </c>
      <c r="BD209">
        <v>0</v>
      </c>
      <c r="BE209">
        <v>0</v>
      </c>
      <c r="BF209">
        <v>0</v>
      </c>
      <c r="BG209">
        <v>0</v>
      </c>
    </row>
    <row r="210" spans="1:59" x14ac:dyDescent="0.25">
      <c r="A210" s="47">
        <v>4</v>
      </c>
      <c r="B210" s="47">
        <v>17</v>
      </c>
      <c r="C210" s="47">
        <v>14</v>
      </c>
      <c r="D210" s="47">
        <v>2</v>
      </c>
      <c r="E210" s="47">
        <v>1</v>
      </c>
      <c r="F210" s="47">
        <v>0</v>
      </c>
      <c r="G210" s="47">
        <v>2</v>
      </c>
      <c r="H210" s="47">
        <v>0</v>
      </c>
      <c r="I210" s="47">
        <v>0</v>
      </c>
      <c r="J210" s="47">
        <v>0</v>
      </c>
      <c r="K210" s="47">
        <v>21</v>
      </c>
      <c r="L210" s="47">
        <v>327</v>
      </c>
      <c r="M210" s="47">
        <v>2</v>
      </c>
      <c r="N210" s="47">
        <v>6</v>
      </c>
      <c r="O210" s="42">
        <v>0</v>
      </c>
      <c r="P210" s="42">
        <v>3.08</v>
      </c>
      <c r="Q210" s="42">
        <v>0</v>
      </c>
      <c r="R210" s="42">
        <v>1.51</v>
      </c>
      <c r="S210" s="47">
        <v>11</v>
      </c>
      <c r="T210" s="42">
        <v>2.1800000000000002</v>
      </c>
      <c r="U210" s="42">
        <v>1.6800000000000002</v>
      </c>
      <c r="V210" s="42">
        <v>1.3833333333333335</v>
      </c>
      <c r="W210" s="42">
        <v>78</v>
      </c>
      <c r="X210" s="42">
        <v>99</v>
      </c>
      <c r="Y210" s="42">
        <v>0.09</v>
      </c>
      <c r="Z210" s="42">
        <v>1.55</v>
      </c>
      <c r="AA210" s="42">
        <v>1.27</v>
      </c>
      <c r="AB210" s="42">
        <v>0.36</v>
      </c>
      <c r="AC210" s="42">
        <v>0.18</v>
      </c>
      <c r="AD210" s="42">
        <v>0</v>
      </c>
      <c r="AE210" s="42">
        <v>0</v>
      </c>
      <c r="AF210" s="42">
        <v>0</v>
      </c>
      <c r="AG210" s="42">
        <v>0.18</v>
      </c>
      <c r="AH210" s="42">
        <v>0</v>
      </c>
      <c r="AI210" s="47">
        <v>0</v>
      </c>
      <c r="AJ210" s="47">
        <v>8</v>
      </c>
      <c r="AK210" s="47">
        <v>8</v>
      </c>
      <c r="AL210" s="47">
        <v>2</v>
      </c>
      <c r="AM210" s="47">
        <v>1</v>
      </c>
      <c r="AN210">
        <v>0</v>
      </c>
      <c r="AO210" s="47">
        <v>0</v>
      </c>
      <c r="AP210" s="47">
        <v>0</v>
      </c>
      <c r="AQ210" s="47">
        <v>2</v>
      </c>
      <c r="AR210" s="47">
        <v>0</v>
      </c>
      <c r="AS210" s="47">
        <v>1</v>
      </c>
      <c r="AT210" s="47">
        <v>9</v>
      </c>
      <c r="AU210" s="47">
        <v>6</v>
      </c>
      <c r="AV210" s="47">
        <v>2</v>
      </c>
      <c r="AW210" s="47">
        <v>1</v>
      </c>
      <c r="AX210" s="47">
        <v>0</v>
      </c>
      <c r="AY210">
        <v>0</v>
      </c>
      <c r="AZ210" s="47">
        <v>0</v>
      </c>
      <c r="BA210" s="47">
        <v>0</v>
      </c>
      <c r="BB210">
        <v>0</v>
      </c>
      <c r="BC210" t="s">
        <v>424</v>
      </c>
      <c r="BD210">
        <v>8.3999999999999986</v>
      </c>
      <c r="BE210">
        <v>8.3000000000000007</v>
      </c>
      <c r="BF210">
        <v>5</v>
      </c>
      <c r="BG210">
        <v>6</v>
      </c>
    </row>
    <row r="211" spans="1:59" x14ac:dyDescent="0.25">
      <c r="A211" s="47">
        <v>0</v>
      </c>
      <c r="B211" s="47">
        <v>4</v>
      </c>
      <c r="C211" s="47">
        <v>2</v>
      </c>
      <c r="D211" s="47">
        <v>1</v>
      </c>
      <c r="E211" s="47">
        <v>3</v>
      </c>
      <c r="F211" s="47">
        <v>1</v>
      </c>
      <c r="G211" s="47">
        <v>1</v>
      </c>
      <c r="H211" s="47">
        <v>0</v>
      </c>
      <c r="I211" s="47">
        <v>0</v>
      </c>
      <c r="J211" s="47">
        <v>0</v>
      </c>
      <c r="K211" s="47">
        <v>21</v>
      </c>
      <c r="L211" s="47">
        <v>284</v>
      </c>
      <c r="M211" s="47">
        <v>5</v>
      </c>
      <c r="N211" s="47">
        <v>6</v>
      </c>
      <c r="O211" s="42">
        <v>0</v>
      </c>
      <c r="P211" s="42">
        <v>3.45</v>
      </c>
      <c r="Q211" s="42">
        <v>0</v>
      </c>
      <c r="R211" s="42">
        <v>1.8</v>
      </c>
      <c r="S211" s="47">
        <v>7</v>
      </c>
      <c r="T211" s="42">
        <v>0.66</v>
      </c>
      <c r="U211" s="42">
        <v>3.4666666666666668</v>
      </c>
      <c r="V211" s="42">
        <v>0.54999999999999993</v>
      </c>
      <c r="W211" s="42">
        <v>48</v>
      </c>
      <c r="X211" s="42">
        <v>86</v>
      </c>
      <c r="Y211" s="42">
        <v>0.43</v>
      </c>
      <c r="Z211" s="42">
        <v>0.56999999999999995</v>
      </c>
      <c r="AA211" s="42">
        <v>0.28999999999999998</v>
      </c>
      <c r="AB211" s="42">
        <v>0</v>
      </c>
      <c r="AC211" s="42">
        <v>0.14000000000000001</v>
      </c>
      <c r="AD211" s="42">
        <v>0</v>
      </c>
      <c r="AE211" s="42">
        <v>0.14000000000000001</v>
      </c>
      <c r="AF211" s="42">
        <v>0</v>
      </c>
      <c r="AG211" s="42">
        <v>0.14000000000000001</v>
      </c>
      <c r="AH211" s="42">
        <v>0</v>
      </c>
      <c r="AI211" s="47">
        <v>2</v>
      </c>
      <c r="AJ211" s="47">
        <v>2</v>
      </c>
      <c r="AK211" s="47">
        <v>0</v>
      </c>
      <c r="AL211" s="47">
        <v>0</v>
      </c>
      <c r="AM211" s="47">
        <v>1</v>
      </c>
      <c r="AN211">
        <v>1</v>
      </c>
      <c r="AO211" s="47">
        <v>0</v>
      </c>
      <c r="AP211" s="47">
        <v>0</v>
      </c>
      <c r="AQ211" s="47">
        <v>1</v>
      </c>
      <c r="AR211" s="47">
        <v>0</v>
      </c>
      <c r="AS211" s="47">
        <v>1</v>
      </c>
      <c r="AT211" s="47">
        <v>2</v>
      </c>
      <c r="AU211" s="47">
        <v>2</v>
      </c>
      <c r="AV211" s="47">
        <v>0</v>
      </c>
      <c r="AW211" s="47">
        <v>0</v>
      </c>
      <c r="AX211" s="47">
        <v>0</v>
      </c>
      <c r="AY211">
        <v>0</v>
      </c>
      <c r="AZ211" s="47">
        <v>0</v>
      </c>
      <c r="BA211" s="47">
        <v>0</v>
      </c>
      <c r="BB211">
        <v>0</v>
      </c>
      <c r="BC211" t="s">
        <v>601</v>
      </c>
      <c r="BD211">
        <v>10.399999999999999</v>
      </c>
      <c r="BE211">
        <v>2.2999999999999998</v>
      </c>
      <c r="BF211">
        <v>3</v>
      </c>
      <c r="BG211">
        <v>4</v>
      </c>
    </row>
    <row r="212" spans="1:59" x14ac:dyDescent="0.25">
      <c r="A212" s="47">
        <v>0</v>
      </c>
      <c r="B212" s="47">
        <v>0</v>
      </c>
      <c r="C212" s="47">
        <v>1</v>
      </c>
      <c r="D212" s="47">
        <v>0</v>
      </c>
      <c r="E212" s="47">
        <v>1</v>
      </c>
      <c r="F212" s="47">
        <v>0</v>
      </c>
      <c r="G212" s="47">
        <v>0</v>
      </c>
      <c r="H212" s="47">
        <v>0</v>
      </c>
      <c r="I212" s="47">
        <v>0</v>
      </c>
      <c r="J212" s="47">
        <v>0</v>
      </c>
      <c r="K212" s="47">
        <v>21</v>
      </c>
      <c r="L212" s="47">
        <v>284</v>
      </c>
      <c r="M212" s="47">
        <v>3</v>
      </c>
      <c r="N212" s="47">
        <v>6</v>
      </c>
      <c r="O212" s="42">
        <v>0</v>
      </c>
      <c r="P212" s="42">
        <v>0.75</v>
      </c>
      <c r="Q212" s="42">
        <v>0</v>
      </c>
      <c r="R212" s="42">
        <v>0.2</v>
      </c>
      <c r="S212" s="47">
        <v>1</v>
      </c>
      <c r="T212" s="42">
        <v>1.5</v>
      </c>
      <c r="U212" s="42">
        <v>0</v>
      </c>
      <c r="V212" s="42">
        <v>0</v>
      </c>
      <c r="W212" s="42">
        <v>11</v>
      </c>
      <c r="X212" s="42">
        <v>11</v>
      </c>
      <c r="Y212" s="42">
        <v>1</v>
      </c>
      <c r="Z212" s="42">
        <v>0</v>
      </c>
      <c r="AA212" s="42">
        <v>1</v>
      </c>
      <c r="AB212" s="42">
        <v>0</v>
      </c>
      <c r="AC212" s="42">
        <v>0</v>
      </c>
      <c r="AD212" s="42">
        <v>0</v>
      </c>
      <c r="AE212" s="42">
        <v>0</v>
      </c>
      <c r="AF212" s="42">
        <v>0</v>
      </c>
      <c r="AG212" s="42">
        <v>0</v>
      </c>
      <c r="AH212" s="42">
        <v>0</v>
      </c>
      <c r="AI212" s="47">
        <v>1</v>
      </c>
      <c r="AJ212" s="47">
        <v>0</v>
      </c>
      <c r="AK212" s="47">
        <v>1</v>
      </c>
      <c r="AL212" s="47">
        <v>0</v>
      </c>
      <c r="AM212" s="47">
        <v>0</v>
      </c>
      <c r="AN212">
        <v>0</v>
      </c>
      <c r="AO212" s="47">
        <v>0</v>
      </c>
      <c r="AP212" s="47">
        <v>0</v>
      </c>
      <c r="AQ212" s="47">
        <v>0</v>
      </c>
      <c r="AR212" s="47">
        <v>0</v>
      </c>
      <c r="AS212" s="47">
        <v>0</v>
      </c>
      <c r="AT212" s="47">
        <v>0</v>
      </c>
      <c r="AU212" s="47">
        <v>0</v>
      </c>
      <c r="AV212" s="47">
        <v>0</v>
      </c>
      <c r="AW212" s="47">
        <v>0</v>
      </c>
      <c r="AX212" s="47">
        <v>0</v>
      </c>
      <c r="AY212">
        <v>0</v>
      </c>
      <c r="AZ212" s="47">
        <v>0</v>
      </c>
      <c r="BA212" s="47">
        <v>0</v>
      </c>
      <c r="BB212">
        <v>0</v>
      </c>
      <c r="BC212" t="s">
        <v>493</v>
      </c>
      <c r="BD212">
        <v>0.2</v>
      </c>
      <c r="BE212">
        <v>0</v>
      </c>
      <c r="BF212">
        <v>0</v>
      </c>
      <c r="BG212">
        <v>0</v>
      </c>
    </row>
    <row r="213" spans="1:59" x14ac:dyDescent="0.25">
      <c r="A213" s="47">
        <v>0</v>
      </c>
      <c r="B213" s="47">
        <v>0</v>
      </c>
      <c r="C213" s="47">
        <v>0</v>
      </c>
      <c r="D213" s="47">
        <v>0</v>
      </c>
      <c r="E213" s="47">
        <v>0</v>
      </c>
      <c r="F213" s="47">
        <v>0</v>
      </c>
      <c r="G213" s="47">
        <v>0</v>
      </c>
      <c r="H213" s="47">
        <v>0</v>
      </c>
      <c r="I213" s="47">
        <v>0</v>
      </c>
      <c r="J213" s="47">
        <v>0</v>
      </c>
      <c r="K213" s="47">
        <v>21</v>
      </c>
      <c r="L213" s="47">
        <v>294</v>
      </c>
      <c r="M213" s="47">
        <v>2</v>
      </c>
      <c r="N213" s="47">
        <v>6</v>
      </c>
      <c r="O213" s="42">
        <v>0</v>
      </c>
      <c r="P213" s="42">
        <v>1</v>
      </c>
      <c r="Q213" s="42">
        <v>0</v>
      </c>
      <c r="R213" s="42">
        <v>0</v>
      </c>
      <c r="S213" s="47">
        <v>0</v>
      </c>
      <c r="T213" s="42">
        <v>1.5</v>
      </c>
      <c r="U213" s="42">
        <v>0</v>
      </c>
      <c r="V213" s="42">
        <v>0</v>
      </c>
      <c r="W213" s="42">
        <v>0</v>
      </c>
      <c r="X213" s="42">
        <v>0</v>
      </c>
      <c r="Y213" s="42">
        <v>0</v>
      </c>
      <c r="Z213" s="42">
        <v>0</v>
      </c>
      <c r="AA213" s="42">
        <v>0</v>
      </c>
      <c r="AB213" s="42">
        <v>0</v>
      </c>
      <c r="AC213" s="42">
        <v>0</v>
      </c>
      <c r="AD213" s="42">
        <v>0</v>
      </c>
      <c r="AE213" s="42">
        <v>0</v>
      </c>
      <c r="AF213" s="42">
        <v>0</v>
      </c>
      <c r="AG213" s="42">
        <v>0</v>
      </c>
      <c r="AH213" s="42">
        <v>0</v>
      </c>
      <c r="AI213" s="47">
        <v>0</v>
      </c>
      <c r="AJ213" s="47">
        <v>0</v>
      </c>
      <c r="AK213" s="47">
        <v>0</v>
      </c>
      <c r="AL213" s="47">
        <v>0</v>
      </c>
      <c r="AM213" s="47">
        <v>0</v>
      </c>
      <c r="AN213">
        <v>0</v>
      </c>
      <c r="AO213" s="47">
        <v>0</v>
      </c>
      <c r="AP213" s="47">
        <v>0</v>
      </c>
      <c r="AQ213" s="47">
        <v>0</v>
      </c>
      <c r="AR213" s="47">
        <v>0</v>
      </c>
      <c r="AS213" s="47">
        <v>0</v>
      </c>
      <c r="AT213" s="47">
        <v>0</v>
      </c>
      <c r="AU213" s="47">
        <v>0</v>
      </c>
      <c r="AV213" s="47">
        <v>0</v>
      </c>
      <c r="AW213" s="47">
        <v>0</v>
      </c>
      <c r="AX213" s="47">
        <v>0</v>
      </c>
      <c r="AY213">
        <v>0</v>
      </c>
      <c r="AZ213" s="47">
        <v>0</v>
      </c>
      <c r="BA213" s="47">
        <v>0</v>
      </c>
      <c r="BB213">
        <v>0</v>
      </c>
      <c r="BC213" t="s">
        <v>671</v>
      </c>
      <c r="BD213">
        <v>0</v>
      </c>
      <c r="BE213">
        <v>0</v>
      </c>
      <c r="BF213">
        <v>0</v>
      </c>
      <c r="BG213">
        <v>0</v>
      </c>
    </row>
    <row r="214" spans="1:59" x14ac:dyDescent="0.25">
      <c r="A214" s="47">
        <v>0</v>
      </c>
      <c r="B214" s="47">
        <v>0</v>
      </c>
      <c r="C214" s="47">
        <v>0</v>
      </c>
      <c r="D214" s="47">
        <v>0</v>
      </c>
      <c r="E214" s="47">
        <v>0</v>
      </c>
      <c r="F214" s="47">
        <v>0</v>
      </c>
      <c r="G214" s="47">
        <v>0</v>
      </c>
      <c r="H214" s="47">
        <v>0</v>
      </c>
      <c r="I214" s="47">
        <v>0</v>
      </c>
      <c r="J214" s="47">
        <v>0</v>
      </c>
      <c r="K214" s="47">
        <v>21</v>
      </c>
      <c r="L214" s="47">
        <v>294</v>
      </c>
      <c r="M214" s="47">
        <v>4</v>
      </c>
      <c r="N214" s="47">
        <v>6</v>
      </c>
      <c r="O214" s="42">
        <v>0</v>
      </c>
      <c r="P214" s="42">
        <v>1</v>
      </c>
      <c r="Q214" s="42">
        <v>0</v>
      </c>
      <c r="R214" s="42">
        <v>0</v>
      </c>
      <c r="S214" s="47">
        <v>0</v>
      </c>
      <c r="T214" s="42">
        <v>1.5</v>
      </c>
      <c r="U214" s="42">
        <v>0</v>
      </c>
      <c r="V214" s="42">
        <v>0</v>
      </c>
      <c r="W214" s="42">
        <v>0</v>
      </c>
      <c r="X214" s="42">
        <v>0</v>
      </c>
      <c r="Y214" s="42">
        <v>0</v>
      </c>
      <c r="Z214" s="42">
        <v>0</v>
      </c>
      <c r="AA214" s="42">
        <v>0</v>
      </c>
      <c r="AB214" s="42">
        <v>0</v>
      </c>
      <c r="AC214" s="42">
        <v>0</v>
      </c>
      <c r="AD214" s="42">
        <v>0</v>
      </c>
      <c r="AE214" s="42">
        <v>0</v>
      </c>
      <c r="AF214" s="42">
        <v>0</v>
      </c>
      <c r="AG214" s="42">
        <v>0</v>
      </c>
      <c r="AH214" s="42">
        <v>0</v>
      </c>
      <c r="AI214" s="47">
        <v>0</v>
      </c>
      <c r="AJ214" s="47">
        <v>0</v>
      </c>
      <c r="AK214" s="47">
        <v>0</v>
      </c>
      <c r="AL214" s="47">
        <v>0</v>
      </c>
      <c r="AM214" s="47">
        <v>0</v>
      </c>
      <c r="AN214">
        <v>0</v>
      </c>
      <c r="AO214" s="47">
        <v>0</v>
      </c>
      <c r="AP214" s="47">
        <v>0</v>
      </c>
      <c r="AQ214" s="47">
        <v>0</v>
      </c>
      <c r="AR214" s="47">
        <v>0</v>
      </c>
      <c r="AS214" s="47">
        <v>0</v>
      </c>
      <c r="AT214" s="47">
        <v>0</v>
      </c>
      <c r="AU214" s="47">
        <v>0</v>
      </c>
      <c r="AV214" s="47">
        <v>0</v>
      </c>
      <c r="AW214" s="47">
        <v>0</v>
      </c>
      <c r="AX214" s="47">
        <v>0</v>
      </c>
      <c r="AY214">
        <v>0</v>
      </c>
      <c r="AZ214" s="47">
        <v>0</v>
      </c>
      <c r="BA214" s="47">
        <v>0</v>
      </c>
      <c r="BB214">
        <v>0</v>
      </c>
      <c r="BC214" t="s">
        <v>620</v>
      </c>
      <c r="BD214">
        <v>0</v>
      </c>
      <c r="BE214">
        <v>0</v>
      </c>
      <c r="BF214">
        <v>0</v>
      </c>
      <c r="BG214">
        <v>0</v>
      </c>
    </row>
    <row r="215" spans="1:59" x14ac:dyDescent="0.25">
      <c r="A215" s="47">
        <v>1</v>
      </c>
      <c r="B215" s="47">
        <v>0</v>
      </c>
      <c r="C215" s="47">
        <v>1</v>
      </c>
      <c r="D215" s="47">
        <v>0</v>
      </c>
      <c r="E215" s="47">
        <v>0</v>
      </c>
      <c r="F215" s="47">
        <v>0</v>
      </c>
      <c r="G215" s="47">
        <v>0</v>
      </c>
      <c r="H215" s="47">
        <v>0</v>
      </c>
      <c r="I215" s="47">
        <v>0</v>
      </c>
      <c r="J215" s="47">
        <v>0</v>
      </c>
      <c r="K215" s="47">
        <v>21</v>
      </c>
      <c r="L215" s="47">
        <v>285</v>
      </c>
      <c r="M215" s="47">
        <v>5</v>
      </c>
      <c r="N215" s="47">
        <v>6</v>
      </c>
      <c r="O215" s="42">
        <v>0</v>
      </c>
      <c r="P215" s="42">
        <v>2.08</v>
      </c>
      <c r="Q215" s="42">
        <v>0</v>
      </c>
      <c r="R215" s="42">
        <v>-0.65</v>
      </c>
      <c r="S215" s="47">
        <v>2</v>
      </c>
      <c r="T215" s="42">
        <v>-3.32</v>
      </c>
      <c r="U215" s="42">
        <v>0</v>
      </c>
      <c r="V215" s="42">
        <v>0</v>
      </c>
      <c r="W215" s="42">
        <v>30</v>
      </c>
      <c r="X215" s="42">
        <v>19</v>
      </c>
      <c r="Y215" s="42">
        <v>0</v>
      </c>
      <c r="Z215" s="42">
        <v>0</v>
      </c>
      <c r="AA215" s="42">
        <v>0.5</v>
      </c>
      <c r="AB215" s="42">
        <v>0.5</v>
      </c>
      <c r="AC215" s="42">
        <v>0</v>
      </c>
      <c r="AD215" s="42">
        <v>0</v>
      </c>
      <c r="AE215" s="42">
        <v>0</v>
      </c>
      <c r="AF215" s="42">
        <v>0</v>
      </c>
      <c r="AG215" s="42">
        <v>0</v>
      </c>
      <c r="AH215" s="42">
        <v>0</v>
      </c>
      <c r="AI215" s="47">
        <v>0</v>
      </c>
      <c r="AJ215" s="47">
        <v>0</v>
      </c>
      <c r="AK215" s="47">
        <v>1</v>
      </c>
      <c r="AL215" s="47">
        <v>1</v>
      </c>
      <c r="AM215" s="47">
        <v>0</v>
      </c>
      <c r="AN215">
        <v>0</v>
      </c>
      <c r="AO215" s="47">
        <v>0</v>
      </c>
      <c r="AP215" s="47">
        <v>0</v>
      </c>
      <c r="AQ215" s="47">
        <v>0</v>
      </c>
      <c r="AR215" s="47">
        <v>0</v>
      </c>
      <c r="AS215" s="47">
        <v>0</v>
      </c>
      <c r="AT215" s="47">
        <v>0</v>
      </c>
      <c r="AU215" s="47">
        <v>0</v>
      </c>
      <c r="AV215" s="47">
        <v>0</v>
      </c>
      <c r="AW215" s="47">
        <v>0</v>
      </c>
      <c r="AX215" s="47">
        <v>0</v>
      </c>
      <c r="AY215">
        <v>0</v>
      </c>
      <c r="AZ215" s="47">
        <v>0</v>
      </c>
      <c r="BA215" s="47">
        <v>0</v>
      </c>
      <c r="BB215">
        <v>0</v>
      </c>
      <c r="BC215" t="s">
        <v>714</v>
      </c>
      <c r="BD215">
        <v>-1.3</v>
      </c>
      <c r="BE215">
        <v>0</v>
      </c>
      <c r="BF215">
        <v>0</v>
      </c>
      <c r="BG215">
        <v>0</v>
      </c>
    </row>
    <row r="216" spans="1:59" x14ac:dyDescent="0.25">
      <c r="A216" s="47">
        <v>0</v>
      </c>
      <c r="B216" s="47">
        <v>0</v>
      </c>
      <c r="C216" s="47">
        <v>0</v>
      </c>
      <c r="D216" s="47">
        <v>0</v>
      </c>
      <c r="E216" s="47">
        <v>0</v>
      </c>
      <c r="F216" s="47">
        <v>0</v>
      </c>
      <c r="G216" s="47">
        <v>0</v>
      </c>
      <c r="H216" s="47">
        <v>0</v>
      </c>
      <c r="I216" s="47">
        <v>0</v>
      </c>
      <c r="J216" s="47">
        <v>0</v>
      </c>
      <c r="K216" s="47">
        <v>21</v>
      </c>
      <c r="L216" s="47">
        <v>285</v>
      </c>
      <c r="M216" s="47">
        <v>1</v>
      </c>
      <c r="N216" s="47">
        <v>6</v>
      </c>
      <c r="O216" s="42">
        <v>0</v>
      </c>
      <c r="P216" s="42">
        <v>1</v>
      </c>
      <c r="Q216" s="42">
        <v>0</v>
      </c>
      <c r="R216" s="42">
        <v>0</v>
      </c>
      <c r="S216" s="47">
        <v>0</v>
      </c>
      <c r="T216" s="42">
        <v>1.5</v>
      </c>
      <c r="U216" s="42">
        <v>0</v>
      </c>
      <c r="V216" s="42">
        <v>0</v>
      </c>
      <c r="W216" s="42">
        <v>0</v>
      </c>
      <c r="X216" s="42">
        <v>0</v>
      </c>
      <c r="Y216" s="42">
        <v>0</v>
      </c>
      <c r="Z216" s="42">
        <v>0</v>
      </c>
      <c r="AA216" s="42">
        <v>0</v>
      </c>
      <c r="AB216" s="42">
        <v>0</v>
      </c>
      <c r="AC216" s="42">
        <v>0</v>
      </c>
      <c r="AD216" s="42">
        <v>0</v>
      </c>
      <c r="AE216" s="42">
        <v>0</v>
      </c>
      <c r="AF216" s="42">
        <v>0</v>
      </c>
      <c r="AG216" s="42">
        <v>0</v>
      </c>
      <c r="AH216" s="42">
        <v>0</v>
      </c>
      <c r="AI216" s="47">
        <v>0</v>
      </c>
      <c r="AJ216" s="47">
        <v>0</v>
      </c>
      <c r="AK216" s="47">
        <v>0</v>
      </c>
      <c r="AL216" s="47">
        <v>0</v>
      </c>
      <c r="AM216" s="47">
        <v>0</v>
      </c>
      <c r="AN216">
        <v>0</v>
      </c>
      <c r="AO216" s="47">
        <v>0</v>
      </c>
      <c r="AP216" s="47">
        <v>0</v>
      </c>
      <c r="AQ216" s="47">
        <v>0</v>
      </c>
      <c r="AR216" s="47">
        <v>0</v>
      </c>
      <c r="AS216" s="47">
        <v>0</v>
      </c>
      <c r="AT216" s="47">
        <v>0</v>
      </c>
      <c r="AU216" s="47">
        <v>0</v>
      </c>
      <c r="AV216" s="47">
        <v>0</v>
      </c>
      <c r="AW216" s="47">
        <v>0</v>
      </c>
      <c r="AX216" s="47">
        <v>0</v>
      </c>
      <c r="AY216">
        <v>0</v>
      </c>
      <c r="AZ216" s="47">
        <v>0</v>
      </c>
      <c r="BA216" s="47">
        <v>0</v>
      </c>
      <c r="BB216">
        <v>0</v>
      </c>
      <c r="BC216" t="s">
        <v>702</v>
      </c>
      <c r="BD216">
        <v>0</v>
      </c>
      <c r="BE216">
        <v>0</v>
      </c>
      <c r="BF216">
        <v>0</v>
      </c>
      <c r="BG216">
        <v>0</v>
      </c>
    </row>
    <row r="217" spans="1:59" x14ac:dyDescent="0.25">
      <c r="A217" s="47">
        <v>0</v>
      </c>
      <c r="B217" s="47">
        <v>0</v>
      </c>
      <c r="C217" s="47">
        <v>1</v>
      </c>
      <c r="D217" s="47">
        <v>0</v>
      </c>
      <c r="E217" s="47">
        <v>0</v>
      </c>
      <c r="F217" s="47">
        <v>0</v>
      </c>
      <c r="G217" s="47">
        <v>0</v>
      </c>
      <c r="H217" s="47">
        <v>0</v>
      </c>
      <c r="I217" s="47">
        <v>0</v>
      </c>
      <c r="J217" s="47">
        <v>0</v>
      </c>
      <c r="K217" s="47">
        <v>21</v>
      </c>
      <c r="L217" s="47">
        <v>282</v>
      </c>
      <c r="M217" s="47">
        <v>5</v>
      </c>
      <c r="N217" s="47">
        <v>6</v>
      </c>
      <c r="O217" s="42">
        <v>0</v>
      </c>
      <c r="P217" s="42">
        <v>1.1000000000000001</v>
      </c>
      <c r="Q217" s="42">
        <v>0</v>
      </c>
      <c r="R217" s="42">
        <v>-0.3</v>
      </c>
      <c r="S217" s="47">
        <v>1</v>
      </c>
      <c r="T217" s="42">
        <v>1.47</v>
      </c>
      <c r="U217" s="42">
        <v>0</v>
      </c>
      <c r="V217" s="42">
        <v>0</v>
      </c>
      <c r="W217" s="42">
        <v>15</v>
      </c>
      <c r="X217" s="42">
        <v>15</v>
      </c>
      <c r="Y217" s="42">
        <v>0</v>
      </c>
      <c r="Z217" s="42">
        <v>0</v>
      </c>
      <c r="AA217" s="42">
        <v>1</v>
      </c>
      <c r="AB217" s="42">
        <v>0</v>
      </c>
      <c r="AC217" s="42">
        <v>0</v>
      </c>
      <c r="AD217" s="42">
        <v>0</v>
      </c>
      <c r="AE217" s="42">
        <v>0</v>
      </c>
      <c r="AF217" s="42">
        <v>0</v>
      </c>
      <c r="AG217" s="42">
        <v>0</v>
      </c>
      <c r="AH217" s="42">
        <v>0</v>
      </c>
      <c r="AI217" s="47">
        <v>0</v>
      </c>
      <c r="AJ217" s="47">
        <v>0</v>
      </c>
      <c r="AK217" s="47">
        <v>1</v>
      </c>
      <c r="AL217" s="47">
        <v>0</v>
      </c>
      <c r="AM217" s="47">
        <v>0</v>
      </c>
      <c r="AN217">
        <v>0</v>
      </c>
      <c r="AO217" s="47">
        <v>0</v>
      </c>
      <c r="AP217" s="47">
        <v>0</v>
      </c>
      <c r="AQ217" s="47">
        <v>0</v>
      </c>
      <c r="AR217" s="47">
        <v>0</v>
      </c>
      <c r="AS217" s="47">
        <v>0</v>
      </c>
      <c r="AT217" s="47">
        <v>0</v>
      </c>
      <c r="AU217" s="47">
        <v>0</v>
      </c>
      <c r="AV217" s="47">
        <v>0</v>
      </c>
      <c r="AW217" s="47">
        <v>0</v>
      </c>
      <c r="AX217" s="47">
        <v>0</v>
      </c>
      <c r="AY217">
        <v>0</v>
      </c>
      <c r="AZ217" s="47">
        <v>0</v>
      </c>
      <c r="BA217" s="47">
        <v>0</v>
      </c>
      <c r="BB217">
        <v>0</v>
      </c>
      <c r="BC217" t="s">
        <v>700</v>
      </c>
      <c r="BD217">
        <v>-0.3</v>
      </c>
      <c r="BE217">
        <v>0</v>
      </c>
      <c r="BF217">
        <v>0</v>
      </c>
      <c r="BG217">
        <v>0</v>
      </c>
    </row>
    <row r="218" spans="1:59" x14ac:dyDescent="0.25">
      <c r="A218" s="47">
        <v>0</v>
      </c>
      <c r="B218" s="47">
        <v>3</v>
      </c>
      <c r="C218" s="47">
        <v>5</v>
      </c>
      <c r="D218" s="47">
        <v>3</v>
      </c>
      <c r="E218" s="47">
        <v>17</v>
      </c>
      <c r="F218" s="47">
        <v>1</v>
      </c>
      <c r="G218" s="47">
        <v>1</v>
      </c>
      <c r="H218" s="47">
        <v>0</v>
      </c>
      <c r="I218" s="47">
        <v>0</v>
      </c>
      <c r="J218" s="47">
        <v>0</v>
      </c>
      <c r="K218" s="47">
        <v>21</v>
      </c>
      <c r="L218" s="47">
        <v>275</v>
      </c>
      <c r="M218" s="47">
        <v>4</v>
      </c>
      <c r="N218" s="47">
        <v>5</v>
      </c>
      <c r="O218" s="42">
        <v>0</v>
      </c>
      <c r="P218" s="42">
        <v>2.36</v>
      </c>
      <c r="Q218" s="42">
        <v>0</v>
      </c>
      <c r="R218" s="42">
        <v>1.82</v>
      </c>
      <c r="S218" s="47">
        <v>12</v>
      </c>
      <c r="T218" s="42">
        <v>1.95</v>
      </c>
      <c r="U218" s="42">
        <v>2.4166666666666665</v>
      </c>
      <c r="V218" s="42">
        <v>1.2333333333333334</v>
      </c>
      <c r="W218" s="42">
        <v>34</v>
      </c>
      <c r="X218" s="42">
        <v>35</v>
      </c>
      <c r="Y218" s="42">
        <v>1.42</v>
      </c>
      <c r="Z218" s="42">
        <v>0.25</v>
      </c>
      <c r="AA218" s="42">
        <v>0.42</v>
      </c>
      <c r="AB218" s="42">
        <v>0</v>
      </c>
      <c r="AC218" s="42">
        <v>0.25</v>
      </c>
      <c r="AD218" s="42">
        <v>0</v>
      </c>
      <c r="AE218" s="42">
        <v>0.08</v>
      </c>
      <c r="AF218" s="42">
        <v>0</v>
      </c>
      <c r="AG218" s="42">
        <v>0.08</v>
      </c>
      <c r="AH218" s="42">
        <v>0</v>
      </c>
      <c r="AI218" s="47">
        <v>10</v>
      </c>
      <c r="AJ218" s="47">
        <v>2</v>
      </c>
      <c r="AK218" s="47">
        <v>2</v>
      </c>
      <c r="AL218" s="47">
        <v>0</v>
      </c>
      <c r="AM218" s="47">
        <v>2</v>
      </c>
      <c r="AN218">
        <v>1</v>
      </c>
      <c r="AO218" s="47">
        <v>0</v>
      </c>
      <c r="AP218" s="47">
        <v>0</v>
      </c>
      <c r="AQ218" s="47">
        <v>1</v>
      </c>
      <c r="AR218" s="47">
        <v>0</v>
      </c>
      <c r="AS218" s="47">
        <v>7</v>
      </c>
      <c r="AT218" s="47">
        <v>1</v>
      </c>
      <c r="AU218" s="47">
        <v>3</v>
      </c>
      <c r="AV218" s="47">
        <v>0</v>
      </c>
      <c r="AW218" s="47">
        <v>1</v>
      </c>
      <c r="AX218" s="47">
        <v>0</v>
      </c>
      <c r="AY218">
        <v>0</v>
      </c>
      <c r="AZ218" s="47">
        <v>0</v>
      </c>
      <c r="BA218" s="47">
        <v>0</v>
      </c>
      <c r="BB218">
        <v>0</v>
      </c>
      <c r="BC218" t="s">
        <v>409</v>
      </c>
      <c r="BD218">
        <v>14.6</v>
      </c>
      <c r="BE218">
        <v>4.6000000000000005</v>
      </c>
      <c r="BF218">
        <v>6</v>
      </c>
      <c r="BG218">
        <v>4</v>
      </c>
    </row>
    <row r="219" spans="1:59" x14ac:dyDescent="0.25">
      <c r="A219" s="47">
        <v>1</v>
      </c>
      <c r="B219" s="47">
        <v>2</v>
      </c>
      <c r="C219" s="47">
        <v>9</v>
      </c>
      <c r="D219" s="47">
        <v>3</v>
      </c>
      <c r="E219" s="47">
        <v>3</v>
      </c>
      <c r="F219" s="47">
        <v>0</v>
      </c>
      <c r="G219" s="47">
        <v>1</v>
      </c>
      <c r="H219" s="47">
        <v>0</v>
      </c>
      <c r="I219" s="47">
        <v>0</v>
      </c>
      <c r="J219" s="47">
        <v>0</v>
      </c>
      <c r="K219" s="47">
        <v>21</v>
      </c>
      <c r="L219" s="47">
        <v>277</v>
      </c>
      <c r="M219" s="47">
        <v>5</v>
      </c>
      <c r="N219" s="47">
        <v>6</v>
      </c>
      <c r="O219" s="42">
        <v>0</v>
      </c>
      <c r="P219" s="42">
        <v>1.82</v>
      </c>
      <c r="Q219" s="42">
        <v>0</v>
      </c>
      <c r="R219" s="42">
        <v>0.4</v>
      </c>
      <c r="S219" s="47">
        <v>9</v>
      </c>
      <c r="T219" s="42">
        <v>0.71</v>
      </c>
      <c r="U219" s="42">
        <v>-2.5000000000000022E-2</v>
      </c>
      <c r="V219" s="42">
        <v>0.73999999999999988</v>
      </c>
      <c r="W219" s="42">
        <v>30</v>
      </c>
      <c r="X219" s="42">
        <v>25</v>
      </c>
      <c r="Y219" s="42">
        <v>0.33</v>
      </c>
      <c r="Z219" s="42">
        <v>0.22</v>
      </c>
      <c r="AA219" s="42">
        <v>1</v>
      </c>
      <c r="AB219" s="42">
        <v>0.11</v>
      </c>
      <c r="AC219" s="42">
        <v>0.33</v>
      </c>
      <c r="AD219" s="42">
        <v>0</v>
      </c>
      <c r="AE219" s="42">
        <v>0</v>
      </c>
      <c r="AF219" s="42">
        <v>0</v>
      </c>
      <c r="AG219" s="42">
        <v>0.11</v>
      </c>
      <c r="AH219" s="42">
        <v>0</v>
      </c>
      <c r="AI219" s="47">
        <v>0</v>
      </c>
      <c r="AJ219" s="47">
        <v>0</v>
      </c>
      <c r="AK219" s="47">
        <v>5</v>
      </c>
      <c r="AL219" s="47">
        <v>1</v>
      </c>
      <c r="AM219" s="47">
        <v>3</v>
      </c>
      <c r="AN219">
        <v>0</v>
      </c>
      <c r="AO219" s="47">
        <v>0</v>
      </c>
      <c r="AP219" s="47">
        <v>0</v>
      </c>
      <c r="AQ219" s="47">
        <v>0</v>
      </c>
      <c r="AR219" s="47">
        <v>0</v>
      </c>
      <c r="AS219" s="47">
        <v>3</v>
      </c>
      <c r="AT219" s="47">
        <v>2</v>
      </c>
      <c r="AU219" s="47">
        <v>4</v>
      </c>
      <c r="AV219" s="47">
        <v>0</v>
      </c>
      <c r="AW219" s="47">
        <v>0</v>
      </c>
      <c r="AX219" s="47">
        <v>0</v>
      </c>
      <c r="AY219">
        <v>0</v>
      </c>
      <c r="AZ219" s="47">
        <v>0</v>
      </c>
      <c r="BA219" s="47">
        <v>1</v>
      </c>
      <c r="BB219">
        <v>0</v>
      </c>
      <c r="BC219" t="s">
        <v>132</v>
      </c>
      <c r="BD219">
        <v>-9.9999999999999645E-2</v>
      </c>
      <c r="BE219">
        <v>3.9000000000000004</v>
      </c>
      <c r="BF219">
        <v>4</v>
      </c>
      <c r="BG219">
        <v>5</v>
      </c>
    </row>
    <row r="220" spans="1:59" x14ac:dyDescent="0.25">
      <c r="A220" s="47">
        <v>0</v>
      </c>
      <c r="B220" s="47">
        <v>0</v>
      </c>
      <c r="C220" s="47">
        <v>0</v>
      </c>
      <c r="D220" s="47">
        <v>0</v>
      </c>
      <c r="E220" s="47">
        <v>0</v>
      </c>
      <c r="F220" s="47">
        <v>0</v>
      </c>
      <c r="G220" s="47">
        <v>0</v>
      </c>
      <c r="H220" s="47">
        <v>0</v>
      </c>
      <c r="I220" s="47">
        <v>0</v>
      </c>
      <c r="J220" s="47">
        <v>0</v>
      </c>
      <c r="K220" s="47">
        <v>21</v>
      </c>
      <c r="L220" s="47">
        <v>284</v>
      </c>
      <c r="M220" s="47">
        <v>5</v>
      </c>
      <c r="N220" s="47">
        <v>6</v>
      </c>
      <c r="O220" s="42">
        <v>0</v>
      </c>
      <c r="P220" s="42">
        <v>3</v>
      </c>
      <c r="Q220" s="42">
        <v>0</v>
      </c>
      <c r="R220" s="42">
        <v>0</v>
      </c>
      <c r="S220" s="47">
        <v>0</v>
      </c>
      <c r="T220" s="42">
        <v>1.71</v>
      </c>
      <c r="U220" s="42">
        <v>0</v>
      </c>
      <c r="V220" s="42">
        <v>0</v>
      </c>
      <c r="W220" s="42">
        <v>0</v>
      </c>
      <c r="X220" s="42">
        <v>0</v>
      </c>
      <c r="Y220" s="42">
        <v>0</v>
      </c>
      <c r="Z220" s="42">
        <v>0</v>
      </c>
      <c r="AA220" s="42">
        <v>0</v>
      </c>
      <c r="AB220" s="42">
        <v>0</v>
      </c>
      <c r="AC220" s="42">
        <v>0</v>
      </c>
      <c r="AD220" s="42">
        <v>0</v>
      </c>
      <c r="AE220" s="42">
        <v>0</v>
      </c>
      <c r="AF220" s="42">
        <v>0</v>
      </c>
      <c r="AG220" s="42">
        <v>0</v>
      </c>
      <c r="AH220" s="42">
        <v>0</v>
      </c>
      <c r="AI220" s="47">
        <v>0</v>
      </c>
      <c r="AJ220" s="47">
        <v>0</v>
      </c>
      <c r="AK220" s="47">
        <v>0</v>
      </c>
      <c r="AL220" s="47">
        <v>0</v>
      </c>
      <c r="AM220" s="47">
        <v>0</v>
      </c>
      <c r="AN220">
        <v>0</v>
      </c>
      <c r="AO220" s="47">
        <v>0</v>
      </c>
      <c r="AP220" s="47">
        <v>0</v>
      </c>
      <c r="AQ220" s="47">
        <v>0</v>
      </c>
      <c r="AR220" s="47">
        <v>0</v>
      </c>
      <c r="AS220" s="47">
        <v>0</v>
      </c>
      <c r="AT220" s="47">
        <v>0</v>
      </c>
      <c r="AU220" s="47">
        <v>0</v>
      </c>
      <c r="AV220" s="47">
        <v>0</v>
      </c>
      <c r="AW220" s="47">
        <v>0</v>
      </c>
      <c r="AX220" s="47">
        <v>0</v>
      </c>
      <c r="AY220">
        <v>0</v>
      </c>
      <c r="AZ220" s="47">
        <v>0</v>
      </c>
      <c r="BA220" s="47">
        <v>0</v>
      </c>
      <c r="BB220">
        <v>0</v>
      </c>
      <c r="BC220" t="s">
        <v>547</v>
      </c>
      <c r="BD220">
        <v>0</v>
      </c>
      <c r="BE220">
        <v>0</v>
      </c>
      <c r="BF220">
        <v>0</v>
      </c>
      <c r="BG220">
        <v>0</v>
      </c>
    </row>
    <row r="221" spans="1:59" x14ac:dyDescent="0.25">
      <c r="A221" s="47">
        <v>0</v>
      </c>
      <c r="B221" s="47">
        <v>0</v>
      </c>
      <c r="C221" s="47">
        <v>0</v>
      </c>
      <c r="D221" s="47">
        <v>0</v>
      </c>
      <c r="E221" s="47">
        <v>0</v>
      </c>
      <c r="F221" s="47">
        <v>0</v>
      </c>
      <c r="G221" s="47">
        <v>0</v>
      </c>
      <c r="H221" s="47">
        <v>0</v>
      </c>
      <c r="I221" s="47">
        <v>0</v>
      </c>
      <c r="J221" s="47">
        <v>0</v>
      </c>
      <c r="K221" s="47">
        <v>21</v>
      </c>
      <c r="L221" s="47">
        <v>327</v>
      </c>
      <c r="M221" s="47">
        <v>4</v>
      </c>
      <c r="N221" s="47">
        <v>6</v>
      </c>
      <c r="O221" s="42">
        <v>0</v>
      </c>
      <c r="P221" s="42">
        <v>1</v>
      </c>
      <c r="Q221" s="42">
        <v>0</v>
      </c>
      <c r="R221" s="42">
        <v>0</v>
      </c>
      <c r="S221" s="47">
        <v>0</v>
      </c>
      <c r="T221" s="42">
        <v>1.5</v>
      </c>
      <c r="U221" s="42">
        <v>0</v>
      </c>
      <c r="V221" s="42">
        <v>0</v>
      </c>
      <c r="W221" s="42">
        <v>0</v>
      </c>
      <c r="X221" s="42">
        <v>0</v>
      </c>
      <c r="Y221" s="42">
        <v>0</v>
      </c>
      <c r="Z221" s="42">
        <v>0</v>
      </c>
      <c r="AA221" s="42">
        <v>0</v>
      </c>
      <c r="AB221" s="42">
        <v>0</v>
      </c>
      <c r="AC221" s="42">
        <v>0</v>
      </c>
      <c r="AD221" s="42">
        <v>0</v>
      </c>
      <c r="AE221" s="42">
        <v>0</v>
      </c>
      <c r="AF221" s="42">
        <v>0</v>
      </c>
      <c r="AG221" s="42">
        <v>0</v>
      </c>
      <c r="AH221" s="42">
        <v>0</v>
      </c>
      <c r="AI221" s="47">
        <v>0</v>
      </c>
      <c r="AJ221" s="47">
        <v>0</v>
      </c>
      <c r="AK221" s="47">
        <v>0</v>
      </c>
      <c r="AL221" s="47">
        <v>0</v>
      </c>
      <c r="AM221" s="47">
        <v>0</v>
      </c>
      <c r="AN221">
        <v>0</v>
      </c>
      <c r="AO221" s="47">
        <v>0</v>
      </c>
      <c r="AP221" s="47">
        <v>0</v>
      </c>
      <c r="AQ221" s="47">
        <v>0</v>
      </c>
      <c r="AR221" s="47">
        <v>0</v>
      </c>
      <c r="AS221" s="47">
        <v>0</v>
      </c>
      <c r="AT221" s="47">
        <v>0</v>
      </c>
      <c r="AU221" s="47">
        <v>0</v>
      </c>
      <c r="AV221" s="47">
        <v>0</v>
      </c>
      <c r="AW221" s="47">
        <v>0</v>
      </c>
      <c r="AX221" s="47">
        <v>0</v>
      </c>
      <c r="AY221">
        <v>0</v>
      </c>
      <c r="AZ221" s="47">
        <v>0</v>
      </c>
      <c r="BA221" s="47">
        <v>0</v>
      </c>
      <c r="BB221">
        <v>0</v>
      </c>
      <c r="BC221" t="s">
        <v>527</v>
      </c>
      <c r="BD221">
        <v>0</v>
      </c>
      <c r="BE221">
        <v>0</v>
      </c>
      <c r="BF221">
        <v>0</v>
      </c>
      <c r="BG221">
        <v>0</v>
      </c>
    </row>
    <row r="222" spans="1:59" x14ac:dyDescent="0.25">
      <c r="A222" s="47">
        <v>3</v>
      </c>
      <c r="B222" s="47">
        <v>7</v>
      </c>
      <c r="C222" s="47">
        <v>10</v>
      </c>
      <c r="D222" s="47">
        <v>0</v>
      </c>
      <c r="E222" s="47">
        <v>5</v>
      </c>
      <c r="F222" s="47">
        <v>0</v>
      </c>
      <c r="G222" s="47">
        <v>0</v>
      </c>
      <c r="H222" s="47">
        <v>0</v>
      </c>
      <c r="I222" s="47">
        <v>0</v>
      </c>
      <c r="J222" s="47">
        <v>0</v>
      </c>
      <c r="K222" s="47">
        <v>21</v>
      </c>
      <c r="L222" s="47">
        <v>277</v>
      </c>
      <c r="M222" s="47">
        <v>4</v>
      </c>
      <c r="N222" s="47">
        <v>6</v>
      </c>
      <c r="O222" s="42">
        <v>0</v>
      </c>
      <c r="P222" s="42">
        <v>2.02</v>
      </c>
      <c r="Q222" s="42">
        <v>0</v>
      </c>
      <c r="R222" s="42">
        <v>0.61</v>
      </c>
      <c r="S222" s="47">
        <v>8</v>
      </c>
      <c r="T222" s="42">
        <v>-3.22</v>
      </c>
      <c r="U222" s="42">
        <v>7.9999999999999988E-2</v>
      </c>
      <c r="V222" s="42">
        <v>1.5</v>
      </c>
      <c r="W222" s="42">
        <v>29</v>
      </c>
      <c r="X222" s="42">
        <v>16</v>
      </c>
      <c r="Y222" s="42">
        <v>0.62</v>
      </c>
      <c r="Z222" s="42">
        <v>0.88</v>
      </c>
      <c r="AA222" s="42">
        <v>1.25</v>
      </c>
      <c r="AB222" s="42">
        <v>0.38</v>
      </c>
      <c r="AC222" s="42">
        <v>0</v>
      </c>
      <c r="AD222" s="42">
        <v>0</v>
      </c>
      <c r="AE222" s="42">
        <v>0</v>
      </c>
      <c r="AF222" s="42">
        <v>0</v>
      </c>
      <c r="AG222" s="42">
        <v>0</v>
      </c>
      <c r="AH222" s="42">
        <v>0</v>
      </c>
      <c r="AI222" s="47">
        <v>2</v>
      </c>
      <c r="AJ222" s="47">
        <v>4</v>
      </c>
      <c r="AK222" s="47">
        <v>8</v>
      </c>
      <c r="AL222" s="47">
        <v>3</v>
      </c>
      <c r="AM222" s="47">
        <v>0</v>
      </c>
      <c r="AN222">
        <v>0</v>
      </c>
      <c r="AO222" s="47">
        <v>0</v>
      </c>
      <c r="AP222" s="47">
        <v>0</v>
      </c>
      <c r="AQ222" s="47">
        <v>0</v>
      </c>
      <c r="AR222" s="47">
        <v>0</v>
      </c>
      <c r="AS222" s="47">
        <v>3</v>
      </c>
      <c r="AT222" s="47">
        <v>3</v>
      </c>
      <c r="AU222" s="47">
        <v>2</v>
      </c>
      <c r="AV222" s="47">
        <v>0</v>
      </c>
      <c r="AW222" s="47">
        <v>0</v>
      </c>
      <c r="AX222" s="47">
        <v>0</v>
      </c>
      <c r="AY222">
        <v>0</v>
      </c>
      <c r="AZ222" s="47">
        <v>0</v>
      </c>
      <c r="BA222" s="47">
        <v>0</v>
      </c>
      <c r="BB222">
        <v>0</v>
      </c>
      <c r="BC222" t="s">
        <v>117</v>
      </c>
      <c r="BD222">
        <v>0.39999999999999991</v>
      </c>
      <c r="BE222">
        <v>4.5</v>
      </c>
      <c r="BF222">
        <v>5</v>
      </c>
      <c r="BG222">
        <v>3</v>
      </c>
    </row>
    <row r="223" spans="1:59" x14ac:dyDescent="0.25">
      <c r="A223" s="47">
        <v>2</v>
      </c>
      <c r="B223" s="47">
        <v>8</v>
      </c>
      <c r="C223" s="47">
        <v>12</v>
      </c>
      <c r="D223" s="47">
        <v>1</v>
      </c>
      <c r="E223" s="47">
        <v>6</v>
      </c>
      <c r="F223" s="47">
        <v>0</v>
      </c>
      <c r="G223" s="47">
        <v>1</v>
      </c>
      <c r="H223" s="47">
        <v>0</v>
      </c>
      <c r="I223" s="47">
        <v>0</v>
      </c>
      <c r="J223" s="47">
        <v>0</v>
      </c>
      <c r="K223" s="47">
        <v>21</v>
      </c>
      <c r="L223" s="47">
        <v>267</v>
      </c>
      <c r="M223" s="47">
        <v>4</v>
      </c>
      <c r="N223" s="47">
        <v>6</v>
      </c>
      <c r="O223" s="42">
        <v>0</v>
      </c>
      <c r="P223" s="42">
        <v>2.6</v>
      </c>
      <c r="Q223" s="42">
        <v>0</v>
      </c>
      <c r="R223" s="42">
        <v>1.8</v>
      </c>
      <c r="S223" s="47">
        <v>5</v>
      </c>
      <c r="T223" s="42">
        <v>1.39</v>
      </c>
      <c r="U223" s="42">
        <v>0</v>
      </c>
      <c r="V223" s="42">
        <v>0</v>
      </c>
      <c r="W223" s="42">
        <v>65</v>
      </c>
      <c r="X223" s="42">
        <v>73</v>
      </c>
      <c r="Y223" s="42">
        <v>1.2</v>
      </c>
      <c r="Z223" s="42">
        <v>1.6</v>
      </c>
      <c r="AA223" s="42">
        <v>2.4</v>
      </c>
      <c r="AB223" s="42">
        <v>0.4</v>
      </c>
      <c r="AC223" s="42">
        <v>0.2</v>
      </c>
      <c r="AD223" s="42">
        <v>0</v>
      </c>
      <c r="AE223" s="42">
        <v>0</v>
      </c>
      <c r="AF223" s="42">
        <v>0</v>
      </c>
      <c r="AG223" s="42">
        <v>0.2</v>
      </c>
      <c r="AH223" s="42">
        <v>0</v>
      </c>
      <c r="AI223" s="47">
        <v>6</v>
      </c>
      <c r="AJ223" s="47">
        <v>3</v>
      </c>
      <c r="AK223" s="47">
        <v>5</v>
      </c>
      <c r="AL223" s="47">
        <v>2</v>
      </c>
      <c r="AM223" s="47">
        <v>1</v>
      </c>
      <c r="AN223">
        <v>0</v>
      </c>
      <c r="AO223" s="47">
        <v>0</v>
      </c>
      <c r="AP223" s="47">
        <v>0</v>
      </c>
      <c r="AQ223" s="47">
        <v>1</v>
      </c>
      <c r="AR223" s="47">
        <v>0</v>
      </c>
      <c r="AS223" s="47">
        <v>0</v>
      </c>
      <c r="AT223" s="47">
        <v>5</v>
      </c>
      <c r="AU223" s="47">
        <v>7</v>
      </c>
      <c r="AV223" s="47">
        <v>0</v>
      </c>
      <c r="AW223" s="47">
        <v>0</v>
      </c>
      <c r="AX223" s="47">
        <v>0</v>
      </c>
      <c r="AY223">
        <v>0</v>
      </c>
      <c r="AZ223" s="47">
        <v>0</v>
      </c>
      <c r="BA223" s="47">
        <v>0</v>
      </c>
      <c r="BB223">
        <v>0</v>
      </c>
      <c r="BC223" t="s">
        <v>416</v>
      </c>
      <c r="BD223">
        <v>5.0999999999999996</v>
      </c>
      <c r="BE223">
        <v>3.9</v>
      </c>
      <c r="BF223">
        <v>0</v>
      </c>
      <c r="BG223">
        <v>0</v>
      </c>
    </row>
    <row r="224" spans="1:59" x14ac:dyDescent="0.25">
      <c r="A224" s="47">
        <v>0</v>
      </c>
      <c r="B224" s="47">
        <v>1</v>
      </c>
      <c r="C224" s="47">
        <v>0</v>
      </c>
      <c r="D224" s="47">
        <v>0</v>
      </c>
      <c r="E224" s="47">
        <v>0</v>
      </c>
      <c r="F224" s="47">
        <v>0</v>
      </c>
      <c r="G224" s="47">
        <v>0</v>
      </c>
      <c r="H224" s="47">
        <v>0</v>
      </c>
      <c r="I224" s="47">
        <v>0</v>
      </c>
      <c r="J224" s="47">
        <v>0</v>
      </c>
      <c r="K224" s="47">
        <v>21</v>
      </c>
      <c r="L224" s="47">
        <v>282</v>
      </c>
      <c r="M224" s="47">
        <v>5</v>
      </c>
      <c r="N224" s="47">
        <v>6</v>
      </c>
      <c r="O224" s="42">
        <v>0</v>
      </c>
      <c r="P224" s="42">
        <v>0.95</v>
      </c>
      <c r="Q224" s="42">
        <v>0</v>
      </c>
      <c r="R224" s="42">
        <v>1.2</v>
      </c>
      <c r="S224" s="47">
        <v>1</v>
      </c>
      <c r="T224" s="42">
        <v>1.67</v>
      </c>
      <c r="U224" s="42">
        <v>0</v>
      </c>
      <c r="V224" s="42">
        <v>0</v>
      </c>
      <c r="W224" s="42">
        <v>17</v>
      </c>
      <c r="X224" s="42">
        <v>17</v>
      </c>
      <c r="Y224" s="42">
        <v>0</v>
      </c>
      <c r="Z224" s="42">
        <v>1</v>
      </c>
      <c r="AA224" s="42">
        <v>0</v>
      </c>
      <c r="AB224" s="42">
        <v>0</v>
      </c>
      <c r="AC224" s="42">
        <v>0</v>
      </c>
      <c r="AD224" s="42">
        <v>0</v>
      </c>
      <c r="AE224" s="42">
        <v>0</v>
      </c>
      <c r="AF224" s="42">
        <v>0</v>
      </c>
      <c r="AG224" s="42">
        <v>0</v>
      </c>
      <c r="AH224" s="42">
        <v>0</v>
      </c>
      <c r="AI224" s="47">
        <v>0</v>
      </c>
      <c r="AJ224" s="47">
        <v>0</v>
      </c>
      <c r="AK224" s="47">
        <v>0</v>
      </c>
      <c r="AL224" s="47">
        <v>0</v>
      </c>
      <c r="AM224" s="47">
        <v>0</v>
      </c>
      <c r="AN224">
        <v>0</v>
      </c>
      <c r="AO224" s="47">
        <v>0</v>
      </c>
      <c r="AP224" s="47">
        <v>0</v>
      </c>
      <c r="AQ224" s="47">
        <v>0</v>
      </c>
      <c r="AR224" s="47">
        <v>0</v>
      </c>
      <c r="AS224" s="47">
        <v>0</v>
      </c>
      <c r="AT224" s="47">
        <v>1</v>
      </c>
      <c r="AU224" s="47">
        <v>0</v>
      </c>
      <c r="AV224" s="47">
        <v>0</v>
      </c>
      <c r="AW224" s="47">
        <v>0</v>
      </c>
      <c r="AX224" s="47">
        <v>0</v>
      </c>
      <c r="AY224">
        <v>0</v>
      </c>
      <c r="AZ224" s="47">
        <v>0</v>
      </c>
      <c r="BA224" s="47">
        <v>0</v>
      </c>
      <c r="BB224">
        <v>0</v>
      </c>
      <c r="BC224" t="s">
        <v>649</v>
      </c>
      <c r="BD224">
        <v>0</v>
      </c>
      <c r="BE224">
        <v>1.2</v>
      </c>
      <c r="BF224">
        <v>0</v>
      </c>
      <c r="BG224">
        <v>0</v>
      </c>
    </row>
    <row r="225" spans="1:59" x14ac:dyDescent="0.25">
      <c r="A225" s="47">
        <v>0</v>
      </c>
      <c r="B225" s="47">
        <v>0</v>
      </c>
      <c r="C225" s="47">
        <v>0</v>
      </c>
      <c r="D225" s="47">
        <v>0</v>
      </c>
      <c r="E225" s="47">
        <v>0</v>
      </c>
      <c r="F225" s="47">
        <v>0</v>
      </c>
      <c r="G225" s="47">
        <v>0</v>
      </c>
      <c r="H225" s="47">
        <v>0</v>
      </c>
      <c r="I225" s="47">
        <v>0</v>
      </c>
      <c r="J225" s="47">
        <v>0</v>
      </c>
      <c r="K225" s="47">
        <v>21</v>
      </c>
      <c r="L225" s="47">
        <v>293</v>
      </c>
      <c r="M225" s="47">
        <v>4</v>
      </c>
      <c r="N225" s="47">
        <v>6</v>
      </c>
      <c r="O225" s="42">
        <v>0</v>
      </c>
      <c r="P225" s="42">
        <v>1</v>
      </c>
      <c r="Q225" s="42">
        <v>0</v>
      </c>
      <c r="R225" s="42">
        <v>0</v>
      </c>
      <c r="S225" s="47">
        <v>0</v>
      </c>
      <c r="T225" s="42">
        <v>1.5</v>
      </c>
      <c r="U225" s="42">
        <v>0</v>
      </c>
      <c r="V225" s="42">
        <v>0</v>
      </c>
      <c r="W225" s="42">
        <v>0</v>
      </c>
      <c r="X225" s="42">
        <v>0</v>
      </c>
      <c r="Y225" s="42">
        <v>0</v>
      </c>
      <c r="Z225" s="42">
        <v>0</v>
      </c>
      <c r="AA225" s="42">
        <v>0</v>
      </c>
      <c r="AB225" s="42">
        <v>0</v>
      </c>
      <c r="AC225" s="42">
        <v>0</v>
      </c>
      <c r="AD225" s="42">
        <v>0</v>
      </c>
      <c r="AE225" s="42">
        <v>0</v>
      </c>
      <c r="AF225" s="42">
        <v>0</v>
      </c>
      <c r="AG225" s="42">
        <v>0</v>
      </c>
      <c r="AH225" s="42">
        <v>0</v>
      </c>
      <c r="AI225" s="47">
        <v>0</v>
      </c>
      <c r="AJ225" s="47">
        <v>0</v>
      </c>
      <c r="AK225" s="47">
        <v>0</v>
      </c>
      <c r="AL225" s="47">
        <v>0</v>
      </c>
      <c r="AM225" s="47">
        <v>0</v>
      </c>
      <c r="AN225">
        <v>0</v>
      </c>
      <c r="AO225" s="47">
        <v>0</v>
      </c>
      <c r="AP225" s="47">
        <v>0</v>
      </c>
      <c r="AQ225" s="47">
        <v>0</v>
      </c>
      <c r="AR225" s="47">
        <v>0</v>
      </c>
      <c r="AS225" s="47">
        <v>0</v>
      </c>
      <c r="AT225" s="47">
        <v>0</v>
      </c>
      <c r="AU225" s="47">
        <v>0</v>
      </c>
      <c r="AV225" s="47">
        <v>0</v>
      </c>
      <c r="AW225" s="47">
        <v>0</v>
      </c>
      <c r="AX225" s="47">
        <v>0</v>
      </c>
      <c r="AY225">
        <v>0</v>
      </c>
      <c r="AZ225" s="47">
        <v>0</v>
      </c>
      <c r="BA225" s="47">
        <v>0</v>
      </c>
      <c r="BB225">
        <v>0</v>
      </c>
      <c r="BC225" t="s">
        <v>661</v>
      </c>
      <c r="BD225">
        <v>0</v>
      </c>
      <c r="BE225">
        <v>0</v>
      </c>
      <c r="BF225">
        <v>0</v>
      </c>
      <c r="BG225">
        <v>0</v>
      </c>
    </row>
    <row r="226" spans="1:59" x14ac:dyDescent="0.25">
      <c r="A226" s="47">
        <v>0</v>
      </c>
      <c r="B226" s="47">
        <v>0</v>
      </c>
      <c r="C226" s="47">
        <v>0</v>
      </c>
      <c r="D226" s="47">
        <v>0</v>
      </c>
      <c r="E226" s="47">
        <v>0</v>
      </c>
      <c r="F226" s="47">
        <v>0</v>
      </c>
      <c r="G226" s="47">
        <v>0</v>
      </c>
      <c r="H226" s="47">
        <v>0</v>
      </c>
      <c r="I226" s="47">
        <v>0</v>
      </c>
      <c r="J226" s="47">
        <v>0</v>
      </c>
      <c r="K226" s="47">
        <v>21</v>
      </c>
      <c r="L226" s="47">
        <v>263</v>
      </c>
      <c r="M226" s="47">
        <v>1</v>
      </c>
      <c r="N226" s="47">
        <v>6</v>
      </c>
      <c r="O226" s="42">
        <v>0</v>
      </c>
      <c r="P226" s="42">
        <v>1</v>
      </c>
      <c r="Q226" s="42">
        <v>0</v>
      </c>
      <c r="R226" s="42">
        <v>0</v>
      </c>
      <c r="S226" s="47">
        <v>0</v>
      </c>
      <c r="T226" s="42">
        <v>1.5</v>
      </c>
      <c r="U226" s="42">
        <v>0</v>
      </c>
      <c r="V226" s="42">
        <v>0</v>
      </c>
      <c r="W226" s="42">
        <v>0</v>
      </c>
      <c r="X226" s="42">
        <v>0</v>
      </c>
      <c r="Y226" s="42">
        <v>0</v>
      </c>
      <c r="Z226" s="42">
        <v>0</v>
      </c>
      <c r="AA226" s="42">
        <v>0</v>
      </c>
      <c r="AB226" s="42">
        <v>0</v>
      </c>
      <c r="AC226" s="42">
        <v>0</v>
      </c>
      <c r="AD226" s="42">
        <v>0</v>
      </c>
      <c r="AE226" s="42">
        <v>0</v>
      </c>
      <c r="AF226" s="42">
        <v>0</v>
      </c>
      <c r="AG226" s="42">
        <v>0</v>
      </c>
      <c r="AH226" s="42">
        <v>0</v>
      </c>
      <c r="AI226" s="47">
        <v>0</v>
      </c>
      <c r="AJ226" s="47">
        <v>0</v>
      </c>
      <c r="AK226" s="47">
        <v>0</v>
      </c>
      <c r="AL226" s="47">
        <v>0</v>
      </c>
      <c r="AM226" s="47">
        <v>0</v>
      </c>
      <c r="AN226">
        <v>0</v>
      </c>
      <c r="AO226" s="47">
        <v>0</v>
      </c>
      <c r="AP226" s="47">
        <v>0</v>
      </c>
      <c r="AQ226" s="47">
        <v>0</v>
      </c>
      <c r="AR226" s="47">
        <v>0</v>
      </c>
      <c r="AS226" s="47">
        <v>0</v>
      </c>
      <c r="AT226" s="47">
        <v>0</v>
      </c>
      <c r="AU226" s="47">
        <v>0</v>
      </c>
      <c r="AV226" s="47">
        <v>0</v>
      </c>
      <c r="AW226" s="47">
        <v>0</v>
      </c>
      <c r="AX226" s="47">
        <v>0</v>
      </c>
      <c r="AY226">
        <v>0</v>
      </c>
      <c r="AZ226" s="47">
        <v>0</v>
      </c>
      <c r="BA226" s="47">
        <v>0</v>
      </c>
      <c r="BB226">
        <v>0</v>
      </c>
      <c r="BC226" t="s">
        <v>687</v>
      </c>
      <c r="BD226">
        <v>0</v>
      </c>
      <c r="BE226">
        <v>0</v>
      </c>
      <c r="BF226">
        <v>0</v>
      </c>
      <c r="BG226">
        <v>0</v>
      </c>
    </row>
    <row r="227" spans="1:59" x14ac:dyDescent="0.25">
      <c r="A227" s="47">
        <v>0</v>
      </c>
      <c r="B227" s="47">
        <v>1</v>
      </c>
      <c r="C227" s="47">
        <v>1</v>
      </c>
      <c r="D227" s="47">
        <v>1</v>
      </c>
      <c r="E227" s="47">
        <v>0</v>
      </c>
      <c r="F227" s="47">
        <v>0</v>
      </c>
      <c r="G227" s="47">
        <v>0</v>
      </c>
      <c r="H227" s="47">
        <v>0</v>
      </c>
      <c r="I227" s="47">
        <v>0</v>
      </c>
      <c r="J227" s="47">
        <v>0</v>
      </c>
      <c r="K227" s="47">
        <v>21</v>
      </c>
      <c r="L227" s="47">
        <v>293</v>
      </c>
      <c r="M227" s="47">
        <v>5</v>
      </c>
      <c r="N227" s="47">
        <v>6</v>
      </c>
      <c r="O227" s="42">
        <v>0</v>
      </c>
      <c r="P227" s="42">
        <v>2.39</v>
      </c>
      <c r="Q227" s="42">
        <v>0</v>
      </c>
      <c r="R227" s="42">
        <v>1.7</v>
      </c>
      <c r="S227" s="47">
        <v>1</v>
      </c>
      <c r="T227" s="42">
        <v>1.89</v>
      </c>
      <c r="U227" s="42">
        <v>0</v>
      </c>
      <c r="V227" s="42">
        <v>0</v>
      </c>
      <c r="W227" s="42">
        <v>21</v>
      </c>
      <c r="X227" s="42">
        <v>21</v>
      </c>
      <c r="Y227" s="42">
        <v>0</v>
      </c>
      <c r="Z227" s="42">
        <v>1</v>
      </c>
      <c r="AA227" s="42">
        <v>1</v>
      </c>
      <c r="AB227" s="42">
        <v>0</v>
      </c>
      <c r="AC227" s="42">
        <v>1</v>
      </c>
      <c r="AD227" s="42">
        <v>0</v>
      </c>
      <c r="AE227" s="42">
        <v>0</v>
      </c>
      <c r="AF227" s="42">
        <v>0</v>
      </c>
      <c r="AG227" s="42">
        <v>0</v>
      </c>
      <c r="AH227" s="42">
        <v>0</v>
      </c>
      <c r="AI227" s="47">
        <v>0</v>
      </c>
      <c r="AJ227" s="47">
        <v>1</v>
      </c>
      <c r="AK227" s="47">
        <v>1</v>
      </c>
      <c r="AL227" s="47">
        <v>0</v>
      </c>
      <c r="AM227" s="47">
        <v>1</v>
      </c>
      <c r="AN227">
        <v>0</v>
      </c>
      <c r="AO227" s="47">
        <v>0</v>
      </c>
      <c r="AP227" s="47">
        <v>0</v>
      </c>
      <c r="AQ227" s="47">
        <v>0</v>
      </c>
      <c r="AR227" s="47">
        <v>0</v>
      </c>
      <c r="AS227" s="47">
        <v>0</v>
      </c>
      <c r="AT227" s="47">
        <v>0</v>
      </c>
      <c r="AU227" s="47">
        <v>0</v>
      </c>
      <c r="AV227" s="47">
        <v>0</v>
      </c>
      <c r="AW227" s="47">
        <v>0</v>
      </c>
      <c r="AX227" s="47">
        <v>0</v>
      </c>
      <c r="AY227">
        <v>0</v>
      </c>
      <c r="AZ227" s="47">
        <v>0</v>
      </c>
      <c r="BA227" s="47">
        <v>0</v>
      </c>
      <c r="BB227">
        <v>0</v>
      </c>
      <c r="BC227" t="s">
        <v>201</v>
      </c>
      <c r="BD227">
        <v>1.7</v>
      </c>
      <c r="BE227">
        <v>0</v>
      </c>
      <c r="BF227">
        <v>0</v>
      </c>
      <c r="BG227">
        <v>0</v>
      </c>
    </row>
    <row r="228" spans="1:59" x14ac:dyDescent="0.25">
      <c r="A228" s="47">
        <v>0</v>
      </c>
      <c r="B228" s="47">
        <v>0</v>
      </c>
      <c r="C228" s="47">
        <v>0</v>
      </c>
      <c r="D228" s="47">
        <v>0</v>
      </c>
      <c r="E228" s="47">
        <v>0</v>
      </c>
      <c r="F228" s="47">
        <v>0</v>
      </c>
      <c r="G228" s="47">
        <v>0</v>
      </c>
      <c r="H228" s="47">
        <v>0</v>
      </c>
      <c r="I228" s="47">
        <v>0</v>
      </c>
      <c r="J228" s="47">
        <v>0</v>
      </c>
      <c r="K228" s="47">
        <v>21</v>
      </c>
      <c r="L228" s="47">
        <v>262</v>
      </c>
      <c r="M228" s="47">
        <v>2</v>
      </c>
      <c r="N228" s="47">
        <v>6</v>
      </c>
      <c r="O228" s="42">
        <v>0</v>
      </c>
      <c r="P228" s="42">
        <v>1</v>
      </c>
      <c r="Q228" s="42">
        <v>0</v>
      </c>
      <c r="R228" s="42">
        <v>0</v>
      </c>
      <c r="S228" s="47">
        <v>0</v>
      </c>
      <c r="T228" s="42">
        <v>1.5</v>
      </c>
      <c r="U228" s="42">
        <v>0</v>
      </c>
      <c r="V228" s="42">
        <v>0</v>
      </c>
      <c r="W228" s="42">
        <v>0</v>
      </c>
      <c r="X228" s="42">
        <v>0</v>
      </c>
      <c r="Y228" s="42">
        <v>0</v>
      </c>
      <c r="Z228" s="42">
        <v>0</v>
      </c>
      <c r="AA228" s="42">
        <v>0</v>
      </c>
      <c r="AB228" s="42">
        <v>0</v>
      </c>
      <c r="AC228" s="42">
        <v>0</v>
      </c>
      <c r="AD228" s="42">
        <v>0</v>
      </c>
      <c r="AE228" s="42">
        <v>0</v>
      </c>
      <c r="AF228" s="42">
        <v>0</v>
      </c>
      <c r="AG228" s="42">
        <v>0</v>
      </c>
      <c r="AH228" s="42">
        <v>0</v>
      </c>
      <c r="AI228" s="47">
        <v>0</v>
      </c>
      <c r="AJ228" s="47">
        <v>0</v>
      </c>
      <c r="AK228" s="47">
        <v>0</v>
      </c>
      <c r="AL228" s="47">
        <v>0</v>
      </c>
      <c r="AM228" s="47">
        <v>0</v>
      </c>
      <c r="AN228">
        <v>0</v>
      </c>
      <c r="AO228" s="47">
        <v>0</v>
      </c>
      <c r="AP228" s="47">
        <v>0</v>
      </c>
      <c r="AQ228" s="47">
        <v>0</v>
      </c>
      <c r="AR228" s="47">
        <v>0</v>
      </c>
      <c r="AS228" s="47">
        <v>0</v>
      </c>
      <c r="AT228" s="47">
        <v>0</v>
      </c>
      <c r="AU228" s="47">
        <v>0</v>
      </c>
      <c r="AV228" s="47">
        <v>0</v>
      </c>
      <c r="AW228" s="47">
        <v>0</v>
      </c>
      <c r="AX228" s="47">
        <v>0</v>
      </c>
      <c r="AY228">
        <v>0</v>
      </c>
      <c r="AZ228" s="47">
        <v>0</v>
      </c>
      <c r="BA228" s="47">
        <v>0</v>
      </c>
      <c r="BB228">
        <v>0</v>
      </c>
      <c r="BC228" t="s">
        <v>502</v>
      </c>
      <c r="BD228">
        <v>0</v>
      </c>
      <c r="BE228">
        <v>0</v>
      </c>
      <c r="BF228">
        <v>0</v>
      </c>
      <c r="BG228">
        <v>0</v>
      </c>
    </row>
    <row r="229" spans="1:59" x14ac:dyDescent="0.25">
      <c r="A229" s="47">
        <v>0</v>
      </c>
      <c r="B229" s="47">
        <v>4</v>
      </c>
      <c r="C229" s="47">
        <v>3</v>
      </c>
      <c r="D229" s="47">
        <v>1</v>
      </c>
      <c r="E229" s="47">
        <v>0</v>
      </c>
      <c r="F229" s="47">
        <v>0</v>
      </c>
      <c r="G229" s="47">
        <v>0</v>
      </c>
      <c r="H229" s="47">
        <v>0</v>
      </c>
      <c r="I229" s="47">
        <v>0</v>
      </c>
      <c r="J229" s="47">
        <v>0</v>
      </c>
      <c r="K229" s="47">
        <v>21</v>
      </c>
      <c r="L229" s="47">
        <v>327</v>
      </c>
      <c r="M229" s="47">
        <v>4</v>
      </c>
      <c r="N229" s="47">
        <v>6</v>
      </c>
      <c r="O229" s="42">
        <v>0</v>
      </c>
      <c r="P229" s="42">
        <v>3.66</v>
      </c>
      <c r="Q229" s="42">
        <v>0</v>
      </c>
      <c r="R229" s="42">
        <v>2.35</v>
      </c>
      <c r="S229" s="47">
        <v>2</v>
      </c>
      <c r="T229" s="42">
        <v>0.86</v>
      </c>
      <c r="U229" s="42">
        <v>0</v>
      </c>
      <c r="V229" s="42">
        <v>2.35</v>
      </c>
      <c r="W229" s="42">
        <v>79</v>
      </c>
      <c r="X229" s="42">
        <v>81</v>
      </c>
      <c r="Y229" s="42">
        <v>0</v>
      </c>
      <c r="Z229" s="42">
        <v>2</v>
      </c>
      <c r="AA229" s="42">
        <v>1.5</v>
      </c>
      <c r="AB229" s="42">
        <v>0</v>
      </c>
      <c r="AC229" s="42">
        <v>0.5</v>
      </c>
      <c r="AD229" s="42">
        <v>0</v>
      </c>
      <c r="AE229" s="42">
        <v>0</v>
      </c>
      <c r="AF229" s="42">
        <v>0</v>
      </c>
      <c r="AG229" s="42">
        <v>0</v>
      </c>
      <c r="AH229" s="42">
        <v>0</v>
      </c>
      <c r="AI229" s="47">
        <v>0</v>
      </c>
      <c r="AJ229" s="47">
        <v>0</v>
      </c>
      <c r="AK229" s="47">
        <v>0</v>
      </c>
      <c r="AL229" s="47">
        <v>0</v>
      </c>
      <c r="AM229" s="47">
        <v>0</v>
      </c>
      <c r="AN229">
        <v>0</v>
      </c>
      <c r="AO229" s="47">
        <v>0</v>
      </c>
      <c r="AP229" s="47">
        <v>0</v>
      </c>
      <c r="AQ229" s="47">
        <v>0</v>
      </c>
      <c r="AR229" s="47">
        <v>0</v>
      </c>
      <c r="AS229" s="47">
        <v>0</v>
      </c>
      <c r="AT229" s="47">
        <v>4</v>
      </c>
      <c r="AU229" s="47">
        <v>3</v>
      </c>
      <c r="AV229" s="47">
        <v>0</v>
      </c>
      <c r="AW229" s="47">
        <v>1</v>
      </c>
      <c r="AX229" s="47">
        <v>0</v>
      </c>
      <c r="AY229">
        <v>0</v>
      </c>
      <c r="AZ229" s="47">
        <v>0</v>
      </c>
      <c r="BA229" s="47">
        <v>0</v>
      </c>
      <c r="BB229">
        <v>0</v>
      </c>
      <c r="BC229" t="s">
        <v>901</v>
      </c>
      <c r="BD229">
        <v>0</v>
      </c>
      <c r="BE229">
        <v>4.7</v>
      </c>
      <c r="BF229">
        <v>0</v>
      </c>
      <c r="BG229">
        <v>2</v>
      </c>
    </row>
    <row r="230" spans="1:59" x14ac:dyDescent="0.25">
      <c r="A230" s="47">
        <v>0</v>
      </c>
      <c r="B230" s="47">
        <v>0</v>
      </c>
      <c r="C230" s="47">
        <v>0</v>
      </c>
      <c r="D230" s="47">
        <v>0</v>
      </c>
      <c r="E230" s="47">
        <v>0</v>
      </c>
      <c r="F230" s="47">
        <v>0</v>
      </c>
      <c r="G230" s="47">
        <v>0</v>
      </c>
      <c r="H230" s="47">
        <v>0</v>
      </c>
      <c r="I230" s="47">
        <v>0</v>
      </c>
      <c r="J230" s="47">
        <v>0</v>
      </c>
      <c r="K230" s="47">
        <v>21</v>
      </c>
      <c r="L230" s="47">
        <v>267</v>
      </c>
      <c r="M230" s="47">
        <v>2</v>
      </c>
      <c r="N230" s="47">
        <v>6</v>
      </c>
      <c r="O230" s="42">
        <v>0</v>
      </c>
      <c r="P230" s="42">
        <v>1</v>
      </c>
      <c r="Q230" s="42">
        <v>0</v>
      </c>
      <c r="R230" s="42">
        <v>0</v>
      </c>
      <c r="S230" s="47">
        <v>0</v>
      </c>
      <c r="T230" s="42">
        <v>1.5</v>
      </c>
      <c r="U230" s="42">
        <v>0</v>
      </c>
      <c r="V230" s="42">
        <v>0</v>
      </c>
      <c r="W230" s="42">
        <v>0</v>
      </c>
      <c r="X230" s="42">
        <v>0</v>
      </c>
      <c r="Y230" s="42">
        <v>0</v>
      </c>
      <c r="Z230" s="42">
        <v>0</v>
      </c>
      <c r="AA230" s="42">
        <v>0</v>
      </c>
      <c r="AB230" s="42">
        <v>0</v>
      </c>
      <c r="AC230" s="42">
        <v>0</v>
      </c>
      <c r="AD230" s="42">
        <v>0</v>
      </c>
      <c r="AE230" s="42">
        <v>0</v>
      </c>
      <c r="AF230" s="42">
        <v>0</v>
      </c>
      <c r="AG230" s="42">
        <v>0</v>
      </c>
      <c r="AH230" s="42">
        <v>0</v>
      </c>
      <c r="AI230" s="47">
        <v>0</v>
      </c>
      <c r="AJ230" s="47">
        <v>0</v>
      </c>
      <c r="AK230" s="47">
        <v>0</v>
      </c>
      <c r="AL230" s="47">
        <v>0</v>
      </c>
      <c r="AM230" s="47">
        <v>0</v>
      </c>
      <c r="AN230">
        <v>0</v>
      </c>
      <c r="AO230" s="47">
        <v>0</v>
      </c>
      <c r="AP230" s="47">
        <v>0</v>
      </c>
      <c r="AQ230" s="47">
        <v>0</v>
      </c>
      <c r="AR230" s="47">
        <v>0</v>
      </c>
      <c r="AS230" s="47">
        <v>0</v>
      </c>
      <c r="AT230" s="47">
        <v>0</v>
      </c>
      <c r="AU230" s="47">
        <v>0</v>
      </c>
      <c r="AV230" s="47">
        <v>0</v>
      </c>
      <c r="AW230" s="47">
        <v>0</v>
      </c>
      <c r="AX230" s="47">
        <v>0</v>
      </c>
      <c r="AY230">
        <v>0</v>
      </c>
      <c r="AZ230" s="47">
        <v>0</v>
      </c>
      <c r="BA230" s="47">
        <v>0</v>
      </c>
      <c r="BB230">
        <v>0</v>
      </c>
      <c r="BC230" t="s">
        <v>902</v>
      </c>
      <c r="BD230">
        <v>0</v>
      </c>
      <c r="BE230">
        <v>0</v>
      </c>
      <c r="BF230">
        <v>0</v>
      </c>
      <c r="BG230">
        <v>0</v>
      </c>
    </row>
    <row r="231" spans="1:59" x14ac:dyDescent="0.25">
      <c r="A231" s="47">
        <v>0</v>
      </c>
      <c r="B231" s="47">
        <v>0</v>
      </c>
      <c r="C231" s="47">
        <v>0</v>
      </c>
      <c r="D231" s="47">
        <v>0</v>
      </c>
      <c r="E231" s="47">
        <v>0</v>
      </c>
      <c r="F231" s="47">
        <v>0</v>
      </c>
      <c r="G231" s="47">
        <v>0</v>
      </c>
      <c r="H231" s="47">
        <v>0</v>
      </c>
      <c r="I231" s="47">
        <v>0</v>
      </c>
      <c r="J231" s="47">
        <v>0</v>
      </c>
      <c r="K231" s="47">
        <v>21</v>
      </c>
      <c r="L231" s="47">
        <v>265</v>
      </c>
      <c r="M231" s="47">
        <v>1</v>
      </c>
      <c r="N231" s="47">
        <v>6</v>
      </c>
      <c r="O231" s="42">
        <v>0</v>
      </c>
      <c r="P231" s="42">
        <v>1</v>
      </c>
      <c r="Q231" s="42">
        <v>0</v>
      </c>
      <c r="R231" s="42">
        <v>0</v>
      </c>
      <c r="S231" s="47">
        <v>0</v>
      </c>
      <c r="T231" s="42">
        <v>1.5</v>
      </c>
      <c r="U231" s="42">
        <v>0</v>
      </c>
      <c r="V231" s="42">
        <v>0</v>
      </c>
      <c r="W231" s="42">
        <v>0</v>
      </c>
      <c r="X231" s="42">
        <v>0</v>
      </c>
      <c r="Y231" s="42">
        <v>0</v>
      </c>
      <c r="Z231" s="42">
        <v>0</v>
      </c>
      <c r="AA231" s="42">
        <v>0</v>
      </c>
      <c r="AB231" s="42">
        <v>0</v>
      </c>
      <c r="AC231" s="42">
        <v>0</v>
      </c>
      <c r="AD231" s="42">
        <v>0</v>
      </c>
      <c r="AE231" s="42">
        <v>0</v>
      </c>
      <c r="AF231" s="42">
        <v>0</v>
      </c>
      <c r="AG231" s="42">
        <v>0</v>
      </c>
      <c r="AH231" s="42">
        <v>0</v>
      </c>
      <c r="AI231" s="47">
        <v>0</v>
      </c>
      <c r="AJ231" s="47">
        <v>0</v>
      </c>
      <c r="AK231" s="47">
        <v>0</v>
      </c>
      <c r="AL231" s="47">
        <v>0</v>
      </c>
      <c r="AM231" s="47">
        <v>0</v>
      </c>
      <c r="AN231">
        <v>0</v>
      </c>
      <c r="AO231" s="47">
        <v>0</v>
      </c>
      <c r="AP231" s="47">
        <v>0</v>
      </c>
      <c r="AQ231" s="47">
        <v>0</v>
      </c>
      <c r="AR231" s="47">
        <v>0</v>
      </c>
      <c r="AS231" s="47">
        <v>0</v>
      </c>
      <c r="AT231" s="47">
        <v>0</v>
      </c>
      <c r="AU231" s="47">
        <v>0</v>
      </c>
      <c r="AV231" s="47">
        <v>0</v>
      </c>
      <c r="AW231" s="47">
        <v>0</v>
      </c>
      <c r="AX231" s="47">
        <v>0</v>
      </c>
      <c r="AY231">
        <v>0</v>
      </c>
      <c r="AZ231" s="47">
        <v>0</v>
      </c>
      <c r="BA231" s="47">
        <v>0</v>
      </c>
      <c r="BB231">
        <v>0</v>
      </c>
      <c r="BC231" t="s">
        <v>552</v>
      </c>
      <c r="BD231">
        <v>0</v>
      </c>
      <c r="BE231">
        <v>0</v>
      </c>
      <c r="BF231">
        <v>0</v>
      </c>
      <c r="BG231">
        <v>0</v>
      </c>
    </row>
    <row r="232" spans="1:59" x14ac:dyDescent="0.25">
      <c r="A232" s="47">
        <v>0</v>
      </c>
      <c r="B232" s="47">
        <v>3</v>
      </c>
      <c r="C232" s="47">
        <v>5</v>
      </c>
      <c r="D232" s="47">
        <v>1</v>
      </c>
      <c r="E232" s="47">
        <v>2</v>
      </c>
      <c r="F232" s="47">
        <v>0</v>
      </c>
      <c r="G232" s="47">
        <v>0</v>
      </c>
      <c r="H232" s="47">
        <v>0</v>
      </c>
      <c r="I232" s="47">
        <v>0</v>
      </c>
      <c r="J232" s="47">
        <v>0</v>
      </c>
      <c r="K232" s="47">
        <v>21</v>
      </c>
      <c r="L232" s="47">
        <v>264</v>
      </c>
      <c r="M232" s="47">
        <v>5</v>
      </c>
      <c r="N232" s="47">
        <v>6</v>
      </c>
      <c r="O232" s="42">
        <v>0</v>
      </c>
      <c r="P232" s="42">
        <v>1.6</v>
      </c>
      <c r="Q232" s="42">
        <v>0</v>
      </c>
      <c r="R232" s="42">
        <v>0.63</v>
      </c>
      <c r="S232" s="47">
        <v>6</v>
      </c>
      <c r="T232" s="42">
        <v>2.14</v>
      </c>
      <c r="U232" s="42">
        <v>0.5</v>
      </c>
      <c r="V232" s="42">
        <v>0.76666666666666672</v>
      </c>
      <c r="W232" s="42">
        <v>21</v>
      </c>
      <c r="X232" s="42">
        <v>62</v>
      </c>
      <c r="Y232" s="42">
        <v>0.33</v>
      </c>
      <c r="Z232" s="42">
        <v>0.5</v>
      </c>
      <c r="AA232" s="42">
        <v>0.83</v>
      </c>
      <c r="AB232" s="42">
        <v>0</v>
      </c>
      <c r="AC232" s="42">
        <v>0.17</v>
      </c>
      <c r="AD232" s="42">
        <v>0</v>
      </c>
      <c r="AE232" s="42">
        <v>0</v>
      </c>
      <c r="AF232" s="42">
        <v>0</v>
      </c>
      <c r="AG232" s="42">
        <v>0</v>
      </c>
      <c r="AH232" s="42">
        <v>0</v>
      </c>
      <c r="AI232" s="47">
        <v>1</v>
      </c>
      <c r="AJ232" s="47">
        <v>1</v>
      </c>
      <c r="AK232" s="47">
        <v>3</v>
      </c>
      <c r="AL232" s="47">
        <v>0</v>
      </c>
      <c r="AM232" s="47">
        <v>1</v>
      </c>
      <c r="AN232">
        <v>0</v>
      </c>
      <c r="AO232" s="47">
        <v>0</v>
      </c>
      <c r="AP232" s="47">
        <v>0</v>
      </c>
      <c r="AQ232" s="47">
        <v>0</v>
      </c>
      <c r="AR232" s="47">
        <v>0</v>
      </c>
      <c r="AS232" s="47">
        <v>1</v>
      </c>
      <c r="AT232" s="47">
        <v>2</v>
      </c>
      <c r="AU232" s="47">
        <v>2</v>
      </c>
      <c r="AV232" s="47">
        <v>0</v>
      </c>
      <c r="AW232" s="47">
        <v>0</v>
      </c>
      <c r="AX232" s="47">
        <v>0</v>
      </c>
      <c r="AY232">
        <v>0</v>
      </c>
      <c r="AZ232" s="47">
        <v>0</v>
      </c>
      <c r="BA232" s="47">
        <v>0</v>
      </c>
      <c r="BB232">
        <v>0</v>
      </c>
      <c r="BC232" t="s">
        <v>480</v>
      </c>
      <c r="BD232">
        <v>1.6</v>
      </c>
      <c r="BE232">
        <v>2.2999999999999998</v>
      </c>
      <c r="BF232">
        <v>3</v>
      </c>
      <c r="BG232">
        <v>3</v>
      </c>
    </row>
    <row r="233" spans="1:59" x14ac:dyDescent="0.25">
      <c r="A233" s="47">
        <v>0</v>
      </c>
      <c r="B233" s="47">
        <v>0</v>
      </c>
      <c r="C233" s="47">
        <v>0</v>
      </c>
      <c r="D233" s="47">
        <v>0</v>
      </c>
      <c r="E233" s="47">
        <v>0</v>
      </c>
      <c r="F233" s="47">
        <v>0</v>
      </c>
      <c r="G233" s="47">
        <v>0</v>
      </c>
      <c r="H233" s="47">
        <v>0</v>
      </c>
      <c r="I233" s="47">
        <v>0</v>
      </c>
      <c r="J233" s="47">
        <v>0</v>
      </c>
      <c r="K233" s="47">
        <v>21</v>
      </c>
      <c r="L233" s="47">
        <v>284</v>
      </c>
      <c r="M233" s="47">
        <v>1</v>
      </c>
      <c r="N233" s="47">
        <v>6</v>
      </c>
      <c r="O233" s="42">
        <v>0</v>
      </c>
      <c r="P233" s="42">
        <v>1</v>
      </c>
      <c r="Q233" s="42">
        <v>0</v>
      </c>
      <c r="R233" s="42">
        <v>0</v>
      </c>
      <c r="S233" s="47">
        <v>0</v>
      </c>
      <c r="T233" s="42">
        <v>1.5</v>
      </c>
      <c r="U233" s="42">
        <v>0</v>
      </c>
      <c r="V233" s="42">
        <v>0</v>
      </c>
      <c r="W233" s="42">
        <v>0</v>
      </c>
      <c r="X233" s="42">
        <v>0</v>
      </c>
      <c r="Y233" s="42">
        <v>0</v>
      </c>
      <c r="Z233" s="42">
        <v>0</v>
      </c>
      <c r="AA233" s="42">
        <v>0</v>
      </c>
      <c r="AB233" s="42">
        <v>0</v>
      </c>
      <c r="AC233" s="42">
        <v>0</v>
      </c>
      <c r="AD233" s="42">
        <v>0</v>
      </c>
      <c r="AE233" s="42">
        <v>0</v>
      </c>
      <c r="AF233" s="42">
        <v>0</v>
      </c>
      <c r="AG233" s="42">
        <v>0</v>
      </c>
      <c r="AH233" s="42">
        <v>0</v>
      </c>
      <c r="AI233" s="47">
        <v>0</v>
      </c>
      <c r="AJ233" s="47">
        <v>0</v>
      </c>
      <c r="AK233" s="47">
        <v>0</v>
      </c>
      <c r="AL233" s="47">
        <v>0</v>
      </c>
      <c r="AM233" s="47">
        <v>0</v>
      </c>
      <c r="AN233">
        <v>0</v>
      </c>
      <c r="AO233" s="47">
        <v>0</v>
      </c>
      <c r="AP233" s="47">
        <v>0</v>
      </c>
      <c r="AQ233" s="47">
        <v>0</v>
      </c>
      <c r="AR233" s="47">
        <v>0</v>
      </c>
      <c r="AS233" s="47">
        <v>0</v>
      </c>
      <c r="AT233" s="47">
        <v>0</v>
      </c>
      <c r="AU233" s="47">
        <v>0</v>
      </c>
      <c r="AV233" s="47">
        <v>0</v>
      </c>
      <c r="AW233" s="47">
        <v>0</v>
      </c>
      <c r="AX233" s="47">
        <v>0</v>
      </c>
      <c r="AY233">
        <v>0</v>
      </c>
      <c r="AZ233" s="47">
        <v>0</v>
      </c>
      <c r="BA233" s="47">
        <v>0</v>
      </c>
      <c r="BB233">
        <v>0</v>
      </c>
      <c r="BC233" t="s">
        <v>705</v>
      </c>
      <c r="BD233">
        <v>0</v>
      </c>
      <c r="BE233">
        <v>0</v>
      </c>
      <c r="BF233">
        <v>0</v>
      </c>
      <c r="BG233">
        <v>0</v>
      </c>
    </row>
    <row r="234" spans="1:59" x14ac:dyDescent="0.25">
      <c r="A234" s="47">
        <v>2</v>
      </c>
      <c r="B234" s="47">
        <v>10</v>
      </c>
      <c r="C234" s="47">
        <v>11</v>
      </c>
      <c r="D234" s="47">
        <v>7</v>
      </c>
      <c r="E234" s="47">
        <v>16</v>
      </c>
      <c r="F234" s="47">
        <v>0</v>
      </c>
      <c r="G234" s="47">
        <v>2</v>
      </c>
      <c r="H234" s="47">
        <v>0</v>
      </c>
      <c r="I234" s="47">
        <v>0</v>
      </c>
      <c r="J234" s="47">
        <v>0</v>
      </c>
      <c r="K234" s="47">
        <v>21</v>
      </c>
      <c r="L234" s="47">
        <v>264</v>
      </c>
      <c r="M234" s="47">
        <v>4</v>
      </c>
      <c r="N234" s="47">
        <v>6</v>
      </c>
      <c r="O234" s="42">
        <v>0</v>
      </c>
      <c r="P234" s="42">
        <v>3.3</v>
      </c>
      <c r="Q234" s="42">
        <v>0</v>
      </c>
      <c r="R234" s="42">
        <v>2.5099999999999998</v>
      </c>
      <c r="S234" s="47">
        <v>9</v>
      </c>
      <c r="T234" s="42">
        <v>0.67</v>
      </c>
      <c r="U234" s="42">
        <v>3.5249999999999995</v>
      </c>
      <c r="V234" s="42">
        <v>1.7000000000000004</v>
      </c>
      <c r="W234" s="42">
        <v>58</v>
      </c>
      <c r="X234" s="42">
        <v>62</v>
      </c>
      <c r="Y234" s="42">
        <v>1.78</v>
      </c>
      <c r="Z234" s="42">
        <v>1.1100000000000001</v>
      </c>
      <c r="AA234" s="42">
        <v>1.22</v>
      </c>
      <c r="AB234" s="42">
        <v>0.22</v>
      </c>
      <c r="AC234" s="42">
        <v>0.78</v>
      </c>
      <c r="AD234" s="42">
        <v>0</v>
      </c>
      <c r="AE234" s="42">
        <v>0</v>
      </c>
      <c r="AF234" s="42">
        <v>0</v>
      </c>
      <c r="AG234" s="42">
        <v>0.22</v>
      </c>
      <c r="AH234" s="42">
        <v>0</v>
      </c>
      <c r="AI234" s="47">
        <v>5</v>
      </c>
      <c r="AJ234" s="47">
        <v>5</v>
      </c>
      <c r="AK234" s="47">
        <v>0</v>
      </c>
      <c r="AL234" s="47">
        <v>0</v>
      </c>
      <c r="AM234" s="47">
        <v>4</v>
      </c>
      <c r="AN234">
        <v>0</v>
      </c>
      <c r="AO234" s="47">
        <v>0</v>
      </c>
      <c r="AP234" s="47">
        <v>0</v>
      </c>
      <c r="AQ234" s="47">
        <v>2</v>
      </c>
      <c r="AR234" s="47">
        <v>0</v>
      </c>
      <c r="AS234" s="47">
        <v>11</v>
      </c>
      <c r="AT234" s="47">
        <v>5</v>
      </c>
      <c r="AU234" s="47">
        <v>11</v>
      </c>
      <c r="AV234" s="47">
        <v>2</v>
      </c>
      <c r="AW234" s="47">
        <v>3</v>
      </c>
      <c r="AX234" s="47">
        <v>0</v>
      </c>
      <c r="AY234">
        <v>0</v>
      </c>
      <c r="AZ234" s="47">
        <v>0</v>
      </c>
      <c r="BA234" s="47">
        <v>0</v>
      </c>
      <c r="BB234">
        <v>0</v>
      </c>
      <c r="BC234" t="s">
        <v>278</v>
      </c>
      <c r="BD234">
        <v>14.1</v>
      </c>
      <c r="BE234">
        <v>8.6</v>
      </c>
      <c r="BF234">
        <v>4</v>
      </c>
      <c r="BG234">
        <v>5</v>
      </c>
    </row>
    <row r="235" spans="1:59" x14ac:dyDescent="0.25">
      <c r="A235" s="47">
        <v>0</v>
      </c>
      <c r="B235" s="47">
        <v>0</v>
      </c>
      <c r="C235" s="47">
        <v>0</v>
      </c>
      <c r="D235" s="47">
        <v>0</v>
      </c>
      <c r="E235" s="47">
        <v>0</v>
      </c>
      <c r="F235" s="47">
        <v>0</v>
      </c>
      <c r="G235" s="47">
        <v>0</v>
      </c>
      <c r="H235" s="47">
        <v>0</v>
      </c>
      <c r="I235" s="47">
        <v>0</v>
      </c>
      <c r="J235" s="47">
        <v>0</v>
      </c>
      <c r="K235" s="47">
        <v>21</v>
      </c>
      <c r="L235" s="47">
        <v>276</v>
      </c>
      <c r="M235" s="47">
        <v>4</v>
      </c>
      <c r="N235" s="47">
        <v>6</v>
      </c>
      <c r="O235" s="42">
        <v>0</v>
      </c>
      <c r="P235" s="42">
        <v>1</v>
      </c>
      <c r="Q235" s="42">
        <v>0</v>
      </c>
      <c r="R235" s="42">
        <v>0</v>
      </c>
      <c r="S235" s="47">
        <v>0</v>
      </c>
      <c r="T235" s="42">
        <v>1.5</v>
      </c>
      <c r="U235" s="42">
        <v>0</v>
      </c>
      <c r="V235" s="42">
        <v>0</v>
      </c>
      <c r="W235" s="42">
        <v>0</v>
      </c>
      <c r="X235" s="42">
        <v>0</v>
      </c>
      <c r="Y235" s="42">
        <v>0</v>
      </c>
      <c r="Z235" s="42">
        <v>0</v>
      </c>
      <c r="AA235" s="42">
        <v>0</v>
      </c>
      <c r="AB235" s="42">
        <v>0</v>
      </c>
      <c r="AC235" s="42">
        <v>0</v>
      </c>
      <c r="AD235" s="42">
        <v>0</v>
      </c>
      <c r="AE235" s="42">
        <v>0</v>
      </c>
      <c r="AF235" s="42">
        <v>0</v>
      </c>
      <c r="AG235" s="42">
        <v>0</v>
      </c>
      <c r="AH235" s="42">
        <v>0</v>
      </c>
      <c r="AI235" s="47">
        <v>0</v>
      </c>
      <c r="AJ235" s="47">
        <v>0</v>
      </c>
      <c r="AK235" s="47">
        <v>0</v>
      </c>
      <c r="AL235" s="47">
        <v>0</v>
      </c>
      <c r="AM235" s="47">
        <v>0</v>
      </c>
      <c r="AN235">
        <v>0</v>
      </c>
      <c r="AO235" s="47">
        <v>0</v>
      </c>
      <c r="AP235" s="47">
        <v>0</v>
      </c>
      <c r="AQ235" s="47">
        <v>0</v>
      </c>
      <c r="AR235" s="47">
        <v>0</v>
      </c>
      <c r="AS235" s="47">
        <v>0</v>
      </c>
      <c r="AT235" s="47">
        <v>0</v>
      </c>
      <c r="AU235" s="47">
        <v>0</v>
      </c>
      <c r="AV235" s="47">
        <v>0</v>
      </c>
      <c r="AW235" s="47">
        <v>0</v>
      </c>
      <c r="AX235" s="47">
        <v>0</v>
      </c>
      <c r="AY235">
        <v>0</v>
      </c>
      <c r="AZ235" s="47">
        <v>0</v>
      </c>
      <c r="BA235" s="47">
        <v>0</v>
      </c>
      <c r="BB235">
        <v>0</v>
      </c>
      <c r="BC235" t="s">
        <v>513</v>
      </c>
      <c r="BD235">
        <v>0</v>
      </c>
      <c r="BE235">
        <v>0</v>
      </c>
      <c r="BF235">
        <v>0</v>
      </c>
      <c r="BG235">
        <v>0</v>
      </c>
    </row>
    <row r="236" spans="1:59" x14ac:dyDescent="0.25">
      <c r="A236" s="47">
        <v>0</v>
      </c>
      <c r="B236" s="47">
        <v>0</v>
      </c>
      <c r="C236" s="47">
        <v>0</v>
      </c>
      <c r="D236" s="47">
        <v>0</v>
      </c>
      <c r="E236" s="47">
        <v>0</v>
      </c>
      <c r="F236" s="47">
        <v>0</v>
      </c>
      <c r="G236" s="47">
        <v>0</v>
      </c>
      <c r="H236" s="47">
        <v>0</v>
      </c>
      <c r="I236" s="47">
        <v>0</v>
      </c>
      <c r="J236" s="47">
        <v>0</v>
      </c>
      <c r="K236" s="47">
        <v>21</v>
      </c>
      <c r="L236" s="47">
        <v>1371</v>
      </c>
      <c r="M236" s="47">
        <v>2</v>
      </c>
      <c r="N236" s="47">
        <v>6</v>
      </c>
      <c r="O236" s="42">
        <v>0</v>
      </c>
      <c r="P236" s="42">
        <v>1</v>
      </c>
      <c r="Q236" s="42">
        <v>0</v>
      </c>
      <c r="R236" s="42">
        <v>0</v>
      </c>
      <c r="S236" s="47">
        <v>0</v>
      </c>
      <c r="T236" s="42">
        <v>1.5</v>
      </c>
      <c r="U236" s="42">
        <v>0</v>
      </c>
      <c r="V236" s="42">
        <v>0</v>
      </c>
      <c r="W236" s="42">
        <v>0</v>
      </c>
      <c r="X236" s="42">
        <v>0</v>
      </c>
      <c r="Y236" s="42">
        <v>0</v>
      </c>
      <c r="Z236" s="42">
        <v>0</v>
      </c>
      <c r="AA236" s="42">
        <v>0</v>
      </c>
      <c r="AB236" s="42">
        <v>0</v>
      </c>
      <c r="AC236" s="42">
        <v>0</v>
      </c>
      <c r="AD236" s="42">
        <v>0</v>
      </c>
      <c r="AE236" s="42">
        <v>0</v>
      </c>
      <c r="AF236" s="42">
        <v>0</v>
      </c>
      <c r="AG236" s="42">
        <v>0</v>
      </c>
      <c r="AH236" s="42">
        <v>0</v>
      </c>
      <c r="AI236" s="47">
        <v>0</v>
      </c>
      <c r="AJ236" s="47">
        <v>0</v>
      </c>
      <c r="AK236" s="47">
        <v>0</v>
      </c>
      <c r="AL236" s="47">
        <v>0</v>
      </c>
      <c r="AM236" s="47">
        <v>0</v>
      </c>
      <c r="AN236">
        <v>0</v>
      </c>
      <c r="AO236" s="47">
        <v>0</v>
      </c>
      <c r="AP236" s="47">
        <v>0</v>
      </c>
      <c r="AQ236" s="47">
        <v>0</v>
      </c>
      <c r="AR236" s="47">
        <v>0</v>
      </c>
      <c r="AS236" s="47">
        <v>0</v>
      </c>
      <c r="AT236" s="47">
        <v>0</v>
      </c>
      <c r="AU236" s="47">
        <v>0</v>
      </c>
      <c r="AV236" s="47">
        <v>0</v>
      </c>
      <c r="AW236" s="47">
        <v>0</v>
      </c>
      <c r="AX236" s="47">
        <v>0</v>
      </c>
      <c r="AY236">
        <v>0</v>
      </c>
      <c r="AZ236" s="47">
        <v>0</v>
      </c>
      <c r="BA236" s="47">
        <v>0</v>
      </c>
      <c r="BB236">
        <v>0</v>
      </c>
      <c r="BC236" t="s">
        <v>681</v>
      </c>
      <c r="BD236">
        <v>0</v>
      </c>
      <c r="BE236">
        <v>0</v>
      </c>
      <c r="BF236">
        <v>0</v>
      </c>
      <c r="BG236">
        <v>0</v>
      </c>
    </row>
    <row r="237" spans="1:59" x14ac:dyDescent="0.25">
      <c r="A237" s="47">
        <v>0</v>
      </c>
      <c r="B237" s="47">
        <v>0</v>
      </c>
      <c r="C237" s="47">
        <v>0</v>
      </c>
      <c r="D237" s="47">
        <v>0</v>
      </c>
      <c r="E237" s="47">
        <v>0</v>
      </c>
      <c r="F237" s="47">
        <v>0</v>
      </c>
      <c r="G237" s="47">
        <v>0</v>
      </c>
      <c r="H237" s="47">
        <v>0</v>
      </c>
      <c r="I237" s="47">
        <v>0</v>
      </c>
      <c r="J237" s="47">
        <v>0</v>
      </c>
      <c r="K237" s="47">
        <v>21</v>
      </c>
      <c r="L237" s="47">
        <v>264</v>
      </c>
      <c r="M237" s="47">
        <v>4</v>
      </c>
      <c r="N237" s="47">
        <v>6</v>
      </c>
      <c r="O237" s="42">
        <v>0</v>
      </c>
      <c r="P237" s="42">
        <v>1</v>
      </c>
      <c r="Q237" s="42">
        <v>0</v>
      </c>
      <c r="R237" s="42">
        <v>0</v>
      </c>
      <c r="S237" s="47">
        <v>0</v>
      </c>
      <c r="T237" s="42">
        <v>1.5</v>
      </c>
      <c r="U237" s="42">
        <v>0</v>
      </c>
      <c r="V237" s="42">
        <v>0</v>
      </c>
      <c r="W237" s="42">
        <v>0</v>
      </c>
      <c r="X237" s="42">
        <v>0</v>
      </c>
      <c r="Y237" s="42">
        <v>0</v>
      </c>
      <c r="Z237" s="42">
        <v>0</v>
      </c>
      <c r="AA237" s="42">
        <v>0</v>
      </c>
      <c r="AB237" s="42">
        <v>0</v>
      </c>
      <c r="AC237" s="42">
        <v>0</v>
      </c>
      <c r="AD237" s="42">
        <v>0</v>
      </c>
      <c r="AE237" s="42">
        <v>0</v>
      </c>
      <c r="AF237" s="42">
        <v>0</v>
      </c>
      <c r="AG237" s="42">
        <v>0</v>
      </c>
      <c r="AH237" s="42">
        <v>0</v>
      </c>
      <c r="AI237" s="47">
        <v>0</v>
      </c>
      <c r="AJ237" s="47">
        <v>0</v>
      </c>
      <c r="AK237" s="47">
        <v>0</v>
      </c>
      <c r="AL237" s="47">
        <v>0</v>
      </c>
      <c r="AM237" s="47">
        <v>0</v>
      </c>
      <c r="AN237">
        <v>0</v>
      </c>
      <c r="AO237" s="47">
        <v>0</v>
      </c>
      <c r="AP237" s="47">
        <v>0</v>
      </c>
      <c r="AQ237" s="47">
        <v>0</v>
      </c>
      <c r="AR237" s="47">
        <v>0</v>
      </c>
      <c r="AS237" s="47">
        <v>0</v>
      </c>
      <c r="AT237" s="47">
        <v>0</v>
      </c>
      <c r="AU237" s="47">
        <v>0</v>
      </c>
      <c r="AV237" s="47">
        <v>0</v>
      </c>
      <c r="AW237" s="47">
        <v>0</v>
      </c>
      <c r="AX237" s="47">
        <v>0</v>
      </c>
      <c r="AY237">
        <v>0</v>
      </c>
      <c r="AZ237" s="47">
        <v>0</v>
      </c>
      <c r="BA237" s="47">
        <v>0</v>
      </c>
      <c r="BB237">
        <v>0</v>
      </c>
      <c r="BC237" t="s">
        <v>682</v>
      </c>
      <c r="BD237">
        <v>0</v>
      </c>
      <c r="BE237">
        <v>0</v>
      </c>
      <c r="BF237">
        <v>0</v>
      </c>
      <c r="BG237">
        <v>0</v>
      </c>
    </row>
    <row r="238" spans="1:59" x14ac:dyDescent="0.25">
      <c r="A238" s="47">
        <v>0</v>
      </c>
      <c r="B238" s="47">
        <v>0</v>
      </c>
      <c r="C238" s="47">
        <v>2</v>
      </c>
      <c r="D238" s="47">
        <v>0</v>
      </c>
      <c r="E238" s="47">
        <v>0</v>
      </c>
      <c r="F238" s="47">
        <v>0</v>
      </c>
      <c r="G238" s="47">
        <v>0</v>
      </c>
      <c r="H238" s="47">
        <v>0</v>
      </c>
      <c r="I238" s="47">
        <v>0</v>
      </c>
      <c r="J238" s="47">
        <v>0</v>
      </c>
      <c r="K238" s="47">
        <v>21</v>
      </c>
      <c r="L238" s="47">
        <v>276</v>
      </c>
      <c r="M238" s="47">
        <v>4</v>
      </c>
      <c r="N238" s="47">
        <v>6</v>
      </c>
      <c r="O238" s="42">
        <v>0</v>
      </c>
      <c r="P238" s="42">
        <v>0.73</v>
      </c>
      <c r="Q238" s="42">
        <v>0</v>
      </c>
      <c r="R238" s="42">
        <v>-0.6</v>
      </c>
      <c r="S238" s="47">
        <v>1</v>
      </c>
      <c r="T238" s="42">
        <v>1.38</v>
      </c>
      <c r="U238" s="42">
        <v>0</v>
      </c>
      <c r="V238" s="42">
        <v>-0.6</v>
      </c>
      <c r="W238" s="42">
        <v>26</v>
      </c>
      <c r="X238" s="42">
        <v>26</v>
      </c>
      <c r="Y238" s="42">
        <v>0</v>
      </c>
      <c r="Z238" s="42">
        <v>0</v>
      </c>
      <c r="AA238" s="42">
        <v>2</v>
      </c>
      <c r="AB238" s="42">
        <v>0</v>
      </c>
      <c r="AC238" s="42">
        <v>0</v>
      </c>
      <c r="AD238" s="42">
        <v>0</v>
      </c>
      <c r="AE238" s="42">
        <v>0</v>
      </c>
      <c r="AF238" s="42">
        <v>0</v>
      </c>
      <c r="AG238" s="42">
        <v>0</v>
      </c>
      <c r="AH238" s="42">
        <v>0</v>
      </c>
      <c r="AI238" s="47">
        <v>0</v>
      </c>
      <c r="AJ238" s="47">
        <v>0</v>
      </c>
      <c r="AK238" s="47">
        <v>0</v>
      </c>
      <c r="AL238" s="47">
        <v>0</v>
      </c>
      <c r="AM238" s="47">
        <v>0</v>
      </c>
      <c r="AN238">
        <v>0</v>
      </c>
      <c r="AO238" s="47">
        <v>0</v>
      </c>
      <c r="AP238" s="47">
        <v>0</v>
      </c>
      <c r="AQ238" s="47">
        <v>0</v>
      </c>
      <c r="AR238" s="47">
        <v>0</v>
      </c>
      <c r="AS238" s="47">
        <v>0</v>
      </c>
      <c r="AT238" s="47">
        <v>0</v>
      </c>
      <c r="AU238" s="47">
        <v>2</v>
      </c>
      <c r="AV238" s="47">
        <v>0</v>
      </c>
      <c r="AW238" s="47">
        <v>0</v>
      </c>
      <c r="AX238" s="47">
        <v>0</v>
      </c>
      <c r="AY238">
        <v>0</v>
      </c>
      <c r="AZ238" s="47">
        <v>0</v>
      </c>
      <c r="BA238" s="47">
        <v>0</v>
      </c>
      <c r="BB238">
        <v>0</v>
      </c>
      <c r="BC238" t="s">
        <v>689</v>
      </c>
      <c r="BD238">
        <v>0</v>
      </c>
      <c r="BE238">
        <v>-0.6</v>
      </c>
      <c r="BF238">
        <v>0</v>
      </c>
      <c r="BG238">
        <v>1</v>
      </c>
    </row>
    <row r="239" spans="1:59" x14ac:dyDescent="0.25">
      <c r="A239" s="47">
        <v>0</v>
      </c>
      <c r="B239" s="47">
        <v>0</v>
      </c>
      <c r="C239" s="47">
        <v>0</v>
      </c>
      <c r="D239" s="47">
        <v>0</v>
      </c>
      <c r="E239" s="47">
        <v>0</v>
      </c>
      <c r="F239" s="47">
        <v>0</v>
      </c>
      <c r="G239" s="47">
        <v>0</v>
      </c>
      <c r="H239" s="47">
        <v>0</v>
      </c>
      <c r="I239" s="47">
        <v>0</v>
      </c>
      <c r="J239" s="47">
        <v>0</v>
      </c>
      <c r="K239" s="47">
        <v>21</v>
      </c>
      <c r="L239" s="47">
        <v>290</v>
      </c>
      <c r="M239" s="47">
        <v>3</v>
      </c>
      <c r="N239" s="47">
        <v>6</v>
      </c>
      <c r="O239" s="42">
        <v>0</v>
      </c>
      <c r="P239" s="42">
        <v>1</v>
      </c>
      <c r="Q239" s="42">
        <v>0</v>
      </c>
      <c r="R239" s="42">
        <v>0</v>
      </c>
      <c r="S239" s="47">
        <v>0</v>
      </c>
      <c r="T239" s="42">
        <v>1.5</v>
      </c>
      <c r="U239" s="42">
        <v>0</v>
      </c>
      <c r="V239" s="42">
        <v>0</v>
      </c>
      <c r="W239" s="42">
        <v>0</v>
      </c>
      <c r="X239" s="42">
        <v>0</v>
      </c>
      <c r="Y239" s="42">
        <v>0</v>
      </c>
      <c r="Z239" s="42">
        <v>0</v>
      </c>
      <c r="AA239" s="42">
        <v>0</v>
      </c>
      <c r="AB239" s="42">
        <v>0</v>
      </c>
      <c r="AC239" s="42">
        <v>0</v>
      </c>
      <c r="AD239" s="42">
        <v>0</v>
      </c>
      <c r="AE239" s="42">
        <v>0</v>
      </c>
      <c r="AF239" s="42">
        <v>0</v>
      </c>
      <c r="AG239" s="42">
        <v>0</v>
      </c>
      <c r="AH239" s="42">
        <v>0</v>
      </c>
      <c r="AI239" s="47">
        <v>0</v>
      </c>
      <c r="AJ239" s="47">
        <v>0</v>
      </c>
      <c r="AK239" s="47">
        <v>0</v>
      </c>
      <c r="AL239" s="47">
        <v>0</v>
      </c>
      <c r="AM239" s="47">
        <v>0</v>
      </c>
      <c r="AN239">
        <v>0</v>
      </c>
      <c r="AO239" s="47">
        <v>0</v>
      </c>
      <c r="AP239" s="47">
        <v>0</v>
      </c>
      <c r="AQ239" s="47">
        <v>0</v>
      </c>
      <c r="AR239" s="47">
        <v>0</v>
      </c>
      <c r="AS239" s="47">
        <v>0</v>
      </c>
      <c r="AT239" s="47">
        <v>0</v>
      </c>
      <c r="AU239" s="47">
        <v>0</v>
      </c>
      <c r="AV239" s="47">
        <v>0</v>
      </c>
      <c r="AW239" s="47">
        <v>0</v>
      </c>
      <c r="AX239" s="47">
        <v>0</v>
      </c>
      <c r="AY239">
        <v>0</v>
      </c>
      <c r="AZ239" s="47">
        <v>0</v>
      </c>
      <c r="BA239" s="47">
        <v>0</v>
      </c>
      <c r="BB239">
        <v>0</v>
      </c>
      <c r="BC239" t="s">
        <v>537</v>
      </c>
      <c r="BD239">
        <v>0</v>
      </c>
      <c r="BE239">
        <v>0</v>
      </c>
      <c r="BF239">
        <v>0</v>
      </c>
      <c r="BG239">
        <v>0</v>
      </c>
    </row>
    <row r="240" spans="1:59" x14ac:dyDescent="0.25">
      <c r="A240" s="47">
        <v>0</v>
      </c>
      <c r="B240" s="47">
        <v>1</v>
      </c>
      <c r="C240" s="47">
        <v>2</v>
      </c>
      <c r="D240" s="47">
        <v>0</v>
      </c>
      <c r="E240" s="47">
        <v>1</v>
      </c>
      <c r="F240" s="47">
        <v>0</v>
      </c>
      <c r="G240" s="47">
        <v>0</v>
      </c>
      <c r="H240" s="47">
        <v>0</v>
      </c>
      <c r="I240" s="47">
        <v>0</v>
      </c>
      <c r="J240" s="47">
        <v>0</v>
      </c>
      <c r="K240" s="47">
        <v>21</v>
      </c>
      <c r="L240" s="47">
        <v>282</v>
      </c>
      <c r="M240" s="47">
        <v>4</v>
      </c>
      <c r="N240" s="47">
        <v>6</v>
      </c>
      <c r="O240" s="42">
        <v>0</v>
      </c>
      <c r="P240" s="42">
        <v>1.04</v>
      </c>
      <c r="Q240" s="42">
        <v>0</v>
      </c>
      <c r="R240" s="42">
        <v>1.1000000000000001</v>
      </c>
      <c r="S240" s="47">
        <v>1</v>
      </c>
      <c r="T240" s="42">
        <v>1.5</v>
      </c>
      <c r="U240" s="42">
        <v>0</v>
      </c>
      <c r="V240" s="42">
        <v>0</v>
      </c>
      <c r="W240" s="42">
        <v>23</v>
      </c>
      <c r="X240" s="42">
        <v>23</v>
      </c>
      <c r="Y240" s="42">
        <v>1</v>
      </c>
      <c r="Z240" s="42">
        <v>1</v>
      </c>
      <c r="AA240" s="42">
        <v>2</v>
      </c>
      <c r="AB240" s="42">
        <v>0</v>
      </c>
      <c r="AC240" s="42">
        <v>0</v>
      </c>
      <c r="AD240" s="42">
        <v>0</v>
      </c>
      <c r="AE240" s="42">
        <v>0</v>
      </c>
      <c r="AF240" s="42">
        <v>0</v>
      </c>
      <c r="AG240" s="42">
        <v>0</v>
      </c>
      <c r="AH240" s="42">
        <v>0</v>
      </c>
      <c r="AI240" s="47">
        <v>0</v>
      </c>
      <c r="AJ240" s="47">
        <v>0</v>
      </c>
      <c r="AK240" s="47">
        <v>0</v>
      </c>
      <c r="AL240" s="47">
        <v>0</v>
      </c>
      <c r="AM240" s="47">
        <v>0</v>
      </c>
      <c r="AN240">
        <v>0</v>
      </c>
      <c r="AO240" s="47">
        <v>0</v>
      </c>
      <c r="AP240" s="47">
        <v>0</v>
      </c>
      <c r="AQ240" s="47">
        <v>0</v>
      </c>
      <c r="AR240" s="47">
        <v>0</v>
      </c>
      <c r="AS240" s="47">
        <v>1</v>
      </c>
      <c r="AT240" s="47">
        <v>1</v>
      </c>
      <c r="AU240" s="47">
        <v>2</v>
      </c>
      <c r="AV240" s="47">
        <v>0</v>
      </c>
      <c r="AW240" s="47">
        <v>0</v>
      </c>
      <c r="AX240" s="47">
        <v>0</v>
      </c>
      <c r="AY240">
        <v>0</v>
      </c>
      <c r="AZ240" s="47">
        <v>0</v>
      </c>
      <c r="BA240" s="47">
        <v>0</v>
      </c>
      <c r="BB240">
        <v>0</v>
      </c>
      <c r="BC240" t="s">
        <v>150</v>
      </c>
      <c r="BD240">
        <v>0</v>
      </c>
      <c r="BE240">
        <v>1.1000000000000001</v>
      </c>
      <c r="BF240">
        <v>0</v>
      </c>
      <c r="BG240">
        <v>0</v>
      </c>
    </row>
    <row r="241" spans="1:59" x14ac:dyDescent="0.25">
      <c r="A241" s="47">
        <v>0</v>
      </c>
      <c r="B241" s="47">
        <v>0</v>
      </c>
      <c r="C241" s="47">
        <v>0</v>
      </c>
      <c r="D241" s="47">
        <v>0</v>
      </c>
      <c r="E241" s="47">
        <v>0</v>
      </c>
      <c r="F241" s="47">
        <v>0</v>
      </c>
      <c r="G241" s="47">
        <v>0</v>
      </c>
      <c r="H241" s="47">
        <v>0</v>
      </c>
      <c r="I241" s="47">
        <v>0</v>
      </c>
      <c r="J241" s="47">
        <v>0</v>
      </c>
      <c r="K241" s="47">
        <v>21</v>
      </c>
      <c r="L241" s="47">
        <v>283</v>
      </c>
      <c r="M241" s="47">
        <v>5</v>
      </c>
      <c r="N241" s="47">
        <v>6</v>
      </c>
      <c r="O241" s="42">
        <v>0</v>
      </c>
      <c r="P241" s="42">
        <v>1</v>
      </c>
      <c r="Q241" s="42">
        <v>0</v>
      </c>
      <c r="R241" s="42">
        <v>0</v>
      </c>
      <c r="S241" s="47">
        <v>0</v>
      </c>
      <c r="T241" s="42">
        <v>1.5</v>
      </c>
      <c r="U241" s="42">
        <v>0</v>
      </c>
      <c r="V241" s="42">
        <v>0</v>
      </c>
      <c r="W241" s="42">
        <v>0</v>
      </c>
      <c r="X241" s="42">
        <v>0</v>
      </c>
      <c r="Y241" s="42">
        <v>0</v>
      </c>
      <c r="Z241" s="42">
        <v>0</v>
      </c>
      <c r="AA241" s="42">
        <v>0</v>
      </c>
      <c r="AB241" s="42">
        <v>0</v>
      </c>
      <c r="AC241" s="42">
        <v>0</v>
      </c>
      <c r="AD241" s="42">
        <v>0</v>
      </c>
      <c r="AE241" s="42">
        <v>0</v>
      </c>
      <c r="AF241" s="42">
        <v>0</v>
      </c>
      <c r="AG241" s="42">
        <v>0</v>
      </c>
      <c r="AH241" s="42">
        <v>0</v>
      </c>
      <c r="AI241" s="47">
        <v>0</v>
      </c>
      <c r="AJ241" s="47">
        <v>0</v>
      </c>
      <c r="AK241" s="47">
        <v>0</v>
      </c>
      <c r="AL241" s="47">
        <v>0</v>
      </c>
      <c r="AM241" s="47">
        <v>0</v>
      </c>
      <c r="AN241">
        <v>0</v>
      </c>
      <c r="AO241" s="47">
        <v>0</v>
      </c>
      <c r="AP241" s="47">
        <v>0</v>
      </c>
      <c r="AQ241" s="47">
        <v>0</v>
      </c>
      <c r="AR241" s="47">
        <v>0</v>
      </c>
      <c r="AS241" s="47">
        <v>0</v>
      </c>
      <c r="AT241" s="47">
        <v>0</v>
      </c>
      <c r="AU241" s="47">
        <v>0</v>
      </c>
      <c r="AV241" s="47">
        <v>0</v>
      </c>
      <c r="AW241" s="47">
        <v>0</v>
      </c>
      <c r="AX241" s="47">
        <v>0</v>
      </c>
      <c r="AY241">
        <v>0</v>
      </c>
      <c r="AZ241" s="47">
        <v>0</v>
      </c>
      <c r="BA241" s="47">
        <v>0</v>
      </c>
      <c r="BB241">
        <v>0</v>
      </c>
      <c r="BC241" t="s">
        <v>136</v>
      </c>
      <c r="BD241">
        <v>0</v>
      </c>
      <c r="BE241">
        <v>0</v>
      </c>
      <c r="BF241">
        <v>0</v>
      </c>
      <c r="BG241">
        <v>0</v>
      </c>
    </row>
    <row r="242" spans="1:59" x14ac:dyDescent="0.25">
      <c r="A242" s="47">
        <v>0</v>
      </c>
      <c r="B242" s="47">
        <v>1</v>
      </c>
      <c r="C242" s="47">
        <v>0</v>
      </c>
      <c r="D242" s="47">
        <v>0</v>
      </c>
      <c r="E242" s="47">
        <v>0</v>
      </c>
      <c r="F242" s="47">
        <v>0</v>
      </c>
      <c r="G242" s="47">
        <v>0</v>
      </c>
      <c r="H242" s="47">
        <v>0</v>
      </c>
      <c r="I242" s="47">
        <v>0</v>
      </c>
      <c r="J242" s="47">
        <v>0</v>
      </c>
      <c r="K242" s="47">
        <v>21</v>
      </c>
      <c r="L242" s="47">
        <v>266</v>
      </c>
      <c r="M242" s="47">
        <v>4</v>
      </c>
      <c r="N242" s="47">
        <v>6</v>
      </c>
      <c r="O242" s="42">
        <v>0</v>
      </c>
      <c r="P242" s="42">
        <v>1.04</v>
      </c>
      <c r="Q242" s="42">
        <v>0</v>
      </c>
      <c r="R242" s="42">
        <v>1.2</v>
      </c>
      <c r="S242" s="47">
        <v>1</v>
      </c>
      <c r="T242" s="42">
        <v>1.68</v>
      </c>
      <c r="U242" s="42">
        <v>0</v>
      </c>
      <c r="V242" s="42">
        <v>0</v>
      </c>
      <c r="W242" s="42">
        <v>14</v>
      </c>
      <c r="X242" s="42">
        <v>14</v>
      </c>
      <c r="Y242" s="42">
        <v>0</v>
      </c>
      <c r="Z242" s="42">
        <v>1</v>
      </c>
      <c r="AA242" s="42">
        <v>0</v>
      </c>
      <c r="AB242" s="42">
        <v>0</v>
      </c>
      <c r="AC242" s="42">
        <v>0</v>
      </c>
      <c r="AD242" s="42">
        <v>0</v>
      </c>
      <c r="AE242" s="42">
        <v>0</v>
      </c>
      <c r="AF242" s="42">
        <v>0</v>
      </c>
      <c r="AG242" s="42">
        <v>0</v>
      </c>
      <c r="AH242" s="42">
        <v>0</v>
      </c>
      <c r="AI242" s="47">
        <v>0</v>
      </c>
      <c r="AJ242" s="47">
        <v>0</v>
      </c>
      <c r="AK242" s="47">
        <v>0</v>
      </c>
      <c r="AL242" s="47">
        <v>0</v>
      </c>
      <c r="AM242" s="47">
        <v>0</v>
      </c>
      <c r="AN242">
        <v>0</v>
      </c>
      <c r="AO242" s="47">
        <v>0</v>
      </c>
      <c r="AP242" s="47">
        <v>0</v>
      </c>
      <c r="AQ242" s="47">
        <v>0</v>
      </c>
      <c r="AR242" s="47">
        <v>0</v>
      </c>
      <c r="AS242" s="47">
        <v>0</v>
      </c>
      <c r="AT242" s="47">
        <v>1</v>
      </c>
      <c r="AU242" s="47">
        <v>0</v>
      </c>
      <c r="AV242" s="47">
        <v>0</v>
      </c>
      <c r="AW242" s="47">
        <v>0</v>
      </c>
      <c r="AX242" s="47">
        <v>0</v>
      </c>
      <c r="AY242">
        <v>0</v>
      </c>
      <c r="AZ242" s="47">
        <v>0</v>
      </c>
      <c r="BA242" s="47">
        <v>0</v>
      </c>
      <c r="BB242">
        <v>0</v>
      </c>
      <c r="BC242" t="s">
        <v>696</v>
      </c>
      <c r="BD242">
        <v>0</v>
      </c>
      <c r="BE242">
        <v>1.2</v>
      </c>
      <c r="BF242">
        <v>0</v>
      </c>
      <c r="BG242">
        <v>0</v>
      </c>
    </row>
    <row r="243" spans="1:59" x14ac:dyDescent="0.25">
      <c r="A243" s="47">
        <v>0</v>
      </c>
      <c r="B243" s="47">
        <v>0</v>
      </c>
      <c r="C243" s="47">
        <v>0</v>
      </c>
      <c r="D243" s="47">
        <v>0</v>
      </c>
      <c r="E243" s="47">
        <v>0</v>
      </c>
      <c r="F243" s="47">
        <v>0</v>
      </c>
      <c r="G243" s="47">
        <v>0</v>
      </c>
      <c r="H243" s="47">
        <v>0</v>
      </c>
      <c r="I243" s="47">
        <v>0</v>
      </c>
      <c r="J243" s="47">
        <v>0</v>
      </c>
      <c r="K243" s="47">
        <v>21</v>
      </c>
      <c r="L243" s="47">
        <v>276</v>
      </c>
      <c r="M243" s="47">
        <v>1</v>
      </c>
      <c r="N243" s="47">
        <v>6</v>
      </c>
      <c r="O243" s="42">
        <v>0</v>
      </c>
      <c r="P243" s="42">
        <v>1</v>
      </c>
      <c r="Q243" s="42">
        <v>0</v>
      </c>
      <c r="R243" s="42">
        <v>0</v>
      </c>
      <c r="S243" s="47">
        <v>0</v>
      </c>
      <c r="T243" s="42">
        <v>1.5</v>
      </c>
      <c r="U243" s="42">
        <v>0</v>
      </c>
      <c r="V243" s="42">
        <v>0</v>
      </c>
      <c r="W243" s="42">
        <v>0</v>
      </c>
      <c r="X243" s="42">
        <v>0</v>
      </c>
      <c r="Y243" s="42">
        <v>0</v>
      </c>
      <c r="Z243" s="42">
        <v>0</v>
      </c>
      <c r="AA243" s="42">
        <v>0</v>
      </c>
      <c r="AB243" s="42">
        <v>0</v>
      </c>
      <c r="AC243" s="42">
        <v>0</v>
      </c>
      <c r="AD243" s="42">
        <v>0</v>
      </c>
      <c r="AE243" s="42">
        <v>0</v>
      </c>
      <c r="AF243" s="42">
        <v>0</v>
      </c>
      <c r="AG243" s="42">
        <v>0</v>
      </c>
      <c r="AH243" s="42">
        <v>0</v>
      </c>
      <c r="AI243" s="47">
        <v>0</v>
      </c>
      <c r="AJ243" s="47">
        <v>0</v>
      </c>
      <c r="AK243" s="47">
        <v>0</v>
      </c>
      <c r="AL243" s="47">
        <v>0</v>
      </c>
      <c r="AM243" s="47">
        <v>0</v>
      </c>
      <c r="AN243">
        <v>0</v>
      </c>
      <c r="AO243" s="47">
        <v>0</v>
      </c>
      <c r="AP243" s="47">
        <v>0</v>
      </c>
      <c r="AQ243" s="47">
        <v>0</v>
      </c>
      <c r="AR243" s="47">
        <v>0</v>
      </c>
      <c r="AS243" s="47">
        <v>0</v>
      </c>
      <c r="AT243" s="47">
        <v>0</v>
      </c>
      <c r="AU243" s="47">
        <v>0</v>
      </c>
      <c r="AV243" s="47">
        <v>0</v>
      </c>
      <c r="AW243" s="47">
        <v>0</v>
      </c>
      <c r="AX243" s="47">
        <v>0</v>
      </c>
      <c r="AY243">
        <v>0</v>
      </c>
      <c r="AZ243" s="47">
        <v>0</v>
      </c>
      <c r="BA243" s="47">
        <v>0</v>
      </c>
      <c r="BB243">
        <v>0</v>
      </c>
      <c r="BC243" t="s">
        <v>625</v>
      </c>
      <c r="BD243">
        <v>0</v>
      </c>
      <c r="BE243">
        <v>0</v>
      </c>
      <c r="BF243">
        <v>0</v>
      </c>
      <c r="BG243">
        <v>0</v>
      </c>
    </row>
    <row r="244" spans="1:59" x14ac:dyDescent="0.25">
      <c r="A244" s="47">
        <v>0</v>
      </c>
      <c r="B244" s="47">
        <v>0</v>
      </c>
      <c r="C244" s="47">
        <v>0</v>
      </c>
      <c r="D244" s="47">
        <v>0</v>
      </c>
      <c r="E244" s="47">
        <v>0</v>
      </c>
      <c r="F244" s="47">
        <v>0</v>
      </c>
      <c r="G244" s="47">
        <v>0</v>
      </c>
      <c r="H244" s="47">
        <v>0</v>
      </c>
      <c r="I244" s="47">
        <v>0</v>
      </c>
      <c r="J244" s="47">
        <v>0</v>
      </c>
      <c r="K244" s="47">
        <v>21</v>
      </c>
      <c r="L244" s="47">
        <v>285</v>
      </c>
      <c r="M244" s="47">
        <v>2</v>
      </c>
      <c r="N244" s="47">
        <v>6</v>
      </c>
      <c r="O244" s="42">
        <v>0</v>
      </c>
      <c r="P244" s="42">
        <v>1</v>
      </c>
      <c r="Q244" s="42">
        <v>0</v>
      </c>
      <c r="R244" s="42">
        <v>0</v>
      </c>
      <c r="S244" s="47">
        <v>0</v>
      </c>
      <c r="T244" s="42">
        <v>1.5</v>
      </c>
      <c r="U244" s="42">
        <v>0</v>
      </c>
      <c r="V244" s="42">
        <v>0</v>
      </c>
      <c r="W244" s="42">
        <v>0</v>
      </c>
      <c r="X244" s="42">
        <v>0</v>
      </c>
      <c r="Y244" s="42">
        <v>0</v>
      </c>
      <c r="Z244" s="42">
        <v>0</v>
      </c>
      <c r="AA244" s="42">
        <v>0</v>
      </c>
      <c r="AB244" s="42">
        <v>0</v>
      </c>
      <c r="AC244" s="42">
        <v>0</v>
      </c>
      <c r="AD244" s="42">
        <v>0</v>
      </c>
      <c r="AE244" s="42">
        <v>0</v>
      </c>
      <c r="AF244" s="42">
        <v>0</v>
      </c>
      <c r="AG244" s="42">
        <v>0</v>
      </c>
      <c r="AH244" s="42">
        <v>0</v>
      </c>
      <c r="AI244" s="47">
        <v>0</v>
      </c>
      <c r="AJ244" s="47">
        <v>0</v>
      </c>
      <c r="AK244" s="47">
        <v>0</v>
      </c>
      <c r="AL244" s="47">
        <v>0</v>
      </c>
      <c r="AM244" s="47">
        <v>0</v>
      </c>
      <c r="AN244">
        <v>0</v>
      </c>
      <c r="AO244" s="47">
        <v>0</v>
      </c>
      <c r="AP244" s="47">
        <v>0</v>
      </c>
      <c r="AQ244" s="47">
        <v>0</v>
      </c>
      <c r="AR244" s="47">
        <v>0</v>
      </c>
      <c r="AS244" s="47">
        <v>0</v>
      </c>
      <c r="AT244" s="47">
        <v>0</v>
      </c>
      <c r="AU244" s="47">
        <v>0</v>
      </c>
      <c r="AV244" s="47">
        <v>0</v>
      </c>
      <c r="AW244" s="47">
        <v>0</v>
      </c>
      <c r="AX244" s="47">
        <v>0</v>
      </c>
      <c r="AY244">
        <v>0</v>
      </c>
      <c r="AZ244" s="47">
        <v>0</v>
      </c>
      <c r="BA244" s="47">
        <v>0</v>
      </c>
      <c r="BB244">
        <v>0</v>
      </c>
      <c r="BC244" t="s">
        <v>589</v>
      </c>
      <c r="BD244">
        <v>0</v>
      </c>
      <c r="BE244">
        <v>0</v>
      </c>
      <c r="BF244">
        <v>0</v>
      </c>
      <c r="BG244">
        <v>0</v>
      </c>
    </row>
    <row r="245" spans="1:59" x14ac:dyDescent="0.25">
      <c r="A245" s="47">
        <v>0</v>
      </c>
      <c r="B245" s="47">
        <v>0</v>
      </c>
      <c r="C245" s="47">
        <v>0</v>
      </c>
      <c r="D245" s="47">
        <v>0</v>
      </c>
      <c r="E245" s="47">
        <v>0</v>
      </c>
      <c r="F245" s="47">
        <v>0</v>
      </c>
      <c r="G245" s="47">
        <v>0</v>
      </c>
      <c r="H245" s="47">
        <v>0</v>
      </c>
      <c r="I245" s="47">
        <v>0</v>
      </c>
      <c r="J245" s="47">
        <v>0</v>
      </c>
      <c r="K245" s="47">
        <v>21</v>
      </c>
      <c r="L245" s="47">
        <v>356</v>
      </c>
      <c r="M245" s="47">
        <v>1</v>
      </c>
      <c r="N245" s="47">
        <v>6</v>
      </c>
      <c r="O245" s="42">
        <v>0</v>
      </c>
      <c r="P245" s="42">
        <v>1</v>
      </c>
      <c r="Q245" s="42">
        <v>0</v>
      </c>
      <c r="R245" s="42">
        <v>0</v>
      </c>
      <c r="S245" s="47">
        <v>0</v>
      </c>
      <c r="T245" s="42">
        <v>1.5</v>
      </c>
      <c r="U245" s="42">
        <v>0</v>
      </c>
      <c r="V245" s="42">
        <v>0</v>
      </c>
      <c r="W245" s="42">
        <v>0</v>
      </c>
      <c r="X245" s="42">
        <v>0</v>
      </c>
      <c r="Y245" s="42">
        <v>0</v>
      </c>
      <c r="Z245" s="42">
        <v>0</v>
      </c>
      <c r="AA245" s="42">
        <v>0</v>
      </c>
      <c r="AB245" s="42">
        <v>0</v>
      </c>
      <c r="AC245" s="42">
        <v>0</v>
      </c>
      <c r="AD245" s="42">
        <v>0</v>
      </c>
      <c r="AE245" s="42">
        <v>0</v>
      </c>
      <c r="AF245" s="42">
        <v>0</v>
      </c>
      <c r="AG245" s="42">
        <v>0</v>
      </c>
      <c r="AH245" s="42">
        <v>0</v>
      </c>
      <c r="AI245" s="47">
        <v>0</v>
      </c>
      <c r="AJ245" s="47">
        <v>0</v>
      </c>
      <c r="AK245" s="47">
        <v>0</v>
      </c>
      <c r="AL245" s="47">
        <v>0</v>
      </c>
      <c r="AM245" s="47">
        <v>0</v>
      </c>
      <c r="AN245">
        <v>0</v>
      </c>
      <c r="AO245" s="47">
        <v>0</v>
      </c>
      <c r="AP245" s="47">
        <v>0</v>
      </c>
      <c r="AQ245" s="47">
        <v>0</v>
      </c>
      <c r="AR245" s="47">
        <v>0</v>
      </c>
      <c r="AS245" s="47">
        <v>0</v>
      </c>
      <c r="AT245" s="47">
        <v>0</v>
      </c>
      <c r="AU245" s="47">
        <v>0</v>
      </c>
      <c r="AV245" s="47">
        <v>0</v>
      </c>
      <c r="AW245" s="47">
        <v>0</v>
      </c>
      <c r="AX245" s="47">
        <v>0</v>
      </c>
      <c r="AY245">
        <v>0</v>
      </c>
      <c r="AZ245" s="47">
        <v>0</v>
      </c>
      <c r="BA245" s="47">
        <v>0</v>
      </c>
      <c r="BB245">
        <v>0</v>
      </c>
      <c r="BC245" t="s">
        <v>643</v>
      </c>
      <c r="BD245">
        <v>0</v>
      </c>
      <c r="BE245">
        <v>0</v>
      </c>
      <c r="BF245">
        <v>0</v>
      </c>
      <c r="BG245">
        <v>0</v>
      </c>
    </row>
    <row r="246" spans="1:59" x14ac:dyDescent="0.25">
      <c r="A246" s="47">
        <v>0</v>
      </c>
      <c r="B246" s="47">
        <v>0</v>
      </c>
      <c r="C246" s="47">
        <v>0</v>
      </c>
      <c r="D246" s="47">
        <v>0</v>
      </c>
      <c r="E246" s="47">
        <v>0</v>
      </c>
      <c r="F246" s="47">
        <v>0</v>
      </c>
      <c r="G246" s="47">
        <v>0</v>
      </c>
      <c r="H246" s="47">
        <v>0</v>
      </c>
      <c r="I246" s="47">
        <v>0</v>
      </c>
      <c r="J246" s="47">
        <v>0</v>
      </c>
      <c r="K246" s="47">
        <v>21</v>
      </c>
      <c r="L246" s="47">
        <v>293</v>
      </c>
      <c r="M246" s="47">
        <v>3</v>
      </c>
      <c r="N246" s="47">
        <v>6</v>
      </c>
      <c r="O246" s="42">
        <v>0</v>
      </c>
      <c r="P246" s="42">
        <v>1</v>
      </c>
      <c r="Q246" s="42">
        <v>0</v>
      </c>
      <c r="R246" s="42">
        <v>0</v>
      </c>
      <c r="S246" s="47">
        <v>0</v>
      </c>
      <c r="T246" s="42">
        <v>1.5</v>
      </c>
      <c r="U246" s="42">
        <v>0</v>
      </c>
      <c r="V246" s="42">
        <v>0</v>
      </c>
      <c r="W246" s="42">
        <v>0</v>
      </c>
      <c r="X246" s="42">
        <v>0</v>
      </c>
      <c r="Y246" s="42">
        <v>0</v>
      </c>
      <c r="Z246" s="42">
        <v>0</v>
      </c>
      <c r="AA246" s="42">
        <v>0</v>
      </c>
      <c r="AB246" s="42">
        <v>0</v>
      </c>
      <c r="AC246" s="42">
        <v>0</v>
      </c>
      <c r="AD246" s="42">
        <v>0</v>
      </c>
      <c r="AE246" s="42">
        <v>0</v>
      </c>
      <c r="AF246" s="42">
        <v>0</v>
      </c>
      <c r="AG246" s="42">
        <v>0</v>
      </c>
      <c r="AH246" s="42">
        <v>0</v>
      </c>
      <c r="AI246" s="47">
        <v>0</v>
      </c>
      <c r="AJ246" s="47">
        <v>0</v>
      </c>
      <c r="AK246" s="47">
        <v>0</v>
      </c>
      <c r="AL246" s="47">
        <v>0</v>
      </c>
      <c r="AM246" s="47">
        <v>0</v>
      </c>
      <c r="AN246">
        <v>0</v>
      </c>
      <c r="AO246" s="47">
        <v>0</v>
      </c>
      <c r="AP246" s="47">
        <v>0</v>
      </c>
      <c r="AQ246" s="47">
        <v>0</v>
      </c>
      <c r="AR246" s="47">
        <v>0</v>
      </c>
      <c r="AS246" s="47">
        <v>0</v>
      </c>
      <c r="AT246" s="47">
        <v>0</v>
      </c>
      <c r="AU246" s="47">
        <v>0</v>
      </c>
      <c r="AV246" s="47">
        <v>0</v>
      </c>
      <c r="AW246" s="47">
        <v>0</v>
      </c>
      <c r="AX246" s="47">
        <v>0</v>
      </c>
      <c r="AY246">
        <v>0</v>
      </c>
      <c r="AZ246" s="47">
        <v>0</v>
      </c>
      <c r="BA246" s="47">
        <v>0</v>
      </c>
      <c r="BB246">
        <v>0</v>
      </c>
      <c r="BC246" t="s">
        <v>622</v>
      </c>
      <c r="BD246">
        <v>0</v>
      </c>
      <c r="BE246">
        <v>0</v>
      </c>
      <c r="BF246">
        <v>0</v>
      </c>
      <c r="BG246">
        <v>0</v>
      </c>
    </row>
    <row r="247" spans="1:59" x14ac:dyDescent="0.25">
      <c r="A247" s="47">
        <v>0</v>
      </c>
      <c r="B247" s="47">
        <v>0</v>
      </c>
      <c r="C247" s="47">
        <v>0</v>
      </c>
      <c r="D247" s="47">
        <v>0</v>
      </c>
      <c r="E247" s="47">
        <v>0</v>
      </c>
      <c r="F247" s="47">
        <v>0</v>
      </c>
      <c r="G247" s="47">
        <v>0</v>
      </c>
      <c r="H247" s="47">
        <v>0</v>
      </c>
      <c r="I247" s="47">
        <v>0</v>
      </c>
      <c r="J247" s="47">
        <v>0</v>
      </c>
      <c r="K247" s="47">
        <v>21</v>
      </c>
      <c r="L247" s="47">
        <v>285</v>
      </c>
      <c r="M247" s="47">
        <v>3</v>
      </c>
      <c r="N247" s="47">
        <v>6</v>
      </c>
      <c r="O247" s="42">
        <v>0</v>
      </c>
      <c r="P247" s="42">
        <v>1</v>
      </c>
      <c r="Q247" s="42">
        <v>0</v>
      </c>
      <c r="R247" s="42">
        <v>0</v>
      </c>
      <c r="S247" s="47">
        <v>0</v>
      </c>
      <c r="T247" s="42">
        <v>1.5</v>
      </c>
      <c r="U247" s="42">
        <v>0</v>
      </c>
      <c r="V247" s="42">
        <v>0</v>
      </c>
      <c r="W247" s="42">
        <v>0</v>
      </c>
      <c r="X247" s="42">
        <v>0</v>
      </c>
      <c r="Y247" s="42">
        <v>0</v>
      </c>
      <c r="Z247" s="42">
        <v>0</v>
      </c>
      <c r="AA247" s="42">
        <v>0</v>
      </c>
      <c r="AB247" s="42">
        <v>0</v>
      </c>
      <c r="AC247" s="42">
        <v>0</v>
      </c>
      <c r="AD247" s="42">
        <v>0</v>
      </c>
      <c r="AE247" s="42">
        <v>0</v>
      </c>
      <c r="AF247" s="42">
        <v>0</v>
      </c>
      <c r="AG247" s="42">
        <v>0</v>
      </c>
      <c r="AH247" s="42">
        <v>0</v>
      </c>
      <c r="AI247" s="47">
        <v>0</v>
      </c>
      <c r="AJ247" s="47">
        <v>0</v>
      </c>
      <c r="AK247" s="47">
        <v>0</v>
      </c>
      <c r="AL247" s="47">
        <v>0</v>
      </c>
      <c r="AM247" s="47">
        <v>0</v>
      </c>
      <c r="AN247">
        <v>0</v>
      </c>
      <c r="AO247" s="47">
        <v>0</v>
      </c>
      <c r="AP247" s="47">
        <v>0</v>
      </c>
      <c r="AQ247" s="47">
        <v>0</v>
      </c>
      <c r="AR247" s="47">
        <v>0</v>
      </c>
      <c r="AS247" s="47">
        <v>0</v>
      </c>
      <c r="AT247" s="47">
        <v>0</v>
      </c>
      <c r="AU247" s="47">
        <v>0</v>
      </c>
      <c r="AV247" s="47">
        <v>0</v>
      </c>
      <c r="AW247" s="47">
        <v>0</v>
      </c>
      <c r="AX247" s="47">
        <v>0</v>
      </c>
      <c r="AY247">
        <v>0</v>
      </c>
      <c r="AZ247" s="47">
        <v>0</v>
      </c>
      <c r="BA247" s="47">
        <v>0</v>
      </c>
      <c r="BB247">
        <v>0</v>
      </c>
      <c r="BC247" t="s">
        <v>657</v>
      </c>
      <c r="BD247">
        <v>0</v>
      </c>
      <c r="BE247">
        <v>0</v>
      </c>
      <c r="BF247">
        <v>0</v>
      </c>
      <c r="BG247">
        <v>0</v>
      </c>
    </row>
    <row r="248" spans="1:59" x14ac:dyDescent="0.25">
      <c r="A248" s="47">
        <v>0</v>
      </c>
      <c r="B248" s="47">
        <v>0</v>
      </c>
      <c r="C248" s="47">
        <v>0</v>
      </c>
      <c r="D248" s="47">
        <v>0</v>
      </c>
      <c r="E248" s="47">
        <v>0</v>
      </c>
      <c r="F248" s="47">
        <v>0</v>
      </c>
      <c r="G248" s="47">
        <v>0</v>
      </c>
      <c r="H248" s="47">
        <v>0</v>
      </c>
      <c r="I248" s="47">
        <v>0</v>
      </c>
      <c r="J248" s="47">
        <v>0</v>
      </c>
      <c r="K248" s="47">
        <v>21</v>
      </c>
      <c r="L248" s="47">
        <v>266</v>
      </c>
      <c r="M248" s="47">
        <v>2</v>
      </c>
      <c r="N248" s="47">
        <v>6</v>
      </c>
      <c r="O248" s="42">
        <v>0</v>
      </c>
      <c r="P248" s="42">
        <v>1</v>
      </c>
      <c r="Q248" s="42">
        <v>0</v>
      </c>
      <c r="R248" s="42">
        <v>0</v>
      </c>
      <c r="S248" s="47">
        <v>0</v>
      </c>
      <c r="T248" s="42">
        <v>1.5</v>
      </c>
      <c r="U248" s="42">
        <v>0</v>
      </c>
      <c r="V248" s="42">
        <v>0</v>
      </c>
      <c r="W248" s="42">
        <v>0</v>
      </c>
      <c r="X248" s="42">
        <v>0</v>
      </c>
      <c r="Y248" s="42">
        <v>0</v>
      </c>
      <c r="Z248" s="42">
        <v>0</v>
      </c>
      <c r="AA248" s="42">
        <v>0</v>
      </c>
      <c r="AB248" s="42">
        <v>0</v>
      </c>
      <c r="AC248" s="42">
        <v>0</v>
      </c>
      <c r="AD248" s="42">
        <v>0</v>
      </c>
      <c r="AE248" s="42">
        <v>0</v>
      </c>
      <c r="AF248" s="42">
        <v>0</v>
      </c>
      <c r="AG248" s="42">
        <v>0</v>
      </c>
      <c r="AH248" s="42">
        <v>0</v>
      </c>
      <c r="AI248" s="47">
        <v>0</v>
      </c>
      <c r="AJ248" s="47">
        <v>0</v>
      </c>
      <c r="AK248" s="47">
        <v>0</v>
      </c>
      <c r="AL248" s="47">
        <v>0</v>
      </c>
      <c r="AM248" s="47">
        <v>0</v>
      </c>
      <c r="AN248">
        <v>0</v>
      </c>
      <c r="AO248" s="47">
        <v>0</v>
      </c>
      <c r="AP248" s="47">
        <v>0</v>
      </c>
      <c r="AQ248" s="47">
        <v>0</v>
      </c>
      <c r="AR248" s="47">
        <v>0</v>
      </c>
      <c r="AS248" s="47">
        <v>0</v>
      </c>
      <c r="AT248" s="47">
        <v>0</v>
      </c>
      <c r="AU248" s="47">
        <v>0</v>
      </c>
      <c r="AV248" s="47">
        <v>0</v>
      </c>
      <c r="AW248" s="47">
        <v>0</v>
      </c>
      <c r="AX248" s="47">
        <v>0</v>
      </c>
      <c r="AY248">
        <v>0</v>
      </c>
      <c r="AZ248" s="47">
        <v>0</v>
      </c>
      <c r="BA248" s="47">
        <v>0</v>
      </c>
      <c r="BB248">
        <v>0</v>
      </c>
      <c r="BC248" t="s">
        <v>609</v>
      </c>
      <c r="BD248">
        <v>0</v>
      </c>
      <c r="BE248">
        <v>0</v>
      </c>
      <c r="BF248">
        <v>0</v>
      </c>
      <c r="BG248">
        <v>0</v>
      </c>
    </row>
    <row r="249" spans="1:59" x14ac:dyDescent="0.25">
      <c r="A249" s="47">
        <v>1</v>
      </c>
      <c r="B249" s="47">
        <v>2</v>
      </c>
      <c r="C249" s="47">
        <v>4</v>
      </c>
      <c r="D249" s="47">
        <v>0</v>
      </c>
      <c r="E249" s="47">
        <v>3</v>
      </c>
      <c r="F249" s="47">
        <v>0</v>
      </c>
      <c r="G249" s="47">
        <v>0</v>
      </c>
      <c r="H249" s="47">
        <v>0</v>
      </c>
      <c r="I249" s="47">
        <v>0</v>
      </c>
      <c r="J249" s="47">
        <v>0</v>
      </c>
      <c r="K249" s="47">
        <v>21</v>
      </c>
      <c r="L249" s="47">
        <v>327</v>
      </c>
      <c r="M249" s="47">
        <v>4</v>
      </c>
      <c r="N249" s="47">
        <v>6</v>
      </c>
      <c r="O249" s="42">
        <v>0</v>
      </c>
      <c r="P249" s="42">
        <v>0.93</v>
      </c>
      <c r="Q249" s="42">
        <v>0</v>
      </c>
      <c r="R249" s="42">
        <v>0.85</v>
      </c>
      <c r="S249" s="47">
        <v>2</v>
      </c>
      <c r="T249" s="42">
        <v>0.16</v>
      </c>
      <c r="U249" s="42">
        <v>0</v>
      </c>
      <c r="V249" s="42">
        <v>0</v>
      </c>
      <c r="W249" s="42">
        <v>52</v>
      </c>
      <c r="X249" s="42">
        <v>23</v>
      </c>
      <c r="Y249" s="42">
        <v>1.5</v>
      </c>
      <c r="Z249" s="42">
        <v>1</v>
      </c>
      <c r="AA249" s="42">
        <v>2</v>
      </c>
      <c r="AB249" s="42">
        <v>0.5</v>
      </c>
      <c r="AC249" s="42">
        <v>0</v>
      </c>
      <c r="AD249" s="42">
        <v>0</v>
      </c>
      <c r="AE249" s="42">
        <v>0</v>
      </c>
      <c r="AF249" s="42">
        <v>0</v>
      </c>
      <c r="AG249" s="42">
        <v>0</v>
      </c>
      <c r="AH249" s="42">
        <v>0</v>
      </c>
      <c r="AI249" s="47">
        <v>2</v>
      </c>
      <c r="AJ249" s="47">
        <v>1</v>
      </c>
      <c r="AK249" s="47">
        <v>2</v>
      </c>
      <c r="AL249" s="47">
        <v>0</v>
      </c>
      <c r="AM249" s="47">
        <v>0</v>
      </c>
      <c r="AN249">
        <v>0</v>
      </c>
      <c r="AO249" s="47">
        <v>0</v>
      </c>
      <c r="AP249" s="47">
        <v>0</v>
      </c>
      <c r="AQ249" s="47">
        <v>0</v>
      </c>
      <c r="AR249" s="47">
        <v>0</v>
      </c>
      <c r="AS249" s="47">
        <v>1</v>
      </c>
      <c r="AT249" s="47">
        <v>1</v>
      </c>
      <c r="AU249" s="47">
        <v>2</v>
      </c>
      <c r="AV249" s="47">
        <v>1</v>
      </c>
      <c r="AW249" s="47">
        <v>0</v>
      </c>
      <c r="AX249" s="47">
        <v>0</v>
      </c>
      <c r="AY249">
        <v>0</v>
      </c>
      <c r="AZ249" s="47">
        <v>0</v>
      </c>
      <c r="BA249" s="47">
        <v>0</v>
      </c>
      <c r="BB249">
        <v>0</v>
      </c>
      <c r="BC249" t="s">
        <v>429</v>
      </c>
      <c r="BD249">
        <v>1.6</v>
      </c>
      <c r="BE249">
        <v>0.10000000000000009</v>
      </c>
      <c r="BF249">
        <v>0</v>
      </c>
      <c r="BG249">
        <v>0</v>
      </c>
    </row>
    <row r="250" spans="1:59" x14ac:dyDescent="0.25">
      <c r="A250" s="47">
        <v>2</v>
      </c>
      <c r="B250" s="47">
        <v>6</v>
      </c>
      <c r="C250" s="47">
        <v>12</v>
      </c>
      <c r="D250" s="47">
        <v>1</v>
      </c>
      <c r="E250" s="47">
        <v>1</v>
      </c>
      <c r="F250" s="47">
        <v>0</v>
      </c>
      <c r="G250" s="47">
        <v>0</v>
      </c>
      <c r="H250" s="47">
        <v>0</v>
      </c>
      <c r="I250" s="47">
        <v>0</v>
      </c>
      <c r="J250" s="47">
        <v>0</v>
      </c>
      <c r="K250" s="47">
        <v>21</v>
      </c>
      <c r="L250" s="47">
        <v>276</v>
      </c>
      <c r="M250" s="47">
        <v>4</v>
      </c>
      <c r="N250" s="47">
        <v>6</v>
      </c>
      <c r="O250" s="42">
        <v>0</v>
      </c>
      <c r="P250" s="42">
        <v>0.9</v>
      </c>
      <c r="Q250" s="42">
        <v>0</v>
      </c>
      <c r="R250" s="42">
        <v>0.6</v>
      </c>
      <c r="S250" s="47">
        <v>10</v>
      </c>
      <c r="T250" s="42">
        <v>-7.0000000000000007E-2</v>
      </c>
      <c r="U250" s="42">
        <v>0.26666666666666666</v>
      </c>
      <c r="V250" s="42">
        <v>1.075</v>
      </c>
      <c r="W250" s="42">
        <v>26</v>
      </c>
      <c r="X250" s="42">
        <v>14</v>
      </c>
      <c r="Y250" s="42">
        <v>0.1</v>
      </c>
      <c r="Z250" s="42">
        <v>0.6</v>
      </c>
      <c r="AA250" s="42">
        <v>1.2</v>
      </c>
      <c r="AB250" s="42">
        <v>0.2</v>
      </c>
      <c r="AC250" s="42">
        <v>0.1</v>
      </c>
      <c r="AD250" s="42">
        <v>0</v>
      </c>
      <c r="AE250" s="42">
        <v>0</v>
      </c>
      <c r="AF250" s="42">
        <v>0</v>
      </c>
      <c r="AG250" s="42">
        <v>0</v>
      </c>
      <c r="AH250" s="42">
        <v>0</v>
      </c>
      <c r="AI250" s="47">
        <v>1</v>
      </c>
      <c r="AJ250" s="47">
        <v>4</v>
      </c>
      <c r="AK250" s="47">
        <v>9</v>
      </c>
      <c r="AL250" s="47">
        <v>1</v>
      </c>
      <c r="AM250" s="47">
        <v>0</v>
      </c>
      <c r="AN250">
        <v>0</v>
      </c>
      <c r="AO250" s="47">
        <v>0</v>
      </c>
      <c r="AP250" s="47">
        <v>0</v>
      </c>
      <c r="AQ250" s="47">
        <v>0</v>
      </c>
      <c r="AR250" s="47">
        <v>0</v>
      </c>
      <c r="AS250" s="47">
        <v>0</v>
      </c>
      <c r="AT250" s="47">
        <v>2</v>
      </c>
      <c r="AU250" s="47">
        <v>3</v>
      </c>
      <c r="AV250" s="47">
        <v>1</v>
      </c>
      <c r="AW250" s="47">
        <v>1</v>
      </c>
      <c r="AX250" s="47">
        <v>0</v>
      </c>
      <c r="AY250">
        <v>0</v>
      </c>
      <c r="AZ250" s="47">
        <v>0</v>
      </c>
      <c r="BA250" s="47">
        <v>0</v>
      </c>
      <c r="BB250">
        <v>0</v>
      </c>
      <c r="BC250" t="s">
        <v>479</v>
      </c>
      <c r="BD250">
        <v>1.6</v>
      </c>
      <c r="BE250">
        <v>1.3</v>
      </c>
      <c r="BF250">
        <v>6</v>
      </c>
      <c r="BG250">
        <v>1</v>
      </c>
    </row>
    <row r="251" spans="1:59" x14ac:dyDescent="0.25">
      <c r="A251" s="47">
        <v>0</v>
      </c>
      <c r="B251" s="47">
        <v>0</v>
      </c>
      <c r="C251" s="47">
        <v>0</v>
      </c>
      <c r="D251" s="47">
        <v>0</v>
      </c>
      <c r="E251" s="47">
        <v>0</v>
      </c>
      <c r="F251" s="47">
        <v>0</v>
      </c>
      <c r="G251" s="47">
        <v>0</v>
      </c>
      <c r="H251" s="47">
        <v>0</v>
      </c>
      <c r="I251" s="47">
        <v>0</v>
      </c>
      <c r="J251" s="47">
        <v>0</v>
      </c>
      <c r="K251" s="47">
        <v>21</v>
      </c>
      <c r="L251" s="47">
        <v>290</v>
      </c>
      <c r="M251" s="47">
        <v>4</v>
      </c>
      <c r="N251" s="47">
        <v>6</v>
      </c>
      <c r="O251" s="42">
        <v>0</v>
      </c>
      <c r="P251" s="42">
        <v>1</v>
      </c>
      <c r="Q251" s="42">
        <v>0</v>
      </c>
      <c r="R251" s="42">
        <v>0</v>
      </c>
      <c r="S251" s="47">
        <v>0</v>
      </c>
      <c r="T251" s="42">
        <v>1.5</v>
      </c>
      <c r="U251" s="42">
        <v>0</v>
      </c>
      <c r="V251" s="42">
        <v>0</v>
      </c>
      <c r="W251" s="42">
        <v>0</v>
      </c>
      <c r="X251" s="42">
        <v>0</v>
      </c>
      <c r="Y251" s="42">
        <v>0</v>
      </c>
      <c r="Z251" s="42">
        <v>0</v>
      </c>
      <c r="AA251" s="42">
        <v>0</v>
      </c>
      <c r="AB251" s="42">
        <v>0</v>
      </c>
      <c r="AC251" s="42">
        <v>0</v>
      </c>
      <c r="AD251" s="42">
        <v>0</v>
      </c>
      <c r="AE251" s="42">
        <v>0</v>
      </c>
      <c r="AF251" s="42">
        <v>0</v>
      </c>
      <c r="AG251" s="42">
        <v>0</v>
      </c>
      <c r="AH251" s="42">
        <v>0</v>
      </c>
      <c r="AI251" s="47">
        <v>0</v>
      </c>
      <c r="AJ251" s="47">
        <v>0</v>
      </c>
      <c r="AK251" s="47">
        <v>0</v>
      </c>
      <c r="AL251" s="47">
        <v>0</v>
      </c>
      <c r="AM251" s="47">
        <v>0</v>
      </c>
      <c r="AN251">
        <v>0</v>
      </c>
      <c r="AO251" s="47">
        <v>0</v>
      </c>
      <c r="AP251" s="47">
        <v>0</v>
      </c>
      <c r="AQ251" s="47">
        <v>0</v>
      </c>
      <c r="AR251" s="47">
        <v>0</v>
      </c>
      <c r="AS251" s="47">
        <v>0</v>
      </c>
      <c r="AT251" s="47">
        <v>0</v>
      </c>
      <c r="AU251" s="47">
        <v>0</v>
      </c>
      <c r="AV251" s="47">
        <v>0</v>
      </c>
      <c r="AW251" s="47">
        <v>0</v>
      </c>
      <c r="AX251" s="47">
        <v>0</v>
      </c>
      <c r="AY251">
        <v>0</v>
      </c>
      <c r="AZ251" s="47">
        <v>0</v>
      </c>
      <c r="BA251" s="47">
        <v>0</v>
      </c>
      <c r="BB251">
        <v>0</v>
      </c>
      <c r="BC251" t="s">
        <v>581</v>
      </c>
      <c r="BD251">
        <v>0</v>
      </c>
      <c r="BE251">
        <v>0</v>
      </c>
      <c r="BF251">
        <v>0</v>
      </c>
      <c r="BG251">
        <v>0</v>
      </c>
    </row>
    <row r="252" spans="1:59" x14ac:dyDescent="0.25">
      <c r="A252" s="47">
        <v>0</v>
      </c>
      <c r="B252" s="47">
        <v>0</v>
      </c>
      <c r="C252" s="47">
        <v>0</v>
      </c>
      <c r="D252" s="47">
        <v>0</v>
      </c>
      <c r="E252" s="47">
        <v>0</v>
      </c>
      <c r="F252" s="47">
        <v>0</v>
      </c>
      <c r="G252" s="47">
        <v>0</v>
      </c>
      <c r="H252" s="47">
        <v>0</v>
      </c>
      <c r="I252" s="47">
        <v>0</v>
      </c>
      <c r="J252" s="47">
        <v>0</v>
      </c>
      <c r="K252" s="47">
        <v>21</v>
      </c>
      <c r="L252" s="47">
        <v>290</v>
      </c>
      <c r="M252" s="47">
        <v>5</v>
      </c>
      <c r="N252" s="47">
        <v>6</v>
      </c>
      <c r="O252" s="42">
        <v>0</v>
      </c>
      <c r="P252" s="42">
        <v>1</v>
      </c>
      <c r="Q252" s="42">
        <v>0</v>
      </c>
      <c r="R252" s="42">
        <v>0</v>
      </c>
      <c r="S252" s="47">
        <v>0</v>
      </c>
      <c r="T252" s="42">
        <v>1.5</v>
      </c>
      <c r="U252" s="42">
        <v>0</v>
      </c>
      <c r="V252" s="42">
        <v>0</v>
      </c>
      <c r="W252" s="42">
        <v>0</v>
      </c>
      <c r="X252" s="42">
        <v>0</v>
      </c>
      <c r="Y252" s="42">
        <v>0</v>
      </c>
      <c r="Z252" s="42">
        <v>0</v>
      </c>
      <c r="AA252" s="42">
        <v>0</v>
      </c>
      <c r="AB252" s="42">
        <v>0</v>
      </c>
      <c r="AC252" s="42">
        <v>0</v>
      </c>
      <c r="AD252" s="42">
        <v>0</v>
      </c>
      <c r="AE252" s="42">
        <v>0</v>
      </c>
      <c r="AF252" s="42">
        <v>0</v>
      </c>
      <c r="AG252" s="42">
        <v>0</v>
      </c>
      <c r="AH252" s="42">
        <v>0</v>
      </c>
      <c r="AI252" s="47">
        <v>0</v>
      </c>
      <c r="AJ252" s="47">
        <v>0</v>
      </c>
      <c r="AK252" s="47">
        <v>0</v>
      </c>
      <c r="AL252" s="47">
        <v>0</v>
      </c>
      <c r="AM252" s="47">
        <v>0</v>
      </c>
      <c r="AN252">
        <v>0</v>
      </c>
      <c r="AO252" s="47">
        <v>0</v>
      </c>
      <c r="AP252" s="47">
        <v>0</v>
      </c>
      <c r="AQ252" s="47">
        <v>0</v>
      </c>
      <c r="AR252" s="47">
        <v>0</v>
      </c>
      <c r="AS252" s="47">
        <v>0</v>
      </c>
      <c r="AT252" s="47">
        <v>0</v>
      </c>
      <c r="AU252" s="47">
        <v>0</v>
      </c>
      <c r="AV252" s="47">
        <v>0</v>
      </c>
      <c r="AW252" s="47">
        <v>0</v>
      </c>
      <c r="AX252" s="47">
        <v>0</v>
      </c>
      <c r="AY252">
        <v>0</v>
      </c>
      <c r="AZ252" s="47">
        <v>0</v>
      </c>
      <c r="BA252" s="47">
        <v>0</v>
      </c>
      <c r="BB252">
        <v>0</v>
      </c>
      <c r="BC252" t="s">
        <v>501</v>
      </c>
      <c r="BD252">
        <v>0</v>
      </c>
      <c r="BE252">
        <v>0</v>
      </c>
      <c r="BF252">
        <v>0</v>
      </c>
      <c r="BG252">
        <v>0</v>
      </c>
    </row>
    <row r="253" spans="1:59" x14ac:dyDescent="0.25">
      <c r="A253" s="47">
        <v>0</v>
      </c>
      <c r="B253" s="47">
        <v>0</v>
      </c>
      <c r="C253" s="47">
        <v>1</v>
      </c>
      <c r="D253" s="47">
        <v>0</v>
      </c>
      <c r="E253" s="47">
        <v>0</v>
      </c>
      <c r="F253" s="47">
        <v>0</v>
      </c>
      <c r="G253" s="47">
        <v>1</v>
      </c>
      <c r="H253" s="47">
        <v>0</v>
      </c>
      <c r="I253" s="47">
        <v>0</v>
      </c>
      <c r="J253" s="47">
        <v>0</v>
      </c>
      <c r="K253" s="47">
        <v>21</v>
      </c>
      <c r="L253" s="47">
        <v>284</v>
      </c>
      <c r="M253" s="47">
        <v>5</v>
      </c>
      <c r="N253" s="47">
        <v>6</v>
      </c>
      <c r="O253" s="42">
        <v>0</v>
      </c>
      <c r="P253" s="42">
        <v>0.76</v>
      </c>
      <c r="Q253" s="42">
        <v>0</v>
      </c>
      <c r="R253" s="42">
        <v>0.3</v>
      </c>
      <c r="S253" s="47">
        <v>3</v>
      </c>
      <c r="T253" s="42">
        <v>1.27</v>
      </c>
      <c r="U253" s="42">
        <v>-0.3</v>
      </c>
      <c r="V253" s="42">
        <v>0.6</v>
      </c>
      <c r="W253" s="42">
        <v>15</v>
      </c>
      <c r="X253" s="42">
        <v>21</v>
      </c>
      <c r="Y253" s="42">
        <v>0</v>
      </c>
      <c r="Z253" s="42">
        <v>0</v>
      </c>
      <c r="AA253" s="42">
        <v>0.33</v>
      </c>
      <c r="AB253" s="42">
        <v>0</v>
      </c>
      <c r="AC253" s="42">
        <v>0</v>
      </c>
      <c r="AD253" s="42">
        <v>0</v>
      </c>
      <c r="AE253" s="42">
        <v>0</v>
      </c>
      <c r="AF253" s="42">
        <v>0</v>
      </c>
      <c r="AG253" s="42">
        <v>0.33</v>
      </c>
      <c r="AH253" s="42">
        <v>0</v>
      </c>
      <c r="AI253" s="47">
        <v>0</v>
      </c>
      <c r="AJ253" s="47">
        <v>0</v>
      </c>
      <c r="AK253" s="47">
        <v>1</v>
      </c>
      <c r="AL253" s="47">
        <v>0</v>
      </c>
      <c r="AM253" s="47">
        <v>0</v>
      </c>
      <c r="AN253">
        <v>0</v>
      </c>
      <c r="AO253" s="47">
        <v>0</v>
      </c>
      <c r="AP253" s="47">
        <v>0</v>
      </c>
      <c r="AQ253" s="47">
        <v>0</v>
      </c>
      <c r="AR253" s="47">
        <v>0</v>
      </c>
      <c r="AS253" s="47">
        <v>0</v>
      </c>
      <c r="AT253" s="47">
        <v>0</v>
      </c>
      <c r="AU253" s="47">
        <v>0</v>
      </c>
      <c r="AV253" s="47">
        <v>0</v>
      </c>
      <c r="AW253" s="47">
        <v>0</v>
      </c>
      <c r="AX253" s="47">
        <v>0</v>
      </c>
      <c r="AY253">
        <v>0</v>
      </c>
      <c r="AZ253" s="47">
        <v>0</v>
      </c>
      <c r="BA253" s="47">
        <v>1</v>
      </c>
      <c r="BB253">
        <v>0</v>
      </c>
      <c r="BC253" t="s">
        <v>707</v>
      </c>
      <c r="BD253">
        <v>-0.3</v>
      </c>
      <c r="BE253">
        <v>1.2</v>
      </c>
      <c r="BF253">
        <v>1</v>
      </c>
      <c r="BG253">
        <v>2</v>
      </c>
    </row>
    <row r="254" spans="1:59" x14ac:dyDescent="0.25">
      <c r="A254" s="47">
        <v>0</v>
      </c>
      <c r="B254" s="47">
        <v>0</v>
      </c>
      <c r="C254" s="47">
        <v>0</v>
      </c>
      <c r="D254" s="47">
        <v>0</v>
      </c>
      <c r="E254" s="47">
        <v>0</v>
      </c>
      <c r="F254" s="47">
        <v>0</v>
      </c>
      <c r="G254" s="47">
        <v>0</v>
      </c>
      <c r="H254" s="47">
        <v>0</v>
      </c>
      <c r="I254" s="47">
        <v>0</v>
      </c>
      <c r="J254" s="47">
        <v>0</v>
      </c>
      <c r="K254" s="47">
        <v>21</v>
      </c>
      <c r="L254" s="47">
        <v>266</v>
      </c>
      <c r="M254" s="47">
        <v>5</v>
      </c>
      <c r="N254" s="47">
        <v>6</v>
      </c>
      <c r="O254" s="42">
        <v>0</v>
      </c>
      <c r="P254" s="42">
        <v>1</v>
      </c>
      <c r="Q254" s="42">
        <v>0</v>
      </c>
      <c r="R254" s="42">
        <v>0</v>
      </c>
      <c r="S254" s="47">
        <v>0</v>
      </c>
      <c r="T254" s="42">
        <v>1.5</v>
      </c>
      <c r="U254" s="42">
        <v>0</v>
      </c>
      <c r="V254" s="42">
        <v>0</v>
      </c>
      <c r="W254" s="42">
        <v>0</v>
      </c>
      <c r="X254" s="42">
        <v>0</v>
      </c>
      <c r="Y254" s="42">
        <v>0</v>
      </c>
      <c r="Z254" s="42">
        <v>0</v>
      </c>
      <c r="AA254" s="42">
        <v>0</v>
      </c>
      <c r="AB254" s="42">
        <v>0</v>
      </c>
      <c r="AC254" s="42">
        <v>0</v>
      </c>
      <c r="AD254" s="42">
        <v>0</v>
      </c>
      <c r="AE254" s="42">
        <v>0</v>
      </c>
      <c r="AF254" s="42">
        <v>0</v>
      </c>
      <c r="AG254" s="42">
        <v>0</v>
      </c>
      <c r="AH254" s="42">
        <v>0</v>
      </c>
      <c r="AI254" s="47">
        <v>0</v>
      </c>
      <c r="AJ254" s="47">
        <v>0</v>
      </c>
      <c r="AK254" s="47">
        <v>0</v>
      </c>
      <c r="AL254" s="47">
        <v>0</v>
      </c>
      <c r="AM254" s="47">
        <v>0</v>
      </c>
      <c r="AN254">
        <v>0</v>
      </c>
      <c r="AO254" s="47">
        <v>0</v>
      </c>
      <c r="AP254" s="47">
        <v>0</v>
      </c>
      <c r="AQ254" s="47">
        <v>0</v>
      </c>
      <c r="AR254" s="47">
        <v>0</v>
      </c>
      <c r="AS254" s="47">
        <v>0</v>
      </c>
      <c r="AT254" s="47">
        <v>0</v>
      </c>
      <c r="AU254" s="47">
        <v>0</v>
      </c>
      <c r="AV254" s="47">
        <v>0</v>
      </c>
      <c r="AW254" s="47">
        <v>0</v>
      </c>
      <c r="AX254" s="47">
        <v>0</v>
      </c>
      <c r="AY254">
        <v>0</v>
      </c>
      <c r="AZ254" s="47">
        <v>0</v>
      </c>
      <c r="BA254" s="47">
        <v>0</v>
      </c>
      <c r="BB254">
        <v>0</v>
      </c>
      <c r="BC254" t="s">
        <v>612</v>
      </c>
      <c r="BD254">
        <v>0</v>
      </c>
      <c r="BE254">
        <v>0</v>
      </c>
      <c r="BF254">
        <v>0</v>
      </c>
      <c r="BG254">
        <v>0</v>
      </c>
    </row>
    <row r="255" spans="1:59" x14ac:dyDescent="0.25">
      <c r="A255" s="47">
        <v>0</v>
      </c>
      <c r="B255" s="47">
        <v>0</v>
      </c>
      <c r="C255" s="47">
        <v>0</v>
      </c>
      <c r="D255" s="47">
        <v>0</v>
      </c>
      <c r="E255" s="47">
        <v>0</v>
      </c>
      <c r="F255" s="47">
        <v>0</v>
      </c>
      <c r="G255" s="47">
        <v>0</v>
      </c>
      <c r="H255" s="47">
        <v>0</v>
      </c>
      <c r="I255" s="47">
        <v>0</v>
      </c>
      <c r="J255" s="47">
        <v>0</v>
      </c>
      <c r="K255" s="47">
        <v>21</v>
      </c>
      <c r="L255" s="47">
        <v>276</v>
      </c>
      <c r="M255" s="47">
        <v>1</v>
      </c>
      <c r="N255" s="47">
        <v>6</v>
      </c>
      <c r="O255" s="42">
        <v>0</v>
      </c>
      <c r="P255" s="42">
        <v>1</v>
      </c>
      <c r="Q255" s="42">
        <v>0</v>
      </c>
      <c r="R255" s="42">
        <v>0</v>
      </c>
      <c r="S255" s="47">
        <v>0</v>
      </c>
      <c r="T255" s="42">
        <v>1.5</v>
      </c>
      <c r="U255" s="42">
        <v>0</v>
      </c>
      <c r="V255" s="42">
        <v>0</v>
      </c>
      <c r="W255" s="42">
        <v>0</v>
      </c>
      <c r="X255" s="42">
        <v>0</v>
      </c>
      <c r="Y255" s="42">
        <v>0</v>
      </c>
      <c r="Z255" s="42">
        <v>0</v>
      </c>
      <c r="AA255" s="42">
        <v>0</v>
      </c>
      <c r="AB255" s="42">
        <v>0</v>
      </c>
      <c r="AC255" s="42">
        <v>0</v>
      </c>
      <c r="AD255" s="42">
        <v>0</v>
      </c>
      <c r="AE255" s="42">
        <v>0</v>
      </c>
      <c r="AF255" s="42">
        <v>0</v>
      </c>
      <c r="AG255" s="42">
        <v>0</v>
      </c>
      <c r="AH255" s="42">
        <v>0</v>
      </c>
      <c r="AI255" s="47">
        <v>0</v>
      </c>
      <c r="AJ255" s="47">
        <v>0</v>
      </c>
      <c r="AK255" s="47">
        <v>0</v>
      </c>
      <c r="AL255" s="47">
        <v>0</v>
      </c>
      <c r="AM255" s="47">
        <v>0</v>
      </c>
      <c r="AN255">
        <v>0</v>
      </c>
      <c r="AO255" s="47">
        <v>0</v>
      </c>
      <c r="AP255" s="47">
        <v>0</v>
      </c>
      <c r="AQ255" s="47">
        <v>0</v>
      </c>
      <c r="AR255" s="47">
        <v>0</v>
      </c>
      <c r="AS255" s="47">
        <v>0</v>
      </c>
      <c r="AT255" s="47">
        <v>0</v>
      </c>
      <c r="AU255" s="47">
        <v>0</v>
      </c>
      <c r="AV255" s="47">
        <v>0</v>
      </c>
      <c r="AW255" s="47">
        <v>0</v>
      </c>
      <c r="AX255" s="47">
        <v>0</v>
      </c>
      <c r="AY255">
        <v>0</v>
      </c>
      <c r="AZ255" s="47">
        <v>0</v>
      </c>
      <c r="BA255" s="47">
        <v>0</v>
      </c>
      <c r="BB255">
        <v>0</v>
      </c>
      <c r="BC255" t="s">
        <v>595</v>
      </c>
      <c r="BD255">
        <v>0</v>
      </c>
      <c r="BE255">
        <v>0</v>
      </c>
      <c r="BF255">
        <v>0</v>
      </c>
      <c r="BG255">
        <v>0</v>
      </c>
    </row>
    <row r="256" spans="1:59" x14ac:dyDescent="0.25">
      <c r="A256" s="47">
        <v>0</v>
      </c>
      <c r="B256" s="47">
        <v>0</v>
      </c>
      <c r="C256" s="47">
        <v>0</v>
      </c>
      <c r="D256" s="47">
        <v>0</v>
      </c>
      <c r="E256" s="47">
        <v>0</v>
      </c>
      <c r="F256" s="47">
        <v>0</v>
      </c>
      <c r="G256" s="47">
        <v>0</v>
      </c>
      <c r="H256" s="47">
        <v>0</v>
      </c>
      <c r="I256" s="47">
        <v>0</v>
      </c>
      <c r="J256" s="47">
        <v>0</v>
      </c>
      <c r="K256" s="47">
        <v>21</v>
      </c>
      <c r="L256" s="47">
        <v>284</v>
      </c>
      <c r="M256" s="47">
        <v>5</v>
      </c>
      <c r="N256" s="47">
        <v>6</v>
      </c>
      <c r="O256" s="42">
        <v>0</v>
      </c>
      <c r="P256" s="42">
        <v>0.72</v>
      </c>
      <c r="Q256" s="42">
        <v>0</v>
      </c>
      <c r="R256" s="42">
        <v>0</v>
      </c>
      <c r="S256" s="47">
        <v>1</v>
      </c>
      <c r="T256" s="42">
        <v>1.47</v>
      </c>
      <c r="U256" s="42">
        <v>0</v>
      </c>
      <c r="V256" s="42">
        <v>0</v>
      </c>
      <c r="W256" s="42">
        <v>12</v>
      </c>
      <c r="X256" s="42">
        <v>12</v>
      </c>
      <c r="Y256" s="42">
        <v>0</v>
      </c>
      <c r="Z256" s="42">
        <v>0</v>
      </c>
      <c r="AA256" s="42">
        <v>0</v>
      </c>
      <c r="AB256" s="42">
        <v>0</v>
      </c>
      <c r="AC256" s="42">
        <v>0</v>
      </c>
      <c r="AD256" s="42">
        <v>0</v>
      </c>
      <c r="AE256" s="42">
        <v>0</v>
      </c>
      <c r="AF256" s="42">
        <v>0</v>
      </c>
      <c r="AG256" s="42">
        <v>0</v>
      </c>
      <c r="AH256" s="42">
        <v>0</v>
      </c>
      <c r="AI256" s="47">
        <v>0</v>
      </c>
      <c r="AJ256" s="47">
        <v>0</v>
      </c>
      <c r="AK256" s="47">
        <v>0</v>
      </c>
      <c r="AL256" s="47">
        <v>0</v>
      </c>
      <c r="AM256" s="47">
        <v>0</v>
      </c>
      <c r="AN256">
        <v>0</v>
      </c>
      <c r="AO256" s="47">
        <v>0</v>
      </c>
      <c r="AP256" s="47">
        <v>0</v>
      </c>
      <c r="AQ256" s="47">
        <v>0</v>
      </c>
      <c r="AR256" s="47">
        <v>0</v>
      </c>
      <c r="AS256" s="47">
        <v>0</v>
      </c>
      <c r="AT256" s="47">
        <v>0</v>
      </c>
      <c r="AU256" s="47">
        <v>0</v>
      </c>
      <c r="AV256" s="47">
        <v>0</v>
      </c>
      <c r="AW256" s="47">
        <v>0</v>
      </c>
      <c r="AX256" s="47">
        <v>0</v>
      </c>
      <c r="AY256">
        <v>0</v>
      </c>
      <c r="AZ256" s="47">
        <v>0</v>
      </c>
      <c r="BA256" s="47">
        <v>0</v>
      </c>
      <c r="BB256">
        <v>0</v>
      </c>
      <c r="BC256" t="s">
        <v>524</v>
      </c>
      <c r="BD256">
        <v>0</v>
      </c>
      <c r="BE256">
        <v>0</v>
      </c>
      <c r="BF256">
        <v>0</v>
      </c>
      <c r="BG256">
        <v>0</v>
      </c>
    </row>
    <row r="257" spans="1:59" x14ac:dyDescent="0.25">
      <c r="A257" s="47">
        <v>0</v>
      </c>
      <c r="B257" s="47">
        <v>0</v>
      </c>
      <c r="C257" s="47">
        <v>0</v>
      </c>
      <c r="D257" s="47">
        <v>0</v>
      </c>
      <c r="E257" s="47">
        <v>0</v>
      </c>
      <c r="F257" s="47">
        <v>1</v>
      </c>
      <c r="G257" s="47">
        <v>1</v>
      </c>
      <c r="H257" s="47">
        <v>0</v>
      </c>
      <c r="I257" s="47">
        <v>0</v>
      </c>
      <c r="J257" s="47">
        <v>0</v>
      </c>
      <c r="K257" s="47">
        <v>21</v>
      </c>
      <c r="L257" s="47">
        <v>294</v>
      </c>
      <c r="M257" s="47">
        <v>4</v>
      </c>
      <c r="N257" s="47">
        <v>6</v>
      </c>
      <c r="O257" s="42">
        <v>0</v>
      </c>
      <c r="P257" s="42">
        <v>1.73</v>
      </c>
      <c r="Q257" s="42">
        <v>0</v>
      </c>
      <c r="R257" s="42">
        <v>1.55</v>
      </c>
      <c r="S257" s="47">
        <v>4</v>
      </c>
      <c r="T257" s="42">
        <v>-0.75</v>
      </c>
      <c r="U257" s="42">
        <v>0</v>
      </c>
      <c r="V257" s="42">
        <v>2.0666666666666669</v>
      </c>
      <c r="W257" s="42">
        <v>13</v>
      </c>
      <c r="X257" s="42">
        <v>7</v>
      </c>
      <c r="Y257" s="42">
        <v>0</v>
      </c>
      <c r="Z257" s="42">
        <v>0</v>
      </c>
      <c r="AA257" s="42">
        <v>0</v>
      </c>
      <c r="AB257" s="42">
        <v>0</v>
      </c>
      <c r="AC257" s="42">
        <v>0</v>
      </c>
      <c r="AD257" s="42">
        <v>0</v>
      </c>
      <c r="AE257" s="42">
        <v>0.25</v>
      </c>
      <c r="AF257" s="42">
        <v>0</v>
      </c>
      <c r="AG257" s="42">
        <v>0.25</v>
      </c>
      <c r="AH257" s="42">
        <v>0</v>
      </c>
      <c r="AI257" s="47">
        <v>0</v>
      </c>
      <c r="AJ257" s="47">
        <v>0</v>
      </c>
      <c r="AK257" s="47">
        <v>0</v>
      </c>
      <c r="AL257" s="47">
        <v>0</v>
      </c>
      <c r="AM257" s="47">
        <v>0</v>
      </c>
      <c r="AN257">
        <v>0</v>
      </c>
      <c r="AO257" s="47">
        <v>0</v>
      </c>
      <c r="AP257" s="47">
        <v>0</v>
      </c>
      <c r="AQ257" s="47">
        <v>0</v>
      </c>
      <c r="AR257" s="47">
        <v>0</v>
      </c>
      <c r="AS257" s="47">
        <v>0</v>
      </c>
      <c r="AT257" s="47">
        <v>0</v>
      </c>
      <c r="AU257" s="47">
        <v>0</v>
      </c>
      <c r="AV257" s="47">
        <v>0</v>
      </c>
      <c r="AW257" s="47">
        <v>0</v>
      </c>
      <c r="AX257" s="47">
        <v>1</v>
      </c>
      <c r="AY257">
        <v>0</v>
      </c>
      <c r="AZ257" s="47">
        <v>0</v>
      </c>
      <c r="BA257" s="47">
        <v>1</v>
      </c>
      <c r="BB257">
        <v>0</v>
      </c>
      <c r="BC257" t="s">
        <v>558</v>
      </c>
      <c r="BD257">
        <v>0</v>
      </c>
      <c r="BE257">
        <v>6.2</v>
      </c>
      <c r="BF257">
        <v>0</v>
      </c>
      <c r="BG257">
        <v>3</v>
      </c>
    </row>
    <row r="258" spans="1:59" x14ac:dyDescent="0.25">
      <c r="A258" s="47">
        <v>0</v>
      </c>
      <c r="B258" s="47">
        <v>0</v>
      </c>
      <c r="C258" s="47">
        <v>0</v>
      </c>
      <c r="D258" s="47">
        <v>0</v>
      </c>
      <c r="E258" s="47">
        <v>0</v>
      </c>
      <c r="F258" s="47">
        <v>0</v>
      </c>
      <c r="G258" s="47">
        <v>0</v>
      </c>
      <c r="H258" s="47">
        <v>0</v>
      </c>
      <c r="I258" s="47">
        <v>0</v>
      </c>
      <c r="J258" s="47">
        <v>0</v>
      </c>
      <c r="K258" s="47">
        <v>21</v>
      </c>
      <c r="L258" s="47">
        <v>280</v>
      </c>
      <c r="M258" s="47">
        <v>3</v>
      </c>
      <c r="N258" s="47">
        <v>6</v>
      </c>
      <c r="O258" s="42">
        <v>0</v>
      </c>
      <c r="P258" s="42">
        <v>1</v>
      </c>
      <c r="Q258" s="42">
        <v>0</v>
      </c>
      <c r="R258" s="42">
        <v>0</v>
      </c>
      <c r="S258" s="47">
        <v>0</v>
      </c>
      <c r="T258" s="42">
        <v>1.5</v>
      </c>
      <c r="U258" s="42">
        <v>0</v>
      </c>
      <c r="V258" s="42">
        <v>0</v>
      </c>
      <c r="W258" s="42">
        <v>0</v>
      </c>
      <c r="X258" s="42">
        <v>0</v>
      </c>
      <c r="Y258" s="42">
        <v>0</v>
      </c>
      <c r="Z258" s="42">
        <v>0</v>
      </c>
      <c r="AA258" s="42">
        <v>0</v>
      </c>
      <c r="AB258" s="42">
        <v>0</v>
      </c>
      <c r="AC258" s="42">
        <v>0</v>
      </c>
      <c r="AD258" s="42">
        <v>0</v>
      </c>
      <c r="AE258" s="42">
        <v>0</v>
      </c>
      <c r="AF258" s="42">
        <v>0</v>
      </c>
      <c r="AG258" s="42">
        <v>0</v>
      </c>
      <c r="AH258" s="42">
        <v>0</v>
      </c>
      <c r="AI258" s="47">
        <v>0</v>
      </c>
      <c r="AJ258" s="47">
        <v>0</v>
      </c>
      <c r="AK258" s="47">
        <v>0</v>
      </c>
      <c r="AL258" s="47">
        <v>0</v>
      </c>
      <c r="AM258" s="47">
        <v>0</v>
      </c>
      <c r="AN258">
        <v>0</v>
      </c>
      <c r="AO258" s="47">
        <v>0</v>
      </c>
      <c r="AP258" s="47">
        <v>0</v>
      </c>
      <c r="AQ258" s="47">
        <v>0</v>
      </c>
      <c r="AR258" s="47">
        <v>0</v>
      </c>
      <c r="AS258" s="47">
        <v>0</v>
      </c>
      <c r="AT258" s="47">
        <v>0</v>
      </c>
      <c r="AU258" s="47">
        <v>0</v>
      </c>
      <c r="AV258" s="47">
        <v>0</v>
      </c>
      <c r="AW258" s="47">
        <v>0</v>
      </c>
      <c r="AX258" s="47">
        <v>0</v>
      </c>
      <c r="AY258">
        <v>0</v>
      </c>
      <c r="AZ258" s="47">
        <v>0</v>
      </c>
      <c r="BA258" s="47">
        <v>0</v>
      </c>
      <c r="BB258">
        <v>0</v>
      </c>
      <c r="BC258" t="s">
        <v>656</v>
      </c>
      <c r="BD258">
        <v>0</v>
      </c>
      <c r="BE258">
        <v>0</v>
      </c>
      <c r="BF258">
        <v>0</v>
      </c>
      <c r="BG258">
        <v>0</v>
      </c>
    </row>
    <row r="259" spans="1:59" x14ac:dyDescent="0.25">
      <c r="A259" s="47">
        <v>0</v>
      </c>
      <c r="B259" s="47">
        <v>0</v>
      </c>
      <c r="C259" s="47">
        <v>0</v>
      </c>
      <c r="D259" s="47">
        <v>0</v>
      </c>
      <c r="E259" s="47">
        <v>0</v>
      </c>
      <c r="F259" s="47">
        <v>0</v>
      </c>
      <c r="G259" s="47">
        <v>0</v>
      </c>
      <c r="H259" s="47">
        <v>0</v>
      </c>
      <c r="I259" s="47">
        <v>0</v>
      </c>
      <c r="J259" s="47">
        <v>0</v>
      </c>
      <c r="K259" s="47">
        <v>21</v>
      </c>
      <c r="L259" s="47">
        <v>266</v>
      </c>
      <c r="M259" s="47">
        <v>3</v>
      </c>
      <c r="N259" s="47">
        <v>6</v>
      </c>
      <c r="O259" s="42">
        <v>0</v>
      </c>
      <c r="P259" s="42">
        <v>1</v>
      </c>
      <c r="Q259" s="42">
        <v>0</v>
      </c>
      <c r="R259" s="42">
        <v>0</v>
      </c>
      <c r="S259" s="47">
        <v>0</v>
      </c>
      <c r="T259" s="42">
        <v>1.5</v>
      </c>
      <c r="U259" s="42">
        <v>0</v>
      </c>
      <c r="V259" s="42">
        <v>0</v>
      </c>
      <c r="W259" s="42">
        <v>0</v>
      </c>
      <c r="X259" s="42">
        <v>0</v>
      </c>
      <c r="Y259" s="42">
        <v>0</v>
      </c>
      <c r="Z259" s="42">
        <v>0</v>
      </c>
      <c r="AA259" s="42">
        <v>0</v>
      </c>
      <c r="AB259" s="42">
        <v>0</v>
      </c>
      <c r="AC259" s="42">
        <v>0</v>
      </c>
      <c r="AD259" s="42">
        <v>0</v>
      </c>
      <c r="AE259" s="42">
        <v>0</v>
      </c>
      <c r="AF259" s="42">
        <v>0</v>
      </c>
      <c r="AG259" s="42">
        <v>0</v>
      </c>
      <c r="AH259" s="42">
        <v>0</v>
      </c>
      <c r="AI259" s="47">
        <v>0</v>
      </c>
      <c r="AJ259" s="47">
        <v>0</v>
      </c>
      <c r="AK259" s="47">
        <v>0</v>
      </c>
      <c r="AL259" s="47">
        <v>0</v>
      </c>
      <c r="AM259" s="47">
        <v>0</v>
      </c>
      <c r="AN259">
        <v>0</v>
      </c>
      <c r="AO259" s="47">
        <v>0</v>
      </c>
      <c r="AP259" s="47">
        <v>0</v>
      </c>
      <c r="AQ259" s="47">
        <v>0</v>
      </c>
      <c r="AR259" s="47">
        <v>0</v>
      </c>
      <c r="AS259" s="47">
        <v>0</v>
      </c>
      <c r="AT259" s="47">
        <v>0</v>
      </c>
      <c r="AU259" s="47">
        <v>0</v>
      </c>
      <c r="AV259" s="47">
        <v>0</v>
      </c>
      <c r="AW259" s="47">
        <v>0</v>
      </c>
      <c r="AX259" s="47">
        <v>0</v>
      </c>
      <c r="AY259">
        <v>0</v>
      </c>
      <c r="AZ259" s="47">
        <v>0</v>
      </c>
      <c r="BA259" s="47">
        <v>0</v>
      </c>
      <c r="BB259">
        <v>0</v>
      </c>
      <c r="BC259" t="s">
        <v>692</v>
      </c>
      <c r="BD259">
        <v>0</v>
      </c>
      <c r="BE259">
        <v>0</v>
      </c>
      <c r="BF259">
        <v>0</v>
      </c>
      <c r="BG259">
        <v>0</v>
      </c>
    </row>
    <row r="260" spans="1:59" x14ac:dyDescent="0.25">
      <c r="A260" s="47">
        <v>1</v>
      </c>
      <c r="B260" s="47">
        <v>0</v>
      </c>
      <c r="C260" s="47">
        <v>0</v>
      </c>
      <c r="D260" s="47">
        <v>0</v>
      </c>
      <c r="E260" s="47">
        <v>0</v>
      </c>
      <c r="F260" s="47">
        <v>0</v>
      </c>
      <c r="G260" s="47">
        <v>0</v>
      </c>
      <c r="H260" s="47">
        <v>0</v>
      </c>
      <c r="I260" s="47">
        <v>0</v>
      </c>
      <c r="J260" s="47">
        <v>0</v>
      </c>
      <c r="K260" s="47">
        <v>21</v>
      </c>
      <c r="L260" s="47">
        <v>283</v>
      </c>
      <c r="M260" s="47">
        <v>1</v>
      </c>
      <c r="N260" s="47">
        <v>6</v>
      </c>
      <c r="O260" s="42">
        <v>0</v>
      </c>
      <c r="P260" s="42">
        <v>0.7</v>
      </c>
      <c r="Q260" s="42">
        <v>0</v>
      </c>
      <c r="R260" s="42">
        <v>-1</v>
      </c>
      <c r="S260" s="47">
        <v>0</v>
      </c>
      <c r="T260" s="42">
        <v>1.32</v>
      </c>
      <c r="U260" s="42">
        <v>0</v>
      </c>
      <c r="V260" s="42">
        <v>0</v>
      </c>
      <c r="W260" s="42">
        <v>0</v>
      </c>
      <c r="X260" s="42">
        <v>0</v>
      </c>
      <c r="Y260" s="42">
        <v>0</v>
      </c>
      <c r="Z260" s="42">
        <v>0</v>
      </c>
      <c r="AA260" s="42">
        <v>0</v>
      </c>
      <c r="AB260" s="42">
        <v>1</v>
      </c>
      <c r="AC260" s="42">
        <v>0</v>
      </c>
      <c r="AD260" s="42">
        <v>0</v>
      </c>
      <c r="AE260" s="42">
        <v>0</v>
      </c>
      <c r="AF260" s="42">
        <v>0</v>
      </c>
      <c r="AG260" s="42">
        <v>0</v>
      </c>
      <c r="AH260" s="42">
        <v>0</v>
      </c>
      <c r="AI260" s="47">
        <v>0</v>
      </c>
      <c r="AJ260" s="47">
        <v>0</v>
      </c>
      <c r="AK260" s="47">
        <v>0</v>
      </c>
      <c r="AL260" s="47">
        <v>1</v>
      </c>
      <c r="AM260" s="47">
        <v>0</v>
      </c>
      <c r="AN260">
        <v>0</v>
      </c>
      <c r="AO260" s="47">
        <v>0</v>
      </c>
      <c r="AP260" s="47">
        <v>0</v>
      </c>
      <c r="AQ260" s="47">
        <v>0</v>
      </c>
      <c r="AR260" s="47">
        <v>0</v>
      </c>
      <c r="AS260" s="47">
        <v>0</v>
      </c>
      <c r="AT260" s="47">
        <v>0</v>
      </c>
      <c r="AU260" s="47">
        <v>0</v>
      </c>
      <c r="AV260" s="47">
        <v>0</v>
      </c>
      <c r="AW260" s="47">
        <v>0</v>
      </c>
      <c r="AX260" s="47">
        <v>0</v>
      </c>
      <c r="AY260">
        <v>0</v>
      </c>
      <c r="AZ260" s="47">
        <v>0</v>
      </c>
      <c r="BA260" s="47">
        <v>0</v>
      </c>
      <c r="BB260">
        <v>0</v>
      </c>
      <c r="BC260" t="s">
        <v>154</v>
      </c>
      <c r="BD260">
        <v>-1</v>
      </c>
      <c r="BE260">
        <v>0</v>
      </c>
      <c r="BF260">
        <v>0</v>
      </c>
      <c r="BG260">
        <v>0</v>
      </c>
    </row>
    <row r="261" spans="1:59" x14ac:dyDescent="0.25">
      <c r="A261" s="47">
        <v>0</v>
      </c>
      <c r="B261" s="47">
        <v>0</v>
      </c>
      <c r="C261" s="47">
        <v>0</v>
      </c>
      <c r="D261" s="47">
        <v>0</v>
      </c>
      <c r="E261" s="47">
        <v>0</v>
      </c>
      <c r="F261" s="47">
        <v>0</v>
      </c>
      <c r="G261" s="47">
        <v>0</v>
      </c>
      <c r="H261" s="47">
        <v>0</v>
      </c>
      <c r="I261" s="47">
        <v>0</v>
      </c>
      <c r="J261" s="47">
        <v>0</v>
      </c>
      <c r="K261" s="47">
        <v>21</v>
      </c>
      <c r="L261" s="47">
        <v>277</v>
      </c>
      <c r="M261" s="47">
        <v>1</v>
      </c>
      <c r="N261" s="47">
        <v>6</v>
      </c>
      <c r="O261" s="42">
        <v>0</v>
      </c>
      <c r="P261" s="42">
        <v>1</v>
      </c>
      <c r="Q261" s="42">
        <v>0</v>
      </c>
      <c r="R261" s="42">
        <v>0</v>
      </c>
      <c r="S261" s="47">
        <v>0</v>
      </c>
      <c r="T261" s="42">
        <v>1.5</v>
      </c>
      <c r="U261" s="42">
        <v>0</v>
      </c>
      <c r="V261" s="42">
        <v>0</v>
      </c>
      <c r="W261" s="42">
        <v>0</v>
      </c>
      <c r="X261" s="42">
        <v>0</v>
      </c>
      <c r="Y261" s="42">
        <v>0</v>
      </c>
      <c r="Z261" s="42">
        <v>0</v>
      </c>
      <c r="AA261" s="42">
        <v>0</v>
      </c>
      <c r="AB261" s="42">
        <v>0</v>
      </c>
      <c r="AC261" s="42">
        <v>0</v>
      </c>
      <c r="AD261" s="42">
        <v>0</v>
      </c>
      <c r="AE261" s="42">
        <v>0</v>
      </c>
      <c r="AF261" s="42">
        <v>0</v>
      </c>
      <c r="AG261" s="42">
        <v>0</v>
      </c>
      <c r="AH261" s="42">
        <v>0</v>
      </c>
      <c r="AI261" s="47">
        <v>0</v>
      </c>
      <c r="AJ261" s="47">
        <v>0</v>
      </c>
      <c r="AK261" s="47">
        <v>0</v>
      </c>
      <c r="AL261" s="47">
        <v>0</v>
      </c>
      <c r="AM261" s="47">
        <v>0</v>
      </c>
      <c r="AN261">
        <v>0</v>
      </c>
      <c r="AO261" s="47">
        <v>0</v>
      </c>
      <c r="AP261" s="47">
        <v>0</v>
      </c>
      <c r="AQ261" s="47">
        <v>0</v>
      </c>
      <c r="AR261" s="47">
        <v>0</v>
      </c>
      <c r="AS261" s="47">
        <v>0</v>
      </c>
      <c r="AT261" s="47">
        <v>0</v>
      </c>
      <c r="AU261" s="47">
        <v>0</v>
      </c>
      <c r="AV261" s="47">
        <v>0</v>
      </c>
      <c r="AW261" s="47">
        <v>0</v>
      </c>
      <c r="AX261" s="47">
        <v>0</v>
      </c>
      <c r="AY261">
        <v>0</v>
      </c>
      <c r="AZ261" s="47">
        <v>0</v>
      </c>
      <c r="BA261" s="47">
        <v>0</v>
      </c>
      <c r="BB261">
        <v>0</v>
      </c>
      <c r="BC261" t="s">
        <v>147</v>
      </c>
      <c r="BD261">
        <v>0</v>
      </c>
      <c r="BE261">
        <v>0</v>
      </c>
      <c r="BF261">
        <v>0</v>
      </c>
      <c r="BG261">
        <v>0</v>
      </c>
    </row>
    <row r="262" spans="1:59" x14ac:dyDescent="0.25">
      <c r="A262" s="47">
        <v>0</v>
      </c>
      <c r="B262" s="47">
        <v>0</v>
      </c>
      <c r="C262" s="47">
        <v>0</v>
      </c>
      <c r="D262" s="47">
        <v>0</v>
      </c>
      <c r="E262" s="47">
        <v>0</v>
      </c>
      <c r="F262" s="47">
        <v>0</v>
      </c>
      <c r="G262" s="47">
        <v>0</v>
      </c>
      <c r="H262" s="47">
        <v>0</v>
      </c>
      <c r="I262" s="47">
        <v>0</v>
      </c>
      <c r="J262" s="47">
        <v>0</v>
      </c>
      <c r="K262" s="47">
        <v>21</v>
      </c>
      <c r="L262" s="47">
        <v>264</v>
      </c>
      <c r="M262" s="47">
        <v>3</v>
      </c>
      <c r="N262" s="47">
        <v>6</v>
      </c>
      <c r="O262" s="42">
        <v>0</v>
      </c>
      <c r="P262" s="42">
        <v>1</v>
      </c>
      <c r="Q262" s="42">
        <v>0</v>
      </c>
      <c r="R262" s="42">
        <v>0</v>
      </c>
      <c r="S262" s="47">
        <v>0</v>
      </c>
      <c r="T262" s="42">
        <v>1.5</v>
      </c>
      <c r="U262" s="42">
        <v>0</v>
      </c>
      <c r="V262" s="42">
        <v>0</v>
      </c>
      <c r="W262" s="42">
        <v>0</v>
      </c>
      <c r="X262" s="42">
        <v>0</v>
      </c>
      <c r="Y262" s="42">
        <v>0</v>
      </c>
      <c r="Z262" s="42">
        <v>0</v>
      </c>
      <c r="AA262" s="42">
        <v>0</v>
      </c>
      <c r="AB262" s="42">
        <v>0</v>
      </c>
      <c r="AC262" s="42">
        <v>0</v>
      </c>
      <c r="AD262" s="42">
        <v>0</v>
      </c>
      <c r="AE262" s="42">
        <v>0</v>
      </c>
      <c r="AF262" s="42">
        <v>0</v>
      </c>
      <c r="AG262" s="42">
        <v>0</v>
      </c>
      <c r="AH262" s="42">
        <v>0</v>
      </c>
      <c r="AI262" s="47">
        <v>0</v>
      </c>
      <c r="AJ262" s="47">
        <v>0</v>
      </c>
      <c r="AK262" s="47">
        <v>0</v>
      </c>
      <c r="AL262" s="47">
        <v>0</v>
      </c>
      <c r="AM262" s="47">
        <v>0</v>
      </c>
      <c r="AN262">
        <v>0</v>
      </c>
      <c r="AO262" s="47">
        <v>0</v>
      </c>
      <c r="AP262" s="47">
        <v>0</v>
      </c>
      <c r="AQ262" s="47">
        <v>0</v>
      </c>
      <c r="AR262" s="47">
        <v>0</v>
      </c>
      <c r="AS262" s="47">
        <v>0</v>
      </c>
      <c r="AT262" s="47">
        <v>0</v>
      </c>
      <c r="AU262" s="47">
        <v>0</v>
      </c>
      <c r="AV262" s="47">
        <v>0</v>
      </c>
      <c r="AW262" s="47">
        <v>0</v>
      </c>
      <c r="AX262" s="47">
        <v>0</v>
      </c>
      <c r="AY262">
        <v>0</v>
      </c>
      <c r="AZ262" s="47">
        <v>0</v>
      </c>
      <c r="BA262" s="47">
        <v>0</v>
      </c>
      <c r="BB262">
        <v>0</v>
      </c>
      <c r="BC262" t="s">
        <v>504</v>
      </c>
      <c r="BD262">
        <v>0</v>
      </c>
      <c r="BE262">
        <v>0</v>
      </c>
      <c r="BF262">
        <v>0</v>
      </c>
      <c r="BG262">
        <v>0</v>
      </c>
    </row>
    <row r="263" spans="1:59" x14ac:dyDescent="0.25">
      <c r="A263" s="47">
        <v>0</v>
      </c>
      <c r="B263" s="47">
        <v>0</v>
      </c>
      <c r="C263" s="47">
        <v>0</v>
      </c>
      <c r="D263" s="47">
        <v>0</v>
      </c>
      <c r="E263" s="47">
        <v>0</v>
      </c>
      <c r="F263" s="47">
        <v>0</v>
      </c>
      <c r="G263" s="47">
        <v>0</v>
      </c>
      <c r="H263" s="47">
        <v>0</v>
      </c>
      <c r="I263" s="47">
        <v>0</v>
      </c>
      <c r="J263" s="47">
        <v>0</v>
      </c>
      <c r="K263" s="47">
        <v>21</v>
      </c>
      <c r="L263" s="47">
        <v>267</v>
      </c>
      <c r="M263" s="47">
        <v>3</v>
      </c>
      <c r="N263" s="47">
        <v>6</v>
      </c>
      <c r="O263" s="42">
        <v>0</v>
      </c>
      <c r="P263" s="42">
        <v>1</v>
      </c>
      <c r="Q263" s="42">
        <v>0</v>
      </c>
      <c r="R263" s="42">
        <v>0</v>
      </c>
      <c r="S263" s="47">
        <v>0</v>
      </c>
      <c r="T263" s="42">
        <v>1.5</v>
      </c>
      <c r="U263" s="42">
        <v>0</v>
      </c>
      <c r="V263" s="42">
        <v>0</v>
      </c>
      <c r="W263" s="42">
        <v>0</v>
      </c>
      <c r="X263" s="42">
        <v>0</v>
      </c>
      <c r="Y263" s="42">
        <v>0</v>
      </c>
      <c r="Z263" s="42">
        <v>0</v>
      </c>
      <c r="AA263" s="42">
        <v>0</v>
      </c>
      <c r="AB263" s="42">
        <v>0</v>
      </c>
      <c r="AC263" s="42">
        <v>0</v>
      </c>
      <c r="AD263" s="42">
        <v>0</v>
      </c>
      <c r="AE263" s="42">
        <v>0</v>
      </c>
      <c r="AF263" s="42">
        <v>0</v>
      </c>
      <c r="AG263" s="42">
        <v>0</v>
      </c>
      <c r="AH263" s="42">
        <v>0</v>
      </c>
      <c r="AI263" s="47">
        <v>0</v>
      </c>
      <c r="AJ263" s="47">
        <v>0</v>
      </c>
      <c r="AK263" s="47">
        <v>0</v>
      </c>
      <c r="AL263" s="47">
        <v>0</v>
      </c>
      <c r="AM263" s="47">
        <v>0</v>
      </c>
      <c r="AN263">
        <v>0</v>
      </c>
      <c r="AO263" s="47">
        <v>0</v>
      </c>
      <c r="AP263" s="47">
        <v>0</v>
      </c>
      <c r="AQ263" s="47">
        <v>0</v>
      </c>
      <c r="AR263" s="47">
        <v>0</v>
      </c>
      <c r="AS263" s="47">
        <v>0</v>
      </c>
      <c r="AT263" s="47">
        <v>0</v>
      </c>
      <c r="AU263" s="47">
        <v>0</v>
      </c>
      <c r="AV263" s="47">
        <v>0</v>
      </c>
      <c r="AW263" s="47">
        <v>0</v>
      </c>
      <c r="AX263" s="47">
        <v>0</v>
      </c>
      <c r="AY263">
        <v>0</v>
      </c>
      <c r="AZ263" s="47">
        <v>0</v>
      </c>
      <c r="BA263" s="47">
        <v>0</v>
      </c>
      <c r="BB263">
        <v>0</v>
      </c>
      <c r="BC263" t="s">
        <v>523</v>
      </c>
      <c r="BD263">
        <v>0</v>
      </c>
      <c r="BE263">
        <v>0</v>
      </c>
      <c r="BF263">
        <v>0</v>
      </c>
      <c r="BG263">
        <v>0</v>
      </c>
    </row>
    <row r="264" spans="1:59" x14ac:dyDescent="0.25">
      <c r="A264" s="47">
        <v>0</v>
      </c>
      <c r="B264" s="47">
        <v>0</v>
      </c>
      <c r="C264" s="47">
        <v>0</v>
      </c>
      <c r="D264" s="47">
        <v>0</v>
      </c>
      <c r="E264" s="47">
        <v>0</v>
      </c>
      <c r="F264" s="47">
        <v>0</v>
      </c>
      <c r="G264" s="47">
        <v>0</v>
      </c>
      <c r="H264" s="47">
        <v>0</v>
      </c>
      <c r="I264" s="47">
        <v>0</v>
      </c>
      <c r="J264" s="47">
        <v>0</v>
      </c>
      <c r="K264" s="47">
        <v>21</v>
      </c>
      <c r="L264" s="47">
        <v>1371</v>
      </c>
      <c r="M264" s="47">
        <v>4</v>
      </c>
      <c r="N264" s="47">
        <v>6</v>
      </c>
      <c r="O264" s="42">
        <v>0</v>
      </c>
      <c r="P264" s="42">
        <v>1</v>
      </c>
      <c r="Q264" s="42">
        <v>0</v>
      </c>
      <c r="R264" s="42">
        <v>0</v>
      </c>
      <c r="S264" s="47">
        <v>0</v>
      </c>
      <c r="T264" s="42">
        <v>1.5</v>
      </c>
      <c r="U264" s="42">
        <v>0</v>
      </c>
      <c r="V264" s="42">
        <v>0</v>
      </c>
      <c r="W264" s="42">
        <v>0</v>
      </c>
      <c r="X264" s="42">
        <v>0</v>
      </c>
      <c r="Y264" s="42">
        <v>0</v>
      </c>
      <c r="Z264" s="42">
        <v>0</v>
      </c>
      <c r="AA264" s="42">
        <v>0</v>
      </c>
      <c r="AB264" s="42">
        <v>0</v>
      </c>
      <c r="AC264" s="42">
        <v>0</v>
      </c>
      <c r="AD264" s="42">
        <v>0</v>
      </c>
      <c r="AE264" s="42">
        <v>0</v>
      </c>
      <c r="AF264" s="42">
        <v>0</v>
      </c>
      <c r="AG264" s="42">
        <v>0</v>
      </c>
      <c r="AH264" s="42">
        <v>0</v>
      </c>
      <c r="AI264" s="47">
        <v>0</v>
      </c>
      <c r="AJ264" s="47">
        <v>0</v>
      </c>
      <c r="AK264" s="47">
        <v>0</v>
      </c>
      <c r="AL264" s="47">
        <v>0</v>
      </c>
      <c r="AM264" s="47">
        <v>0</v>
      </c>
      <c r="AN264">
        <v>0</v>
      </c>
      <c r="AO264" s="47">
        <v>0</v>
      </c>
      <c r="AP264" s="47">
        <v>0</v>
      </c>
      <c r="AQ264" s="47">
        <v>0</v>
      </c>
      <c r="AR264" s="47">
        <v>0</v>
      </c>
      <c r="AS264" s="47">
        <v>0</v>
      </c>
      <c r="AT264" s="47">
        <v>0</v>
      </c>
      <c r="AU264" s="47">
        <v>0</v>
      </c>
      <c r="AV264" s="47">
        <v>0</v>
      </c>
      <c r="AW264" s="47">
        <v>0</v>
      </c>
      <c r="AX264" s="47">
        <v>0</v>
      </c>
      <c r="AY264">
        <v>0</v>
      </c>
      <c r="AZ264" s="47">
        <v>0</v>
      </c>
      <c r="BA264" s="47">
        <v>0</v>
      </c>
      <c r="BB264">
        <v>0</v>
      </c>
      <c r="BC264" t="s">
        <v>336</v>
      </c>
      <c r="BD264">
        <v>0</v>
      </c>
      <c r="BE264">
        <v>0</v>
      </c>
      <c r="BF264">
        <v>0</v>
      </c>
      <c r="BG264">
        <v>0</v>
      </c>
    </row>
    <row r="265" spans="1:59" x14ac:dyDescent="0.25">
      <c r="A265" s="47">
        <v>0</v>
      </c>
      <c r="B265" s="47">
        <v>0</v>
      </c>
      <c r="C265" s="47">
        <v>0</v>
      </c>
      <c r="D265" s="47">
        <v>0</v>
      </c>
      <c r="E265" s="47">
        <v>0</v>
      </c>
      <c r="F265" s="47">
        <v>0</v>
      </c>
      <c r="G265" s="47">
        <v>0</v>
      </c>
      <c r="H265" s="47">
        <v>0</v>
      </c>
      <c r="I265" s="47">
        <v>0</v>
      </c>
      <c r="J265" s="47">
        <v>0</v>
      </c>
      <c r="K265" s="47">
        <v>21</v>
      </c>
      <c r="L265" s="47">
        <v>284</v>
      </c>
      <c r="M265" s="47">
        <v>2</v>
      </c>
      <c r="N265" s="47">
        <v>6</v>
      </c>
      <c r="O265" s="42">
        <v>0</v>
      </c>
      <c r="P265" s="42">
        <v>1</v>
      </c>
      <c r="Q265" s="42">
        <v>0</v>
      </c>
      <c r="R265" s="42">
        <v>0</v>
      </c>
      <c r="S265" s="47">
        <v>0</v>
      </c>
      <c r="T265" s="42">
        <v>1.5</v>
      </c>
      <c r="U265" s="42">
        <v>0</v>
      </c>
      <c r="V265" s="42">
        <v>0</v>
      </c>
      <c r="W265" s="42">
        <v>0</v>
      </c>
      <c r="X265" s="42">
        <v>0</v>
      </c>
      <c r="Y265" s="42">
        <v>0</v>
      </c>
      <c r="Z265" s="42">
        <v>0</v>
      </c>
      <c r="AA265" s="42">
        <v>0</v>
      </c>
      <c r="AB265" s="42">
        <v>0</v>
      </c>
      <c r="AC265" s="42">
        <v>0</v>
      </c>
      <c r="AD265" s="42">
        <v>0</v>
      </c>
      <c r="AE265" s="42">
        <v>0</v>
      </c>
      <c r="AF265" s="42">
        <v>0</v>
      </c>
      <c r="AG265" s="42">
        <v>0</v>
      </c>
      <c r="AH265" s="42">
        <v>0</v>
      </c>
      <c r="AI265" s="47">
        <v>0</v>
      </c>
      <c r="AJ265" s="47">
        <v>0</v>
      </c>
      <c r="AK265" s="47">
        <v>0</v>
      </c>
      <c r="AL265" s="47">
        <v>0</v>
      </c>
      <c r="AM265" s="47">
        <v>0</v>
      </c>
      <c r="AN265">
        <v>0</v>
      </c>
      <c r="AO265" s="47">
        <v>0</v>
      </c>
      <c r="AP265" s="47">
        <v>0</v>
      </c>
      <c r="AQ265" s="47">
        <v>0</v>
      </c>
      <c r="AR265" s="47">
        <v>0</v>
      </c>
      <c r="AS265" s="47">
        <v>0</v>
      </c>
      <c r="AT265" s="47">
        <v>0</v>
      </c>
      <c r="AU265" s="47">
        <v>0</v>
      </c>
      <c r="AV265" s="47">
        <v>0</v>
      </c>
      <c r="AW265" s="47">
        <v>0</v>
      </c>
      <c r="AX265" s="47">
        <v>0</v>
      </c>
      <c r="AY265">
        <v>0</v>
      </c>
      <c r="AZ265" s="47">
        <v>0</v>
      </c>
      <c r="BA265" s="47">
        <v>0</v>
      </c>
      <c r="BB265">
        <v>0</v>
      </c>
      <c r="BC265" t="s">
        <v>517</v>
      </c>
      <c r="BD265">
        <v>0</v>
      </c>
      <c r="BE265">
        <v>0</v>
      </c>
      <c r="BF265">
        <v>0</v>
      </c>
      <c r="BG265">
        <v>0</v>
      </c>
    </row>
    <row r="266" spans="1:59" x14ac:dyDescent="0.25">
      <c r="A266" s="47">
        <v>1</v>
      </c>
      <c r="B266" s="47">
        <v>1</v>
      </c>
      <c r="C266" s="47">
        <v>2</v>
      </c>
      <c r="D266" s="47">
        <v>2</v>
      </c>
      <c r="E266" s="47">
        <v>1</v>
      </c>
      <c r="F266" s="47">
        <v>0</v>
      </c>
      <c r="G266" s="47">
        <v>2</v>
      </c>
      <c r="H266" s="47">
        <v>0</v>
      </c>
      <c r="I266" s="47">
        <v>0</v>
      </c>
      <c r="J266" s="47">
        <v>0</v>
      </c>
      <c r="K266" s="47">
        <v>21</v>
      </c>
      <c r="L266" s="47">
        <v>283</v>
      </c>
      <c r="M266" s="47">
        <v>5</v>
      </c>
      <c r="N266" s="47">
        <v>6</v>
      </c>
      <c r="O266" s="42">
        <v>0</v>
      </c>
      <c r="P266" s="42">
        <v>1.86</v>
      </c>
      <c r="Q266" s="42">
        <v>0</v>
      </c>
      <c r="R266" s="42">
        <v>2.33</v>
      </c>
      <c r="S266" s="47">
        <v>3</v>
      </c>
      <c r="T266" s="42">
        <v>4.1399999999999997</v>
      </c>
      <c r="U266" s="42">
        <v>3.65</v>
      </c>
      <c r="V266" s="42">
        <v>-0.3</v>
      </c>
      <c r="W266" s="42">
        <v>37</v>
      </c>
      <c r="X266" s="42">
        <v>17</v>
      </c>
      <c r="Y266" s="42">
        <v>0.33</v>
      </c>
      <c r="Z266" s="42">
        <v>0.33</v>
      </c>
      <c r="AA266" s="42">
        <v>0.67</v>
      </c>
      <c r="AB266" s="42">
        <v>0.33</v>
      </c>
      <c r="AC266" s="42">
        <v>0.67</v>
      </c>
      <c r="AD266" s="42">
        <v>0</v>
      </c>
      <c r="AE266" s="42">
        <v>0</v>
      </c>
      <c r="AF266" s="42">
        <v>0</v>
      </c>
      <c r="AG266" s="42">
        <v>0.67</v>
      </c>
      <c r="AH266" s="42">
        <v>0</v>
      </c>
      <c r="AI266" s="47">
        <v>0</v>
      </c>
      <c r="AJ266" s="47">
        <v>1</v>
      </c>
      <c r="AK266" s="47">
        <v>0</v>
      </c>
      <c r="AL266" s="47">
        <v>0</v>
      </c>
      <c r="AM266" s="47">
        <v>1</v>
      </c>
      <c r="AN266">
        <v>0</v>
      </c>
      <c r="AO266" s="47">
        <v>0</v>
      </c>
      <c r="AP266" s="47">
        <v>0</v>
      </c>
      <c r="AQ266" s="47">
        <v>2</v>
      </c>
      <c r="AR266" s="47">
        <v>0</v>
      </c>
      <c r="AS266" s="47">
        <v>1</v>
      </c>
      <c r="AT266" s="47">
        <v>0</v>
      </c>
      <c r="AU266" s="47">
        <v>2</v>
      </c>
      <c r="AV266" s="47">
        <v>1</v>
      </c>
      <c r="AW266" s="47">
        <v>1</v>
      </c>
      <c r="AX266" s="47">
        <v>0</v>
      </c>
      <c r="AY266">
        <v>0</v>
      </c>
      <c r="AZ266" s="47">
        <v>0</v>
      </c>
      <c r="BA266" s="47">
        <v>0</v>
      </c>
      <c r="BB266">
        <v>0</v>
      </c>
      <c r="BC266" t="s">
        <v>144</v>
      </c>
      <c r="BD266">
        <v>4.4000000000000004</v>
      </c>
      <c r="BE266">
        <v>-0.30000000000000004</v>
      </c>
      <c r="BF266">
        <v>1</v>
      </c>
      <c r="BG266">
        <v>1</v>
      </c>
    </row>
    <row r="267" spans="1:59" x14ac:dyDescent="0.25">
      <c r="A267" s="47">
        <v>0</v>
      </c>
      <c r="B267" s="47">
        <v>0</v>
      </c>
      <c r="C267" s="47">
        <v>0</v>
      </c>
      <c r="D267" s="47">
        <v>0</v>
      </c>
      <c r="E267" s="47">
        <v>0</v>
      </c>
      <c r="F267" s="47">
        <v>0</v>
      </c>
      <c r="G267" s="47">
        <v>0</v>
      </c>
      <c r="H267" s="47">
        <v>0</v>
      </c>
      <c r="I267" s="47">
        <v>0</v>
      </c>
      <c r="J267" s="47">
        <v>0</v>
      </c>
      <c r="K267" s="47">
        <v>21</v>
      </c>
      <c r="L267" s="47">
        <v>284</v>
      </c>
      <c r="M267" s="47">
        <v>3</v>
      </c>
      <c r="N267" s="47">
        <v>6</v>
      </c>
      <c r="O267" s="42">
        <v>0</v>
      </c>
      <c r="P267" s="42">
        <v>1</v>
      </c>
      <c r="Q267" s="42">
        <v>0</v>
      </c>
      <c r="R267" s="42">
        <v>0</v>
      </c>
      <c r="S267" s="47">
        <v>0</v>
      </c>
      <c r="T267" s="42">
        <v>1.5</v>
      </c>
      <c r="U267" s="42">
        <v>0</v>
      </c>
      <c r="V267" s="42">
        <v>0</v>
      </c>
      <c r="W267" s="42">
        <v>0</v>
      </c>
      <c r="X267" s="42">
        <v>0</v>
      </c>
      <c r="Y267" s="42">
        <v>0</v>
      </c>
      <c r="Z267" s="42">
        <v>0</v>
      </c>
      <c r="AA267" s="42">
        <v>0</v>
      </c>
      <c r="AB267" s="42">
        <v>0</v>
      </c>
      <c r="AC267" s="42">
        <v>0</v>
      </c>
      <c r="AD267" s="42">
        <v>0</v>
      </c>
      <c r="AE267" s="42">
        <v>0</v>
      </c>
      <c r="AF267" s="42">
        <v>0</v>
      </c>
      <c r="AG267" s="42">
        <v>0</v>
      </c>
      <c r="AH267" s="42">
        <v>0</v>
      </c>
      <c r="AI267" s="47">
        <v>0</v>
      </c>
      <c r="AJ267" s="47">
        <v>0</v>
      </c>
      <c r="AK267" s="47">
        <v>0</v>
      </c>
      <c r="AL267" s="47">
        <v>0</v>
      </c>
      <c r="AM267" s="47">
        <v>0</v>
      </c>
      <c r="AN267">
        <v>0</v>
      </c>
      <c r="AO267" s="47">
        <v>0</v>
      </c>
      <c r="AP267" s="47">
        <v>0</v>
      </c>
      <c r="AQ267" s="47">
        <v>0</v>
      </c>
      <c r="AR267" s="47">
        <v>0</v>
      </c>
      <c r="AS267" s="47">
        <v>0</v>
      </c>
      <c r="AT267" s="47">
        <v>0</v>
      </c>
      <c r="AU267" s="47">
        <v>0</v>
      </c>
      <c r="AV267" s="47">
        <v>0</v>
      </c>
      <c r="AW267" s="47">
        <v>0</v>
      </c>
      <c r="AX267" s="47">
        <v>0</v>
      </c>
      <c r="AY267">
        <v>0</v>
      </c>
      <c r="AZ267" s="47">
        <v>0</v>
      </c>
      <c r="BA267" s="47">
        <v>0</v>
      </c>
      <c r="BB267">
        <v>0</v>
      </c>
      <c r="BC267" t="s">
        <v>563</v>
      </c>
      <c r="BD267">
        <v>0</v>
      </c>
      <c r="BE267">
        <v>0</v>
      </c>
      <c r="BF267">
        <v>0</v>
      </c>
      <c r="BG267">
        <v>0</v>
      </c>
    </row>
    <row r="268" spans="1:59" x14ac:dyDescent="0.25">
      <c r="A268" s="47">
        <v>1</v>
      </c>
      <c r="B268" s="47">
        <v>0</v>
      </c>
      <c r="C268" s="47">
        <v>3</v>
      </c>
      <c r="D268" s="47">
        <v>0</v>
      </c>
      <c r="E268" s="47">
        <v>1</v>
      </c>
      <c r="F268" s="47">
        <v>0</v>
      </c>
      <c r="G268" s="47">
        <v>0</v>
      </c>
      <c r="H268" s="47">
        <v>0</v>
      </c>
      <c r="I268" s="47">
        <v>0</v>
      </c>
      <c r="J268" s="47">
        <v>0</v>
      </c>
      <c r="K268" s="47">
        <v>21</v>
      </c>
      <c r="L268" s="47">
        <v>282</v>
      </c>
      <c r="M268" s="47">
        <v>5</v>
      </c>
      <c r="N268" s="47">
        <v>6</v>
      </c>
      <c r="O268" s="42">
        <v>0</v>
      </c>
      <c r="P268" s="42">
        <v>0.72</v>
      </c>
      <c r="Q268" s="42">
        <v>0</v>
      </c>
      <c r="R268" s="42">
        <v>-0.47</v>
      </c>
      <c r="S268" s="47">
        <v>3</v>
      </c>
      <c r="T268" s="42">
        <v>0.53</v>
      </c>
      <c r="U268" s="42">
        <v>-4.9999999999999989E-2</v>
      </c>
      <c r="V268" s="42">
        <v>-1.3</v>
      </c>
      <c r="W268" s="42">
        <v>18</v>
      </c>
      <c r="X268" s="42">
        <v>6</v>
      </c>
      <c r="Y268" s="42">
        <v>0.33</v>
      </c>
      <c r="Z268" s="42">
        <v>0</v>
      </c>
      <c r="AA268" s="42">
        <v>1</v>
      </c>
      <c r="AB268" s="42">
        <v>0.33</v>
      </c>
      <c r="AC268" s="42">
        <v>0</v>
      </c>
      <c r="AD268" s="42">
        <v>0</v>
      </c>
      <c r="AE268" s="42">
        <v>0</v>
      </c>
      <c r="AF268" s="42">
        <v>0</v>
      </c>
      <c r="AG268" s="42">
        <v>0</v>
      </c>
      <c r="AH268" s="42">
        <v>0</v>
      </c>
      <c r="AI268" s="47">
        <v>1</v>
      </c>
      <c r="AJ268" s="47">
        <v>0</v>
      </c>
      <c r="AK268" s="47">
        <v>2</v>
      </c>
      <c r="AL268" s="47">
        <v>0</v>
      </c>
      <c r="AM268" s="47">
        <v>0</v>
      </c>
      <c r="AN268">
        <v>0</v>
      </c>
      <c r="AO268" s="47">
        <v>0</v>
      </c>
      <c r="AP268" s="47">
        <v>0</v>
      </c>
      <c r="AQ268" s="47">
        <v>0</v>
      </c>
      <c r="AR268" s="47">
        <v>0</v>
      </c>
      <c r="AS268" s="47">
        <v>0</v>
      </c>
      <c r="AT268" s="47">
        <v>0</v>
      </c>
      <c r="AU268" s="47">
        <v>1</v>
      </c>
      <c r="AV268" s="47">
        <v>1</v>
      </c>
      <c r="AW268" s="47">
        <v>0</v>
      </c>
      <c r="AX268" s="47">
        <v>0</v>
      </c>
      <c r="AY268">
        <v>0</v>
      </c>
      <c r="AZ268" s="47">
        <v>0</v>
      </c>
      <c r="BA268" s="47">
        <v>0</v>
      </c>
      <c r="BB268">
        <v>0</v>
      </c>
      <c r="BC268" t="s">
        <v>330</v>
      </c>
      <c r="BD268">
        <v>-9.9999999999999978E-2</v>
      </c>
      <c r="BE268">
        <v>-1.3</v>
      </c>
      <c r="BF268">
        <v>2</v>
      </c>
      <c r="BG268">
        <v>1</v>
      </c>
    </row>
    <row r="269" spans="1:59" x14ac:dyDescent="0.25">
      <c r="A269" s="47">
        <v>0</v>
      </c>
      <c r="B269" s="47">
        <v>0</v>
      </c>
      <c r="C269" s="47">
        <v>0</v>
      </c>
      <c r="D269" s="47">
        <v>0</v>
      </c>
      <c r="E269" s="47">
        <v>0</v>
      </c>
      <c r="F269" s="47">
        <v>0</v>
      </c>
      <c r="G269" s="47">
        <v>0</v>
      </c>
      <c r="H269" s="47">
        <v>0</v>
      </c>
      <c r="I269" s="47">
        <v>0</v>
      </c>
      <c r="J269" s="47">
        <v>0</v>
      </c>
      <c r="K269" s="47">
        <v>21</v>
      </c>
      <c r="L269" s="47">
        <v>264</v>
      </c>
      <c r="M269" s="47">
        <v>4</v>
      </c>
      <c r="N269" s="47">
        <v>6</v>
      </c>
      <c r="O269" s="42">
        <v>0</v>
      </c>
      <c r="P269" s="42">
        <v>1</v>
      </c>
      <c r="Q269" s="42">
        <v>0</v>
      </c>
      <c r="R269" s="42">
        <v>0</v>
      </c>
      <c r="S269" s="47">
        <v>0</v>
      </c>
      <c r="T269" s="42">
        <v>1.5</v>
      </c>
      <c r="U269" s="42">
        <v>0</v>
      </c>
      <c r="V269" s="42">
        <v>0</v>
      </c>
      <c r="W269" s="42">
        <v>0</v>
      </c>
      <c r="X269" s="42">
        <v>0</v>
      </c>
      <c r="Y269" s="42">
        <v>0</v>
      </c>
      <c r="Z269" s="42">
        <v>0</v>
      </c>
      <c r="AA269" s="42">
        <v>0</v>
      </c>
      <c r="AB269" s="42">
        <v>0</v>
      </c>
      <c r="AC269" s="42">
        <v>0</v>
      </c>
      <c r="AD269" s="42">
        <v>0</v>
      </c>
      <c r="AE269" s="42">
        <v>0</v>
      </c>
      <c r="AF269" s="42">
        <v>0</v>
      </c>
      <c r="AG269" s="42">
        <v>0</v>
      </c>
      <c r="AH269" s="42">
        <v>0</v>
      </c>
      <c r="AI269" s="47">
        <v>0</v>
      </c>
      <c r="AJ269" s="47">
        <v>0</v>
      </c>
      <c r="AK269" s="47">
        <v>0</v>
      </c>
      <c r="AL269" s="47">
        <v>0</v>
      </c>
      <c r="AM269" s="47">
        <v>0</v>
      </c>
      <c r="AN269">
        <v>0</v>
      </c>
      <c r="AO269" s="47">
        <v>0</v>
      </c>
      <c r="AP269" s="47">
        <v>0</v>
      </c>
      <c r="AQ269" s="47">
        <v>0</v>
      </c>
      <c r="AR269" s="47">
        <v>0</v>
      </c>
      <c r="AS269" s="47">
        <v>0</v>
      </c>
      <c r="AT269" s="47">
        <v>0</v>
      </c>
      <c r="AU269" s="47">
        <v>0</v>
      </c>
      <c r="AV269" s="47">
        <v>0</v>
      </c>
      <c r="AW269" s="47">
        <v>0</v>
      </c>
      <c r="AX269" s="47">
        <v>0</v>
      </c>
      <c r="AY269">
        <v>0</v>
      </c>
      <c r="AZ269" s="47">
        <v>0</v>
      </c>
      <c r="BA269" s="47">
        <v>0</v>
      </c>
      <c r="BB269">
        <v>0</v>
      </c>
      <c r="BC269" t="s">
        <v>284</v>
      </c>
      <c r="BD269">
        <v>0</v>
      </c>
      <c r="BE269">
        <v>0</v>
      </c>
      <c r="BF269">
        <v>0</v>
      </c>
      <c r="BG269">
        <v>0</v>
      </c>
    </row>
    <row r="270" spans="1:59" x14ac:dyDescent="0.25">
      <c r="A270" s="47">
        <v>0</v>
      </c>
      <c r="B270" s="47">
        <v>0</v>
      </c>
      <c r="C270" s="47">
        <v>0</v>
      </c>
      <c r="D270" s="47">
        <v>0</v>
      </c>
      <c r="E270" s="47">
        <v>0</v>
      </c>
      <c r="F270" s="47">
        <v>0</v>
      </c>
      <c r="G270" s="47">
        <v>0</v>
      </c>
      <c r="H270" s="47">
        <v>0</v>
      </c>
      <c r="I270" s="47">
        <v>0</v>
      </c>
      <c r="J270" s="47">
        <v>0</v>
      </c>
      <c r="K270" s="47">
        <v>21</v>
      </c>
      <c r="L270" s="47">
        <v>262</v>
      </c>
      <c r="M270" s="47">
        <v>1</v>
      </c>
      <c r="N270" s="47">
        <v>6</v>
      </c>
      <c r="O270" s="42">
        <v>0</v>
      </c>
      <c r="P270" s="42">
        <v>7</v>
      </c>
      <c r="Q270" s="42">
        <v>0</v>
      </c>
      <c r="R270" s="42">
        <v>0</v>
      </c>
      <c r="S270" s="47">
        <v>0</v>
      </c>
      <c r="T270" s="42">
        <v>2.13</v>
      </c>
      <c r="U270" s="42">
        <v>0</v>
      </c>
      <c r="V270" s="42">
        <v>0</v>
      </c>
      <c r="W270" s="42">
        <v>0</v>
      </c>
      <c r="X270" s="42">
        <v>0</v>
      </c>
      <c r="Y270" s="42">
        <v>0</v>
      </c>
      <c r="Z270" s="42">
        <v>0</v>
      </c>
      <c r="AA270" s="42">
        <v>0</v>
      </c>
      <c r="AB270" s="42">
        <v>0</v>
      </c>
      <c r="AC270" s="42">
        <v>0</v>
      </c>
      <c r="AD270" s="42">
        <v>0</v>
      </c>
      <c r="AE270" s="42">
        <v>0</v>
      </c>
      <c r="AF270" s="42">
        <v>0</v>
      </c>
      <c r="AG270" s="42">
        <v>0</v>
      </c>
      <c r="AH270" s="42">
        <v>0</v>
      </c>
      <c r="AI270" s="47">
        <v>0</v>
      </c>
      <c r="AJ270" s="47">
        <v>0</v>
      </c>
      <c r="AK270" s="47">
        <v>0</v>
      </c>
      <c r="AL270" s="47">
        <v>0</v>
      </c>
      <c r="AM270" s="47">
        <v>0</v>
      </c>
      <c r="AN270">
        <v>0</v>
      </c>
      <c r="AO270" s="47">
        <v>0</v>
      </c>
      <c r="AP270" s="47">
        <v>0</v>
      </c>
      <c r="AQ270" s="47">
        <v>0</v>
      </c>
      <c r="AR270" s="47">
        <v>0</v>
      </c>
      <c r="AS270" s="47">
        <v>0</v>
      </c>
      <c r="AT270" s="47">
        <v>0</v>
      </c>
      <c r="AU270" s="47">
        <v>0</v>
      </c>
      <c r="AV270" s="47">
        <v>0</v>
      </c>
      <c r="AW270" s="47">
        <v>0</v>
      </c>
      <c r="AX270" s="47">
        <v>0</v>
      </c>
      <c r="AY270">
        <v>0</v>
      </c>
      <c r="AZ270" s="47">
        <v>0</v>
      </c>
      <c r="BA270" s="47">
        <v>0</v>
      </c>
      <c r="BB270">
        <v>0</v>
      </c>
      <c r="BC270" t="s">
        <v>555</v>
      </c>
      <c r="BD270">
        <v>0</v>
      </c>
      <c r="BE270">
        <v>0</v>
      </c>
      <c r="BF270">
        <v>0</v>
      </c>
      <c r="BG270">
        <v>0</v>
      </c>
    </row>
    <row r="271" spans="1:59" x14ac:dyDescent="0.25">
      <c r="A271" s="47">
        <v>0</v>
      </c>
      <c r="B271" s="47">
        <v>0</v>
      </c>
      <c r="C271" s="47">
        <v>0</v>
      </c>
      <c r="D271" s="47">
        <v>0</v>
      </c>
      <c r="E271" s="47">
        <v>0</v>
      </c>
      <c r="F271" s="47">
        <v>0</v>
      </c>
      <c r="G271" s="47">
        <v>0</v>
      </c>
      <c r="H271" s="47">
        <v>0</v>
      </c>
      <c r="I271" s="47">
        <v>0</v>
      </c>
      <c r="J271" s="47">
        <v>0</v>
      </c>
      <c r="K271" s="47">
        <v>21</v>
      </c>
      <c r="L271" s="47">
        <v>263</v>
      </c>
      <c r="M271" s="47">
        <v>4</v>
      </c>
      <c r="N271" s="47">
        <v>6</v>
      </c>
      <c r="O271" s="42">
        <v>0</v>
      </c>
      <c r="P271" s="42">
        <v>3</v>
      </c>
      <c r="Q271" s="42">
        <v>0</v>
      </c>
      <c r="R271" s="42">
        <v>0</v>
      </c>
      <c r="S271" s="47">
        <v>0</v>
      </c>
      <c r="T271" s="42">
        <v>1.71</v>
      </c>
      <c r="U271" s="42">
        <v>0</v>
      </c>
      <c r="V271" s="42">
        <v>0</v>
      </c>
      <c r="W271" s="42">
        <v>0</v>
      </c>
      <c r="X271" s="42">
        <v>0</v>
      </c>
      <c r="Y271" s="42">
        <v>0</v>
      </c>
      <c r="Z271" s="42">
        <v>0</v>
      </c>
      <c r="AA271" s="42">
        <v>0</v>
      </c>
      <c r="AB271" s="42">
        <v>0</v>
      </c>
      <c r="AC271" s="42">
        <v>0</v>
      </c>
      <c r="AD271" s="42">
        <v>0</v>
      </c>
      <c r="AE271" s="42">
        <v>0</v>
      </c>
      <c r="AF271" s="42">
        <v>0</v>
      </c>
      <c r="AG271" s="42">
        <v>0</v>
      </c>
      <c r="AH271" s="42">
        <v>0</v>
      </c>
      <c r="AI271" s="47">
        <v>0</v>
      </c>
      <c r="AJ271" s="47">
        <v>0</v>
      </c>
      <c r="AK271" s="47">
        <v>0</v>
      </c>
      <c r="AL271" s="47">
        <v>0</v>
      </c>
      <c r="AM271" s="47">
        <v>0</v>
      </c>
      <c r="AN271">
        <v>0</v>
      </c>
      <c r="AO271" s="47">
        <v>0</v>
      </c>
      <c r="AP271" s="47">
        <v>0</v>
      </c>
      <c r="AQ271" s="47">
        <v>0</v>
      </c>
      <c r="AR271" s="47">
        <v>0</v>
      </c>
      <c r="AS271" s="47">
        <v>0</v>
      </c>
      <c r="AT271" s="47">
        <v>0</v>
      </c>
      <c r="AU271" s="47">
        <v>0</v>
      </c>
      <c r="AV271" s="47">
        <v>0</v>
      </c>
      <c r="AW271" s="47">
        <v>0</v>
      </c>
      <c r="AX271" s="47">
        <v>0</v>
      </c>
      <c r="AY271">
        <v>0</v>
      </c>
      <c r="AZ271" s="47">
        <v>0</v>
      </c>
      <c r="BA271" s="47">
        <v>0</v>
      </c>
      <c r="BB271">
        <v>0</v>
      </c>
      <c r="BC271" t="s">
        <v>614</v>
      </c>
      <c r="BD271">
        <v>0</v>
      </c>
      <c r="BE271">
        <v>0</v>
      </c>
      <c r="BF271">
        <v>0</v>
      </c>
      <c r="BG271">
        <v>0</v>
      </c>
    </row>
    <row r="272" spans="1:59" x14ac:dyDescent="0.25">
      <c r="A272" s="47">
        <v>0</v>
      </c>
      <c r="B272" s="47">
        <v>0</v>
      </c>
      <c r="C272" s="47">
        <v>0</v>
      </c>
      <c r="D272" s="47">
        <v>0</v>
      </c>
      <c r="E272" s="47">
        <v>0</v>
      </c>
      <c r="F272" s="47">
        <v>0</v>
      </c>
      <c r="G272" s="47">
        <v>0</v>
      </c>
      <c r="H272" s="47">
        <v>0</v>
      </c>
      <c r="I272" s="47">
        <v>0</v>
      </c>
      <c r="J272" s="47">
        <v>0</v>
      </c>
      <c r="K272" s="47">
        <v>21</v>
      </c>
      <c r="L272" s="47">
        <v>1371</v>
      </c>
      <c r="M272" s="47">
        <v>5</v>
      </c>
      <c r="N272" s="47">
        <v>6</v>
      </c>
      <c r="O272" s="42">
        <v>0</v>
      </c>
      <c r="P272" s="42">
        <v>1</v>
      </c>
      <c r="Q272" s="42">
        <v>0</v>
      </c>
      <c r="R272" s="42">
        <v>0</v>
      </c>
      <c r="S272" s="47">
        <v>0</v>
      </c>
      <c r="T272" s="42">
        <v>1.5</v>
      </c>
      <c r="U272" s="42">
        <v>0</v>
      </c>
      <c r="V272" s="42">
        <v>0</v>
      </c>
      <c r="W272" s="42">
        <v>0</v>
      </c>
      <c r="X272" s="42">
        <v>0</v>
      </c>
      <c r="Y272" s="42">
        <v>0</v>
      </c>
      <c r="Z272" s="42">
        <v>0</v>
      </c>
      <c r="AA272" s="42">
        <v>0</v>
      </c>
      <c r="AB272" s="42">
        <v>0</v>
      </c>
      <c r="AC272" s="42">
        <v>0</v>
      </c>
      <c r="AD272" s="42">
        <v>0</v>
      </c>
      <c r="AE272" s="42">
        <v>0</v>
      </c>
      <c r="AF272" s="42">
        <v>0</v>
      </c>
      <c r="AG272" s="42">
        <v>0</v>
      </c>
      <c r="AH272" s="42">
        <v>0</v>
      </c>
      <c r="AI272" s="47">
        <v>0</v>
      </c>
      <c r="AJ272" s="47">
        <v>0</v>
      </c>
      <c r="AK272" s="47">
        <v>0</v>
      </c>
      <c r="AL272" s="47">
        <v>0</v>
      </c>
      <c r="AM272" s="47">
        <v>0</v>
      </c>
      <c r="AN272">
        <v>0</v>
      </c>
      <c r="AO272" s="47">
        <v>0</v>
      </c>
      <c r="AP272" s="47">
        <v>0</v>
      </c>
      <c r="AQ272" s="47">
        <v>0</v>
      </c>
      <c r="AR272" s="47">
        <v>0</v>
      </c>
      <c r="AS272" s="47">
        <v>0</v>
      </c>
      <c r="AT272" s="47">
        <v>0</v>
      </c>
      <c r="AU272" s="47">
        <v>0</v>
      </c>
      <c r="AV272" s="47">
        <v>0</v>
      </c>
      <c r="AW272" s="47">
        <v>0</v>
      </c>
      <c r="AX272" s="47">
        <v>0</v>
      </c>
      <c r="AY272">
        <v>0</v>
      </c>
      <c r="AZ272" s="47">
        <v>0</v>
      </c>
      <c r="BA272" s="47">
        <v>0</v>
      </c>
      <c r="BB272">
        <v>0</v>
      </c>
      <c r="BC272" t="s">
        <v>540</v>
      </c>
      <c r="BD272">
        <v>0</v>
      </c>
      <c r="BE272">
        <v>0</v>
      </c>
      <c r="BF272">
        <v>0</v>
      </c>
      <c r="BG272">
        <v>0</v>
      </c>
    </row>
    <row r="273" spans="1:59" x14ac:dyDescent="0.25">
      <c r="A273" s="47">
        <v>0</v>
      </c>
      <c r="B273" s="47">
        <v>0</v>
      </c>
      <c r="C273" s="47">
        <v>0</v>
      </c>
      <c r="D273" s="47">
        <v>0</v>
      </c>
      <c r="E273" s="47">
        <v>0</v>
      </c>
      <c r="F273" s="47">
        <v>0</v>
      </c>
      <c r="G273" s="47">
        <v>0</v>
      </c>
      <c r="H273" s="47">
        <v>0</v>
      </c>
      <c r="I273" s="47">
        <v>0</v>
      </c>
      <c r="J273" s="47">
        <v>0</v>
      </c>
      <c r="K273" s="47">
        <v>21</v>
      </c>
      <c r="L273" s="47">
        <v>277</v>
      </c>
      <c r="M273" s="47">
        <v>2</v>
      </c>
      <c r="N273" s="47">
        <v>6</v>
      </c>
      <c r="O273" s="42">
        <v>0</v>
      </c>
      <c r="P273" s="42">
        <v>0.71</v>
      </c>
      <c r="Q273" s="42">
        <v>0</v>
      </c>
      <c r="R273" s="42">
        <v>0</v>
      </c>
      <c r="S273" s="47">
        <v>1</v>
      </c>
      <c r="T273" s="42">
        <v>1.47</v>
      </c>
      <c r="U273" s="42">
        <v>0</v>
      </c>
      <c r="V273" s="42">
        <v>0</v>
      </c>
      <c r="W273" s="42">
        <v>22</v>
      </c>
      <c r="X273" s="42">
        <v>22</v>
      </c>
      <c r="Y273" s="42">
        <v>0</v>
      </c>
      <c r="Z273" s="42">
        <v>0</v>
      </c>
      <c r="AA273" s="42">
        <v>0</v>
      </c>
      <c r="AB273" s="42">
        <v>0</v>
      </c>
      <c r="AC273" s="42">
        <v>0</v>
      </c>
      <c r="AD273" s="42">
        <v>0</v>
      </c>
      <c r="AE273" s="42">
        <v>0</v>
      </c>
      <c r="AF273" s="42">
        <v>0</v>
      </c>
      <c r="AG273" s="42">
        <v>0</v>
      </c>
      <c r="AH273" s="42">
        <v>0</v>
      </c>
      <c r="AI273" s="47">
        <v>0</v>
      </c>
      <c r="AJ273" s="47">
        <v>0</v>
      </c>
      <c r="AK273" s="47">
        <v>0</v>
      </c>
      <c r="AL273" s="47">
        <v>0</v>
      </c>
      <c r="AM273" s="47">
        <v>0</v>
      </c>
      <c r="AN273">
        <v>0</v>
      </c>
      <c r="AO273" s="47">
        <v>0</v>
      </c>
      <c r="AP273" s="47">
        <v>0</v>
      </c>
      <c r="AQ273" s="47">
        <v>0</v>
      </c>
      <c r="AR273" s="47">
        <v>0</v>
      </c>
      <c r="AS273" s="47">
        <v>0</v>
      </c>
      <c r="AT273" s="47">
        <v>0</v>
      </c>
      <c r="AU273" s="47">
        <v>0</v>
      </c>
      <c r="AV273" s="47">
        <v>0</v>
      </c>
      <c r="AW273" s="47">
        <v>0</v>
      </c>
      <c r="AX273" s="47">
        <v>0</v>
      </c>
      <c r="AY273">
        <v>0</v>
      </c>
      <c r="AZ273" s="47">
        <v>0</v>
      </c>
      <c r="BA273" s="47">
        <v>0</v>
      </c>
      <c r="BB273">
        <v>0</v>
      </c>
      <c r="BC273" t="s">
        <v>138</v>
      </c>
      <c r="BD273">
        <v>0</v>
      </c>
      <c r="BE273">
        <v>0</v>
      </c>
      <c r="BF273">
        <v>0</v>
      </c>
      <c r="BG273">
        <v>0</v>
      </c>
    </row>
    <row r="274" spans="1:59" x14ac:dyDescent="0.25">
      <c r="A274" s="47">
        <v>0</v>
      </c>
      <c r="B274" s="47">
        <v>0</v>
      </c>
      <c r="C274" s="47">
        <v>2</v>
      </c>
      <c r="D274" s="47">
        <v>0</v>
      </c>
      <c r="E274" s="47">
        <v>0</v>
      </c>
      <c r="F274" s="47">
        <v>0</v>
      </c>
      <c r="G274" s="47">
        <v>0</v>
      </c>
      <c r="H274" s="47">
        <v>0</v>
      </c>
      <c r="I274" s="47">
        <v>0</v>
      </c>
      <c r="J274" s="47">
        <v>0</v>
      </c>
      <c r="K274" s="47">
        <v>21</v>
      </c>
      <c r="L274" s="47">
        <v>290</v>
      </c>
      <c r="M274" s="47">
        <v>4</v>
      </c>
      <c r="N274" s="47">
        <v>2</v>
      </c>
      <c r="O274" s="42">
        <v>0</v>
      </c>
      <c r="P274" s="42">
        <v>1.17</v>
      </c>
      <c r="Q274" s="42">
        <v>0</v>
      </c>
      <c r="R274" s="42">
        <v>-0.2</v>
      </c>
      <c r="S274" s="47">
        <v>3</v>
      </c>
      <c r="T274" s="42">
        <v>0.71</v>
      </c>
      <c r="U274" s="42">
        <v>-0.6</v>
      </c>
      <c r="V274" s="42">
        <v>0</v>
      </c>
      <c r="W274" s="42">
        <v>24</v>
      </c>
      <c r="X274" s="42">
        <v>13</v>
      </c>
      <c r="Y274" s="42">
        <v>0</v>
      </c>
      <c r="Z274" s="42">
        <v>0</v>
      </c>
      <c r="AA274" s="42">
        <v>0.67</v>
      </c>
      <c r="AB274" s="42">
        <v>0</v>
      </c>
      <c r="AC274" s="42">
        <v>0</v>
      </c>
      <c r="AD274" s="42">
        <v>0</v>
      </c>
      <c r="AE274" s="42">
        <v>0</v>
      </c>
      <c r="AF274" s="42">
        <v>0</v>
      </c>
      <c r="AG274" s="42">
        <v>0</v>
      </c>
      <c r="AH274" s="42">
        <v>0</v>
      </c>
      <c r="AI274" s="47">
        <v>0</v>
      </c>
      <c r="AJ274" s="47">
        <v>0</v>
      </c>
      <c r="AK274" s="47">
        <v>2</v>
      </c>
      <c r="AL274" s="47">
        <v>0</v>
      </c>
      <c r="AM274" s="47">
        <v>0</v>
      </c>
      <c r="AN274">
        <v>0</v>
      </c>
      <c r="AO274" s="47">
        <v>0</v>
      </c>
      <c r="AP274" s="47">
        <v>0</v>
      </c>
      <c r="AQ274" s="47">
        <v>0</v>
      </c>
      <c r="AR274" s="47">
        <v>0</v>
      </c>
      <c r="AS274" s="47">
        <v>0</v>
      </c>
      <c r="AT274" s="47">
        <v>0</v>
      </c>
      <c r="AU274" s="47">
        <v>0</v>
      </c>
      <c r="AV274" s="47">
        <v>0</v>
      </c>
      <c r="AW274" s="47">
        <v>0</v>
      </c>
      <c r="AX274" s="47">
        <v>0</v>
      </c>
      <c r="AY274">
        <v>0</v>
      </c>
      <c r="AZ274" s="47">
        <v>0</v>
      </c>
      <c r="BA274" s="47">
        <v>0</v>
      </c>
      <c r="BB274">
        <v>0</v>
      </c>
      <c r="BC274" t="s">
        <v>674</v>
      </c>
      <c r="BD274">
        <v>-0.6</v>
      </c>
      <c r="BE274">
        <v>0</v>
      </c>
      <c r="BF274">
        <v>1</v>
      </c>
      <c r="BG274">
        <v>0</v>
      </c>
    </row>
    <row r="275" spans="1:59" x14ac:dyDescent="0.25">
      <c r="A275" s="47">
        <v>0</v>
      </c>
      <c r="B275" s="47">
        <v>0</v>
      </c>
      <c r="C275" s="47">
        <v>0</v>
      </c>
      <c r="D275" s="47">
        <v>0</v>
      </c>
      <c r="E275" s="47">
        <v>0</v>
      </c>
      <c r="F275" s="47">
        <v>0</v>
      </c>
      <c r="G275" s="47">
        <v>0</v>
      </c>
      <c r="H275" s="47">
        <v>0</v>
      </c>
      <c r="I275" s="47">
        <v>0</v>
      </c>
      <c r="J275" s="47">
        <v>0</v>
      </c>
      <c r="K275" s="47">
        <v>21</v>
      </c>
      <c r="L275" s="47">
        <v>294</v>
      </c>
      <c r="M275" s="47">
        <v>4</v>
      </c>
      <c r="N275" s="47">
        <v>6</v>
      </c>
      <c r="O275" s="42">
        <v>0</v>
      </c>
      <c r="P275" s="42">
        <v>1</v>
      </c>
      <c r="Q275" s="42">
        <v>0</v>
      </c>
      <c r="R275" s="42">
        <v>0</v>
      </c>
      <c r="S275" s="47">
        <v>0</v>
      </c>
      <c r="T275" s="42">
        <v>1.5</v>
      </c>
      <c r="U275" s="42">
        <v>0</v>
      </c>
      <c r="V275" s="42">
        <v>0</v>
      </c>
      <c r="W275" s="42">
        <v>0</v>
      </c>
      <c r="X275" s="42">
        <v>0</v>
      </c>
      <c r="Y275" s="42">
        <v>0</v>
      </c>
      <c r="Z275" s="42">
        <v>0</v>
      </c>
      <c r="AA275" s="42">
        <v>0</v>
      </c>
      <c r="AB275" s="42">
        <v>0</v>
      </c>
      <c r="AC275" s="42">
        <v>0</v>
      </c>
      <c r="AD275" s="42">
        <v>0</v>
      </c>
      <c r="AE275" s="42">
        <v>0</v>
      </c>
      <c r="AF275" s="42">
        <v>0</v>
      </c>
      <c r="AG275" s="42">
        <v>0</v>
      </c>
      <c r="AH275" s="42">
        <v>0</v>
      </c>
      <c r="AI275" s="47">
        <v>0</v>
      </c>
      <c r="AJ275" s="47">
        <v>0</v>
      </c>
      <c r="AK275" s="47">
        <v>0</v>
      </c>
      <c r="AL275" s="47">
        <v>0</v>
      </c>
      <c r="AM275" s="47">
        <v>0</v>
      </c>
      <c r="AN275">
        <v>0</v>
      </c>
      <c r="AO275" s="47">
        <v>0</v>
      </c>
      <c r="AP275" s="47">
        <v>0</v>
      </c>
      <c r="AQ275" s="47">
        <v>0</v>
      </c>
      <c r="AR275" s="47">
        <v>0</v>
      </c>
      <c r="AS275" s="47">
        <v>0</v>
      </c>
      <c r="AT275" s="47">
        <v>0</v>
      </c>
      <c r="AU275" s="47">
        <v>0</v>
      </c>
      <c r="AV275" s="47">
        <v>0</v>
      </c>
      <c r="AW275" s="47">
        <v>0</v>
      </c>
      <c r="AX275" s="47">
        <v>0</v>
      </c>
      <c r="AY275">
        <v>0</v>
      </c>
      <c r="AZ275" s="47">
        <v>0</v>
      </c>
      <c r="BA275" s="47">
        <v>0</v>
      </c>
      <c r="BB275">
        <v>0</v>
      </c>
      <c r="BC275" t="s">
        <v>616</v>
      </c>
      <c r="BD275">
        <v>0</v>
      </c>
      <c r="BE275">
        <v>0</v>
      </c>
      <c r="BF275">
        <v>0</v>
      </c>
      <c r="BG275">
        <v>0</v>
      </c>
    </row>
    <row r="276" spans="1:59" x14ac:dyDescent="0.25">
      <c r="A276" s="47">
        <v>1</v>
      </c>
      <c r="B276" s="47">
        <v>4</v>
      </c>
      <c r="C276" s="47">
        <v>1</v>
      </c>
      <c r="D276" s="47">
        <v>0</v>
      </c>
      <c r="E276" s="47">
        <v>2</v>
      </c>
      <c r="F276" s="47">
        <v>0</v>
      </c>
      <c r="G276" s="47">
        <v>0</v>
      </c>
      <c r="H276" s="47">
        <v>0</v>
      </c>
      <c r="I276" s="47">
        <v>0</v>
      </c>
      <c r="J276" s="47">
        <v>0</v>
      </c>
      <c r="K276" s="47">
        <v>21</v>
      </c>
      <c r="L276" s="47">
        <v>290</v>
      </c>
      <c r="M276" s="47">
        <v>4</v>
      </c>
      <c r="N276" s="47">
        <v>6</v>
      </c>
      <c r="O276" s="42">
        <v>0</v>
      </c>
      <c r="P276" s="42">
        <v>5.19</v>
      </c>
      <c r="Q276" s="42">
        <v>0</v>
      </c>
      <c r="R276" s="42">
        <v>2.25</v>
      </c>
      <c r="S276" s="47">
        <v>2</v>
      </c>
      <c r="T276" s="42">
        <v>3.7</v>
      </c>
      <c r="U276" s="42">
        <v>0</v>
      </c>
      <c r="V276" s="42">
        <v>0</v>
      </c>
      <c r="W276" s="42">
        <v>62</v>
      </c>
      <c r="X276" s="42">
        <v>66</v>
      </c>
      <c r="Y276" s="42">
        <v>1</v>
      </c>
      <c r="Z276" s="42">
        <v>2</v>
      </c>
      <c r="AA276" s="42">
        <v>0.5</v>
      </c>
      <c r="AB276" s="42">
        <v>0.5</v>
      </c>
      <c r="AC276" s="42">
        <v>0</v>
      </c>
      <c r="AD276" s="42">
        <v>0</v>
      </c>
      <c r="AE276" s="42">
        <v>0</v>
      </c>
      <c r="AF276" s="42">
        <v>0</v>
      </c>
      <c r="AG276" s="42">
        <v>0</v>
      </c>
      <c r="AH276" s="42">
        <v>0</v>
      </c>
      <c r="AI276" s="47">
        <v>0</v>
      </c>
      <c r="AJ276" s="47">
        <v>3</v>
      </c>
      <c r="AK276" s="47">
        <v>0</v>
      </c>
      <c r="AL276" s="47">
        <v>0</v>
      </c>
      <c r="AM276" s="47">
        <v>0</v>
      </c>
      <c r="AN276">
        <v>0</v>
      </c>
      <c r="AO276" s="47">
        <v>0</v>
      </c>
      <c r="AP276" s="47">
        <v>0</v>
      </c>
      <c r="AQ276" s="47">
        <v>0</v>
      </c>
      <c r="AR276" s="47">
        <v>0</v>
      </c>
      <c r="AS276" s="47">
        <v>2</v>
      </c>
      <c r="AT276" s="47">
        <v>1</v>
      </c>
      <c r="AU276" s="47">
        <v>1</v>
      </c>
      <c r="AV276" s="47">
        <v>1</v>
      </c>
      <c r="AW276" s="47">
        <v>0</v>
      </c>
      <c r="AX276" s="47">
        <v>0</v>
      </c>
      <c r="AY276">
        <v>0</v>
      </c>
      <c r="AZ276" s="47">
        <v>0</v>
      </c>
      <c r="BA276" s="47">
        <v>0</v>
      </c>
      <c r="BB276">
        <v>0</v>
      </c>
      <c r="BC276" t="s">
        <v>775</v>
      </c>
      <c r="BD276">
        <v>3.5999999999999996</v>
      </c>
      <c r="BE276">
        <v>0.90000000000000013</v>
      </c>
      <c r="BF276">
        <v>0</v>
      </c>
      <c r="BG276">
        <v>0</v>
      </c>
    </row>
    <row r="277" spans="1:59" x14ac:dyDescent="0.25">
      <c r="A277" s="47">
        <v>0</v>
      </c>
      <c r="B277" s="47">
        <v>0</v>
      </c>
      <c r="C277" s="47">
        <v>0</v>
      </c>
      <c r="D277" s="47">
        <v>0</v>
      </c>
      <c r="E277" s="47">
        <v>0</v>
      </c>
      <c r="F277" s="47">
        <v>0</v>
      </c>
      <c r="G277" s="47">
        <v>0</v>
      </c>
      <c r="H277" s="47">
        <v>0</v>
      </c>
      <c r="I277" s="47">
        <v>0</v>
      </c>
      <c r="J277" s="47">
        <v>0</v>
      </c>
      <c r="K277" s="47">
        <v>21</v>
      </c>
      <c r="L277" s="47">
        <v>263</v>
      </c>
      <c r="M277" s="47">
        <v>2</v>
      </c>
      <c r="N277" s="47">
        <v>6</v>
      </c>
      <c r="O277" s="42">
        <v>0</v>
      </c>
      <c r="P277" s="42">
        <v>1</v>
      </c>
      <c r="Q277" s="42">
        <v>0</v>
      </c>
      <c r="R277" s="42">
        <v>0</v>
      </c>
      <c r="S277" s="47">
        <v>0</v>
      </c>
      <c r="T277" s="42">
        <v>1.5</v>
      </c>
      <c r="U277" s="42">
        <v>0</v>
      </c>
      <c r="V277" s="42">
        <v>0</v>
      </c>
      <c r="W277" s="42">
        <v>0</v>
      </c>
      <c r="X277" s="42">
        <v>0</v>
      </c>
      <c r="Y277" s="42">
        <v>0</v>
      </c>
      <c r="Z277" s="42">
        <v>0</v>
      </c>
      <c r="AA277" s="42">
        <v>0</v>
      </c>
      <c r="AB277" s="42">
        <v>0</v>
      </c>
      <c r="AC277" s="42">
        <v>0</v>
      </c>
      <c r="AD277" s="42">
        <v>0</v>
      </c>
      <c r="AE277" s="42">
        <v>0</v>
      </c>
      <c r="AF277" s="42">
        <v>0</v>
      </c>
      <c r="AG277" s="42">
        <v>0</v>
      </c>
      <c r="AH277" s="42">
        <v>0</v>
      </c>
      <c r="AI277" s="47">
        <v>0</v>
      </c>
      <c r="AJ277" s="47">
        <v>0</v>
      </c>
      <c r="AK277" s="47">
        <v>0</v>
      </c>
      <c r="AL277" s="47">
        <v>0</v>
      </c>
      <c r="AM277" s="47">
        <v>0</v>
      </c>
      <c r="AN277">
        <v>0</v>
      </c>
      <c r="AO277" s="47">
        <v>0</v>
      </c>
      <c r="AP277" s="47">
        <v>0</v>
      </c>
      <c r="AQ277" s="47">
        <v>0</v>
      </c>
      <c r="AR277" s="47">
        <v>0</v>
      </c>
      <c r="AS277" s="47">
        <v>0</v>
      </c>
      <c r="AT277" s="47">
        <v>0</v>
      </c>
      <c r="AU277" s="47">
        <v>0</v>
      </c>
      <c r="AV277" s="47">
        <v>0</v>
      </c>
      <c r="AW277" s="47">
        <v>0</v>
      </c>
      <c r="AX277" s="47">
        <v>0</v>
      </c>
      <c r="AY277">
        <v>0</v>
      </c>
      <c r="AZ277" s="47">
        <v>0</v>
      </c>
      <c r="BA277" s="47">
        <v>0</v>
      </c>
      <c r="BB277">
        <v>0</v>
      </c>
      <c r="BC277" t="s">
        <v>769</v>
      </c>
      <c r="BD277">
        <v>0</v>
      </c>
      <c r="BE277">
        <v>0</v>
      </c>
      <c r="BF277">
        <v>0</v>
      </c>
      <c r="BG277">
        <v>0</v>
      </c>
    </row>
    <row r="278" spans="1:59" x14ac:dyDescent="0.25">
      <c r="A278" s="47">
        <v>0</v>
      </c>
      <c r="B278" s="47">
        <v>0</v>
      </c>
      <c r="C278" s="47">
        <v>0</v>
      </c>
      <c r="D278" s="47">
        <v>0</v>
      </c>
      <c r="E278" s="47">
        <v>0</v>
      </c>
      <c r="F278" s="47">
        <v>0</v>
      </c>
      <c r="G278" s="47">
        <v>0</v>
      </c>
      <c r="H278" s="47">
        <v>0</v>
      </c>
      <c r="I278" s="47">
        <v>0</v>
      </c>
      <c r="J278" s="47">
        <v>0</v>
      </c>
      <c r="K278" s="47">
        <v>21</v>
      </c>
      <c r="L278" s="47">
        <v>293</v>
      </c>
      <c r="M278" s="47">
        <v>4</v>
      </c>
      <c r="N278" s="47">
        <v>6</v>
      </c>
      <c r="O278" s="42">
        <v>0</v>
      </c>
      <c r="P278" s="42">
        <v>1</v>
      </c>
      <c r="Q278" s="42">
        <v>0</v>
      </c>
      <c r="R278" s="42">
        <v>0</v>
      </c>
      <c r="S278" s="47">
        <v>0</v>
      </c>
      <c r="T278" s="42">
        <v>1.5</v>
      </c>
      <c r="U278" s="42">
        <v>0</v>
      </c>
      <c r="V278" s="42">
        <v>0</v>
      </c>
      <c r="W278" s="42">
        <v>0</v>
      </c>
      <c r="X278" s="42">
        <v>0</v>
      </c>
      <c r="Y278" s="42">
        <v>0</v>
      </c>
      <c r="Z278" s="42">
        <v>0</v>
      </c>
      <c r="AA278" s="42">
        <v>0</v>
      </c>
      <c r="AB278" s="42">
        <v>0</v>
      </c>
      <c r="AC278" s="42">
        <v>0</v>
      </c>
      <c r="AD278" s="42">
        <v>0</v>
      </c>
      <c r="AE278" s="42">
        <v>0</v>
      </c>
      <c r="AF278" s="42">
        <v>0</v>
      </c>
      <c r="AG278" s="42">
        <v>0</v>
      </c>
      <c r="AH278" s="42">
        <v>0</v>
      </c>
      <c r="AI278" s="47">
        <v>0</v>
      </c>
      <c r="AJ278" s="47">
        <v>0</v>
      </c>
      <c r="AK278" s="47">
        <v>0</v>
      </c>
      <c r="AL278" s="47">
        <v>0</v>
      </c>
      <c r="AM278" s="47">
        <v>0</v>
      </c>
      <c r="AN278">
        <v>0</v>
      </c>
      <c r="AO278" s="47">
        <v>0</v>
      </c>
      <c r="AP278" s="47">
        <v>0</v>
      </c>
      <c r="AQ278" s="47">
        <v>0</v>
      </c>
      <c r="AR278" s="47">
        <v>0</v>
      </c>
      <c r="AS278" s="47">
        <v>0</v>
      </c>
      <c r="AT278" s="47">
        <v>0</v>
      </c>
      <c r="AU278" s="47">
        <v>0</v>
      </c>
      <c r="AV278" s="47">
        <v>0</v>
      </c>
      <c r="AW278" s="47">
        <v>0</v>
      </c>
      <c r="AX278" s="47">
        <v>0</v>
      </c>
      <c r="AY278">
        <v>0</v>
      </c>
      <c r="AZ278" s="47">
        <v>0</v>
      </c>
      <c r="BA278" s="47">
        <v>0</v>
      </c>
      <c r="BB278">
        <v>0</v>
      </c>
      <c r="BC278" t="s">
        <v>222</v>
      </c>
      <c r="BD278">
        <v>0</v>
      </c>
      <c r="BE278">
        <v>0</v>
      </c>
      <c r="BF278">
        <v>0</v>
      </c>
      <c r="BG278">
        <v>0</v>
      </c>
    </row>
    <row r="279" spans="1:59" x14ac:dyDescent="0.25">
      <c r="A279" s="47">
        <v>0</v>
      </c>
      <c r="B279" s="47">
        <v>1</v>
      </c>
      <c r="C279" s="47">
        <v>0</v>
      </c>
      <c r="D279" s="47">
        <v>0</v>
      </c>
      <c r="E279" s="47">
        <v>1</v>
      </c>
      <c r="F279" s="47">
        <v>0</v>
      </c>
      <c r="G279" s="47">
        <v>0</v>
      </c>
      <c r="H279" s="47">
        <v>0</v>
      </c>
      <c r="I279" s="47">
        <v>0</v>
      </c>
      <c r="J279" s="47">
        <v>0</v>
      </c>
      <c r="K279" s="47">
        <v>21</v>
      </c>
      <c r="L279" s="47">
        <v>284</v>
      </c>
      <c r="M279" s="47">
        <v>5</v>
      </c>
      <c r="N279" s="47">
        <v>6</v>
      </c>
      <c r="O279" s="42">
        <v>0</v>
      </c>
      <c r="P279" s="42">
        <v>4.8099999999999996</v>
      </c>
      <c r="Q279" s="42">
        <v>0</v>
      </c>
      <c r="R279" s="42">
        <v>1.7</v>
      </c>
      <c r="S279" s="47">
        <v>1</v>
      </c>
      <c r="T279" s="42">
        <v>2.15</v>
      </c>
      <c r="U279" s="42">
        <v>0</v>
      </c>
      <c r="V279" s="42">
        <v>0</v>
      </c>
      <c r="W279" s="42">
        <v>13</v>
      </c>
      <c r="X279" s="42">
        <v>13</v>
      </c>
      <c r="Y279" s="42">
        <v>1</v>
      </c>
      <c r="Z279" s="42">
        <v>1</v>
      </c>
      <c r="AA279" s="42">
        <v>0</v>
      </c>
      <c r="AB279" s="42">
        <v>0</v>
      </c>
      <c r="AC279" s="42">
        <v>0</v>
      </c>
      <c r="AD279" s="42">
        <v>0</v>
      </c>
      <c r="AE279" s="42">
        <v>0</v>
      </c>
      <c r="AF279" s="42">
        <v>0</v>
      </c>
      <c r="AG279" s="42">
        <v>0</v>
      </c>
      <c r="AH279" s="42">
        <v>0</v>
      </c>
      <c r="AI279" s="47">
        <v>1</v>
      </c>
      <c r="AJ279" s="47">
        <v>1</v>
      </c>
      <c r="AK279" s="47">
        <v>0</v>
      </c>
      <c r="AL279" s="47">
        <v>0</v>
      </c>
      <c r="AM279" s="47">
        <v>0</v>
      </c>
      <c r="AN279">
        <v>0</v>
      </c>
      <c r="AO279" s="47">
        <v>0</v>
      </c>
      <c r="AP279" s="47">
        <v>0</v>
      </c>
      <c r="AQ279" s="47">
        <v>0</v>
      </c>
      <c r="AR279" s="47">
        <v>0</v>
      </c>
      <c r="AS279" s="47">
        <v>0</v>
      </c>
      <c r="AT279" s="47">
        <v>0</v>
      </c>
      <c r="AU279" s="47">
        <v>0</v>
      </c>
      <c r="AV279" s="47">
        <v>0</v>
      </c>
      <c r="AW279" s="47">
        <v>0</v>
      </c>
      <c r="AX279" s="47">
        <v>0</v>
      </c>
      <c r="AY279">
        <v>0</v>
      </c>
      <c r="AZ279" s="47">
        <v>0</v>
      </c>
      <c r="BA279" s="47">
        <v>0</v>
      </c>
      <c r="BB279">
        <v>0</v>
      </c>
      <c r="BC279" t="s">
        <v>767</v>
      </c>
      <c r="BD279">
        <v>1.7</v>
      </c>
      <c r="BE279">
        <v>0</v>
      </c>
      <c r="BF279">
        <v>0</v>
      </c>
      <c r="BG279">
        <v>0</v>
      </c>
    </row>
    <row r="280" spans="1:59" x14ac:dyDescent="0.25">
      <c r="A280" s="47">
        <v>0</v>
      </c>
      <c r="B280" s="47">
        <v>0</v>
      </c>
      <c r="C280" s="47">
        <v>0</v>
      </c>
      <c r="D280" s="47">
        <v>0</v>
      </c>
      <c r="E280" s="47">
        <v>0</v>
      </c>
      <c r="F280" s="47">
        <v>0</v>
      </c>
      <c r="G280" s="47">
        <v>0</v>
      </c>
      <c r="H280" s="47">
        <v>0</v>
      </c>
      <c r="I280" s="47">
        <v>0</v>
      </c>
      <c r="J280" s="47">
        <v>0</v>
      </c>
      <c r="K280" s="47">
        <v>21</v>
      </c>
      <c r="L280" s="47">
        <v>294</v>
      </c>
      <c r="M280" s="47">
        <v>1</v>
      </c>
      <c r="N280" s="47">
        <v>6</v>
      </c>
      <c r="O280" s="42">
        <v>0</v>
      </c>
      <c r="P280" s="42">
        <v>1</v>
      </c>
      <c r="Q280" s="42">
        <v>0</v>
      </c>
      <c r="R280" s="42">
        <v>0</v>
      </c>
      <c r="S280" s="47">
        <v>0</v>
      </c>
      <c r="T280" s="42">
        <v>1.5</v>
      </c>
      <c r="U280" s="42">
        <v>0</v>
      </c>
      <c r="V280" s="42">
        <v>0</v>
      </c>
      <c r="W280" s="42">
        <v>0</v>
      </c>
      <c r="X280" s="42">
        <v>0</v>
      </c>
      <c r="Y280" s="42">
        <v>0</v>
      </c>
      <c r="Z280" s="42">
        <v>0</v>
      </c>
      <c r="AA280" s="42">
        <v>0</v>
      </c>
      <c r="AB280" s="42">
        <v>0</v>
      </c>
      <c r="AC280" s="42">
        <v>0</v>
      </c>
      <c r="AD280" s="42">
        <v>0</v>
      </c>
      <c r="AE280" s="42">
        <v>0</v>
      </c>
      <c r="AF280" s="42">
        <v>0</v>
      </c>
      <c r="AG280" s="42">
        <v>0</v>
      </c>
      <c r="AH280" s="42">
        <v>0</v>
      </c>
      <c r="AI280" s="47">
        <v>0</v>
      </c>
      <c r="AJ280" s="47">
        <v>0</v>
      </c>
      <c r="AK280" s="47">
        <v>0</v>
      </c>
      <c r="AL280" s="47">
        <v>0</v>
      </c>
      <c r="AM280" s="47">
        <v>0</v>
      </c>
      <c r="AN280">
        <v>0</v>
      </c>
      <c r="AO280" s="47">
        <v>0</v>
      </c>
      <c r="AP280" s="47">
        <v>0</v>
      </c>
      <c r="AQ280" s="47">
        <v>0</v>
      </c>
      <c r="AR280" s="47">
        <v>0</v>
      </c>
      <c r="AS280" s="47">
        <v>0</v>
      </c>
      <c r="AT280" s="47">
        <v>0</v>
      </c>
      <c r="AU280" s="47">
        <v>0</v>
      </c>
      <c r="AV280" s="47">
        <v>0</v>
      </c>
      <c r="AW280" s="47">
        <v>0</v>
      </c>
      <c r="AX280" s="47">
        <v>0</v>
      </c>
      <c r="AY280">
        <v>0</v>
      </c>
      <c r="AZ280" s="47">
        <v>0</v>
      </c>
      <c r="BA280" s="47">
        <v>0</v>
      </c>
      <c r="BB280">
        <v>0</v>
      </c>
      <c r="BC280" t="s">
        <v>772</v>
      </c>
      <c r="BD280">
        <v>0</v>
      </c>
      <c r="BE280">
        <v>0</v>
      </c>
      <c r="BF280">
        <v>0</v>
      </c>
      <c r="BG280">
        <v>0</v>
      </c>
    </row>
    <row r="281" spans="1:59" x14ac:dyDescent="0.25">
      <c r="A281" s="47">
        <v>0</v>
      </c>
      <c r="B281" s="47">
        <v>0</v>
      </c>
      <c r="C281" s="47">
        <v>0</v>
      </c>
      <c r="D281" s="47">
        <v>0</v>
      </c>
      <c r="E281" s="47">
        <v>0</v>
      </c>
      <c r="F281" s="47">
        <v>0</v>
      </c>
      <c r="G281" s="47">
        <v>0</v>
      </c>
      <c r="H281" s="47">
        <v>0</v>
      </c>
      <c r="I281" s="47">
        <v>0</v>
      </c>
      <c r="J281" s="47">
        <v>0</v>
      </c>
      <c r="K281" s="47">
        <v>21</v>
      </c>
      <c r="L281" s="47">
        <v>294</v>
      </c>
      <c r="M281" s="47">
        <v>5</v>
      </c>
      <c r="N281" s="47">
        <v>6</v>
      </c>
      <c r="O281" s="42">
        <v>0</v>
      </c>
      <c r="P281" s="42">
        <v>1</v>
      </c>
      <c r="Q281" s="42">
        <v>0</v>
      </c>
      <c r="R281" s="42">
        <v>0</v>
      </c>
      <c r="S281" s="47">
        <v>0</v>
      </c>
      <c r="T281" s="42">
        <v>1.5</v>
      </c>
      <c r="U281" s="42">
        <v>0</v>
      </c>
      <c r="V281" s="42">
        <v>0</v>
      </c>
      <c r="W281" s="42">
        <v>0</v>
      </c>
      <c r="X281" s="42">
        <v>0</v>
      </c>
      <c r="Y281" s="42">
        <v>0</v>
      </c>
      <c r="Z281" s="42">
        <v>0</v>
      </c>
      <c r="AA281" s="42">
        <v>0</v>
      </c>
      <c r="AB281" s="42">
        <v>0</v>
      </c>
      <c r="AC281" s="42">
        <v>0</v>
      </c>
      <c r="AD281" s="42">
        <v>0</v>
      </c>
      <c r="AE281" s="42">
        <v>0</v>
      </c>
      <c r="AF281" s="42">
        <v>0</v>
      </c>
      <c r="AG281" s="42">
        <v>0</v>
      </c>
      <c r="AH281" s="42">
        <v>0</v>
      </c>
      <c r="AI281" s="47">
        <v>0</v>
      </c>
      <c r="AJ281" s="47">
        <v>0</v>
      </c>
      <c r="AK281" s="47">
        <v>0</v>
      </c>
      <c r="AL281" s="47">
        <v>0</v>
      </c>
      <c r="AM281" s="47">
        <v>0</v>
      </c>
      <c r="AN281">
        <v>0</v>
      </c>
      <c r="AO281" s="47">
        <v>0</v>
      </c>
      <c r="AP281" s="47">
        <v>0</v>
      </c>
      <c r="AQ281" s="47">
        <v>0</v>
      </c>
      <c r="AR281" s="47">
        <v>0</v>
      </c>
      <c r="AS281" s="47">
        <v>0</v>
      </c>
      <c r="AT281" s="47">
        <v>0</v>
      </c>
      <c r="AU281" s="47">
        <v>0</v>
      </c>
      <c r="AV281" s="47">
        <v>0</v>
      </c>
      <c r="AW281" s="47">
        <v>0</v>
      </c>
      <c r="AX281" s="47">
        <v>0</v>
      </c>
      <c r="AY281">
        <v>0</v>
      </c>
      <c r="AZ281" s="47">
        <v>0</v>
      </c>
      <c r="BA281" s="47">
        <v>0</v>
      </c>
      <c r="BB281">
        <v>0</v>
      </c>
      <c r="BC281" t="s">
        <v>773</v>
      </c>
      <c r="BD281">
        <v>0</v>
      </c>
      <c r="BE281">
        <v>0</v>
      </c>
      <c r="BF281">
        <v>0</v>
      </c>
      <c r="BG281">
        <v>0</v>
      </c>
    </row>
    <row r="282" spans="1:59" x14ac:dyDescent="0.25">
      <c r="A282" s="47">
        <v>0</v>
      </c>
      <c r="B282" s="47">
        <v>0</v>
      </c>
      <c r="C282" s="47">
        <v>0</v>
      </c>
      <c r="D282" s="47">
        <v>0</v>
      </c>
      <c r="E282" s="47">
        <v>0</v>
      </c>
      <c r="F282" s="47">
        <v>0</v>
      </c>
      <c r="G282" s="47">
        <v>0</v>
      </c>
      <c r="H282" s="47">
        <v>0</v>
      </c>
      <c r="I282" s="47">
        <v>0</v>
      </c>
      <c r="J282" s="47">
        <v>0</v>
      </c>
      <c r="K282" s="47">
        <v>21</v>
      </c>
      <c r="L282" s="47">
        <v>293</v>
      </c>
      <c r="M282" s="47">
        <v>5</v>
      </c>
      <c r="N282" s="47">
        <v>6</v>
      </c>
      <c r="O282" s="42">
        <v>0</v>
      </c>
      <c r="P282" s="42">
        <v>1</v>
      </c>
      <c r="Q282" s="42">
        <v>0</v>
      </c>
      <c r="R282" s="42">
        <v>0</v>
      </c>
      <c r="S282" s="47">
        <v>0</v>
      </c>
      <c r="T282" s="42">
        <v>1.5</v>
      </c>
      <c r="U282" s="42">
        <v>0</v>
      </c>
      <c r="V282" s="42">
        <v>0</v>
      </c>
      <c r="W282" s="42">
        <v>0</v>
      </c>
      <c r="X282" s="42">
        <v>0</v>
      </c>
      <c r="Y282" s="42">
        <v>0</v>
      </c>
      <c r="Z282" s="42">
        <v>0</v>
      </c>
      <c r="AA282" s="42">
        <v>0</v>
      </c>
      <c r="AB282" s="42">
        <v>0</v>
      </c>
      <c r="AC282" s="42">
        <v>0</v>
      </c>
      <c r="AD282" s="42">
        <v>0</v>
      </c>
      <c r="AE282" s="42">
        <v>0</v>
      </c>
      <c r="AF282" s="42">
        <v>0</v>
      </c>
      <c r="AG282" s="42">
        <v>0</v>
      </c>
      <c r="AH282" s="42">
        <v>0</v>
      </c>
      <c r="AI282" s="47">
        <v>0</v>
      </c>
      <c r="AJ282" s="47">
        <v>0</v>
      </c>
      <c r="AK282" s="47">
        <v>0</v>
      </c>
      <c r="AL282" s="47">
        <v>0</v>
      </c>
      <c r="AM282" s="47">
        <v>0</v>
      </c>
      <c r="AN282">
        <v>0</v>
      </c>
      <c r="AO282" s="47">
        <v>0</v>
      </c>
      <c r="AP282" s="47">
        <v>0</v>
      </c>
      <c r="AQ282" s="47">
        <v>0</v>
      </c>
      <c r="AR282" s="47">
        <v>0</v>
      </c>
      <c r="AS282" s="47">
        <v>0</v>
      </c>
      <c r="AT282" s="47">
        <v>0</v>
      </c>
      <c r="AU282" s="47">
        <v>0</v>
      </c>
      <c r="AV282" s="47">
        <v>0</v>
      </c>
      <c r="AW282" s="47">
        <v>0</v>
      </c>
      <c r="AX282" s="47">
        <v>0</v>
      </c>
      <c r="AY282">
        <v>0</v>
      </c>
      <c r="AZ282" s="47">
        <v>0</v>
      </c>
      <c r="BA282" s="47">
        <v>0</v>
      </c>
      <c r="BB282">
        <v>0</v>
      </c>
      <c r="BC282" t="s">
        <v>771</v>
      </c>
      <c r="BD282">
        <v>0</v>
      </c>
      <c r="BE282">
        <v>0</v>
      </c>
      <c r="BF282">
        <v>0</v>
      </c>
      <c r="BG282">
        <v>0</v>
      </c>
    </row>
    <row r="283" spans="1:59" x14ac:dyDescent="0.25">
      <c r="A283" s="47">
        <v>0</v>
      </c>
      <c r="B283" s="47">
        <v>0</v>
      </c>
      <c r="C283" s="47">
        <v>0</v>
      </c>
      <c r="D283" s="47">
        <v>0</v>
      </c>
      <c r="E283" s="47">
        <v>0</v>
      </c>
      <c r="F283" s="47">
        <v>0</v>
      </c>
      <c r="G283" s="47">
        <v>0</v>
      </c>
      <c r="H283" s="47">
        <v>0</v>
      </c>
      <c r="I283" s="47">
        <v>0</v>
      </c>
      <c r="J283" s="47">
        <v>0</v>
      </c>
      <c r="K283" s="47">
        <v>21</v>
      </c>
      <c r="L283" s="47">
        <v>293</v>
      </c>
      <c r="M283" s="47">
        <v>2</v>
      </c>
      <c r="N283" s="47">
        <v>6</v>
      </c>
      <c r="O283" s="42">
        <v>0</v>
      </c>
      <c r="P283" s="42">
        <v>1</v>
      </c>
      <c r="Q283" s="42">
        <v>0</v>
      </c>
      <c r="R283" s="42">
        <v>0</v>
      </c>
      <c r="S283" s="47">
        <v>0</v>
      </c>
      <c r="T283" s="42">
        <v>1.5</v>
      </c>
      <c r="U283" s="42">
        <v>0</v>
      </c>
      <c r="V283" s="42">
        <v>0</v>
      </c>
      <c r="W283" s="42">
        <v>0</v>
      </c>
      <c r="X283" s="42">
        <v>0</v>
      </c>
      <c r="Y283" s="42">
        <v>0</v>
      </c>
      <c r="Z283" s="42">
        <v>0</v>
      </c>
      <c r="AA283" s="42">
        <v>0</v>
      </c>
      <c r="AB283" s="42">
        <v>0</v>
      </c>
      <c r="AC283" s="42">
        <v>0</v>
      </c>
      <c r="AD283" s="42">
        <v>0</v>
      </c>
      <c r="AE283" s="42">
        <v>0</v>
      </c>
      <c r="AF283" s="42">
        <v>0</v>
      </c>
      <c r="AG283" s="42">
        <v>0</v>
      </c>
      <c r="AH283" s="42">
        <v>0</v>
      </c>
      <c r="AI283" s="47">
        <v>0</v>
      </c>
      <c r="AJ283" s="47">
        <v>0</v>
      </c>
      <c r="AK283" s="47">
        <v>0</v>
      </c>
      <c r="AL283" s="47">
        <v>0</v>
      </c>
      <c r="AM283" s="47">
        <v>0</v>
      </c>
      <c r="AN283">
        <v>0</v>
      </c>
      <c r="AO283" s="47">
        <v>0</v>
      </c>
      <c r="AP283" s="47">
        <v>0</v>
      </c>
      <c r="AQ283" s="47">
        <v>0</v>
      </c>
      <c r="AR283" s="47">
        <v>0</v>
      </c>
      <c r="AS283" s="47">
        <v>0</v>
      </c>
      <c r="AT283" s="47">
        <v>0</v>
      </c>
      <c r="AU283" s="47">
        <v>0</v>
      </c>
      <c r="AV283" s="47">
        <v>0</v>
      </c>
      <c r="AW283" s="47">
        <v>0</v>
      </c>
      <c r="AX283" s="47">
        <v>0</v>
      </c>
      <c r="AY283">
        <v>0</v>
      </c>
      <c r="AZ283" s="47">
        <v>0</v>
      </c>
      <c r="BA283" s="47">
        <v>0</v>
      </c>
      <c r="BB283">
        <v>0</v>
      </c>
      <c r="BC283" t="s">
        <v>770</v>
      </c>
      <c r="BD283">
        <v>0</v>
      </c>
      <c r="BE283">
        <v>0</v>
      </c>
      <c r="BF283">
        <v>0</v>
      </c>
      <c r="BG283">
        <v>0</v>
      </c>
    </row>
    <row r="284" spans="1:59" x14ac:dyDescent="0.25">
      <c r="A284" s="47">
        <v>0</v>
      </c>
      <c r="B284" s="47">
        <v>0</v>
      </c>
      <c r="C284" s="47">
        <v>0</v>
      </c>
      <c r="D284" s="47">
        <v>0</v>
      </c>
      <c r="E284" s="47">
        <v>0</v>
      </c>
      <c r="F284" s="47">
        <v>0</v>
      </c>
      <c r="G284" s="47">
        <v>0</v>
      </c>
      <c r="H284" s="47">
        <v>0</v>
      </c>
      <c r="I284" s="47">
        <v>0</v>
      </c>
      <c r="J284" s="47">
        <v>0</v>
      </c>
      <c r="K284" s="47">
        <v>21</v>
      </c>
      <c r="L284" s="47">
        <v>266</v>
      </c>
      <c r="M284" s="47">
        <v>2</v>
      </c>
      <c r="N284" s="47">
        <v>6</v>
      </c>
      <c r="O284" s="42">
        <v>0</v>
      </c>
      <c r="P284" s="42">
        <v>1</v>
      </c>
      <c r="Q284" s="42">
        <v>0</v>
      </c>
      <c r="R284" s="42">
        <v>0</v>
      </c>
      <c r="S284" s="47">
        <v>0</v>
      </c>
      <c r="T284" s="42">
        <v>1.5</v>
      </c>
      <c r="U284" s="42">
        <v>0</v>
      </c>
      <c r="V284" s="42">
        <v>0</v>
      </c>
      <c r="W284" s="42">
        <v>0</v>
      </c>
      <c r="X284" s="42">
        <v>0</v>
      </c>
      <c r="Y284" s="42">
        <v>0</v>
      </c>
      <c r="Z284" s="42">
        <v>0</v>
      </c>
      <c r="AA284" s="42">
        <v>0</v>
      </c>
      <c r="AB284" s="42">
        <v>0</v>
      </c>
      <c r="AC284" s="42">
        <v>0</v>
      </c>
      <c r="AD284" s="42">
        <v>0</v>
      </c>
      <c r="AE284" s="42">
        <v>0</v>
      </c>
      <c r="AF284" s="42">
        <v>0</v>
      </c>
      <c r="AG284" s="42">
        <v>0</v>
      </c>
      <c r="AH284" s="42">
        <v>0</v>
      </c>
      <c r="AI284" s="47">
        <v>0</v>
      </c>
      <c r="AJ284" s="47">
        <v>0</v>
      </c>
      <c r="AK284" s="47">
        <v>0</v>
      </c>
      <c r="AL284" s="47">
        <v>0</v>
      </c>
      <c r="AM284" s="47">
        <v>0</v>
      </c>
      <c r="AN284">
        <v>0</v>
      </c>
      <c r="AO284" s="47">
        <v>0</v>
      </c>
      <c r="AP284" s="47">
        <v>0</v>
      </c>
      <c r="AQ284" s="47">
        <v>0</v>
      </c>
      <c r="AR284" s="47">
        <v>0</v>
      </c>
      <c r="AS284" s="47">
        <v>0</v>
      </c>
      <c r="AT284" s="47">
        <v>0</v>
      </c>
      <c r="AU284" s="47">
        <v>0</v>
      </c>
      <c r="AV284" s="47">
        <v>0</v>
      </c>
      <c r="AW284" s="47">
        <v>0</v>
      </c>
      <c r="AX284" s="47">
        <v>0</v>
      </c>
      <c r="AY284">
        <v>0</v>
      </c>
      <c r="AZ284" s="47">
        <v>0</v>
      </c>
      <c r="BA284" s="47">
        <v>0</v>
      </c>
      <c r="BB284">
        <v>0</v>
      </c>
      <c r="BC284" t="s">
        <v>893</v>
      </c>
      <c r="BD284">
        <v>0</v>
      </c>
      <c r="BE284">
        <v>0</v>
      </c>
      <c r="BF284">
        <v>0</v>
      </c>
      <c r="BG284">
        <v>0</v>
      </c>
    </row>
    <row r="285" spans="1:59" x14ac:dyDescent="0.25">
      <c r="A285" s="47">
        <v>0</v>
      </c>
      <c r="B285" s="47">
        <v>2</v>
      </c>
      <c r="C285" s="47">
        <v>0</v>
      </c>
      <c r="D285" s="47">
        <v>1</v>
      </c>
      <c r="E285" s="47">
        <v>0</v>
      </c>
      <c r="F285" s="47">
        <v>0</v>
      </c>
      <c r="G285" s="47">
        <v>0</v>
      </c>
      <c r="H285" s="47">
        <v>0</v>
      </c>
      <c r="I285" s="47">
        <v>0</v>
      </c>
      <c r="J285" s="47">
        <v>0</v>
      </c>
      <c r="K285" s="47">
        <v>21</v>
      </c>
      <c r="L285" s="47">
        <v>356</v>
      </c>
      <c r="M285" s="47">
        <v>3</v>
      </c>
      <c r="N285" s="47">
        <v>6</v>
      </c>
      <c r="O285" s="42">
        <v>0</v>
      </c>
      <c r="P285" s="42">
        <v>3.68</v>
      </c>
      <c r="Q285" s="42">
        <v>0</v>
      </c>
      <c r="R285" s="42">
        <v>0.2</v>
      </c>
      <c r="S285" s="47">
        <v>1</v>
      </c>
      <c r="T285" s="42">
        <v>1.81</v>
      </c>
      <c r="U285" s="42">
        <v>0</v>
      </c>
      <c r="V285" s="42">
        <v>0.2</v>
      </c>
      <c r="W285" s="42">
        <v>77</v>
      </c>
      <c r="X285" s="42">
        <v>77</v>
      </c>
      <c r="Y285" s="42">
        <v>0</v>
      </c>
      <c r="Z285" s="42">
        <v>2</v>
      </c>
      <c r="AA285" s="42">
        <v>0</v>
      </c>
      <c r="AB285" s="42">
        <v>0</v>
      </c>
      <c r="AC285" s="42">
        <v>1</v>
      </c>
      <c r="AD285" s="42">
        <v>0</v>
      </c>
      <c r="AE285" s="42">
        <v>0</v>
      </c>
      <c r="AF285" s="42">
        <v>0</v>
      </c>
      <c r="AG285" s="42">
        <v>0</v>
      </c>
      <c r="AH285" s="42">
        <v>0</v>
      </c>
      <c r="AI285" s="47">
        <v>0</v>
      </c>
      <c r="AJ285" s="47">
        <v>0</v>
      </c>
      <c r="AK285" s="47">
        <v>0</v>
      </c>
      <c r="AL285" s="47">
        <v>0</v>
      </c>
      <c r="AM285" s="47">
        <v>0</v>
      </c>
      <c r="AN285">
        <v>0</v>
      </c>
      <c r="AO285" s="47">
        <v>0</v>
      </c>
      <c r="AP285" s="47">
        <v>0</v>
      </c>
      <c r="AQ285" s="47">
        <v>0</v>
      </c>
      <c r="AR285" s="47">
        <v>0</v>
      </c>
      <c r="AS285" s="47">
        <v>0</v>
      </c>
      <c r="AT285" s="47">
        <v>2</v>
      </c>
      <c r="AU285" s="47">
        <v>0</v>
      </c>
      <c r="AV285" s="47">
        <v>0</v>
      </c>
      <c r="AW285" s="47">
        <v>1</v>
      </c>
      <c r="AX285" s="47">
        <v>0</v>
      </c>
      <c r="AY285">
        <v>0</v>
      </c>
      <c r="AZ285" s="47">
        <v>0</v>
      </c>
      <c r="BA285" s="47">
        <v>0</v>
      </c>
      <c r="BB285">
        <v>0</v>
      </c>
      <c r="BC285" t="s">
        <v>831</v>
      </c>
      <c r="BD285">
        <v>0</v>
      </c>
      <c r="BE285">
        <v>3.2</v>
      </c>
      <c r="BF285">
        <v>0</v>
      </c>
      <c r="BG285">
        <v>16</v>
      </c>
    </row>
    <row r="286" spans="1:59" x14ac:dyDescent="0.25">
      <c r="A286" s="47">
        <v>2</v>
      </c>
      <c r="B286" s="47">
        <v>3</v>
      </c>
      <c r="C286" s="47">
        <v>5</v>
      </c>
      <c r="D286" s="47">
        <v>0</v>
      </c>
      <c r="E286" s="47">
        <v>5</v>
      </c>
      <c r="F286" s="47">
        <v>0</v>
      </c>
      <c r="G286" s="47">
        <v>0</v>
      </c>
      <c r="H286" s="47">
        <v>0</v>
      </c>
      <c r="I286" s="47">
        <v>0</v>
      </c>
      <c r="J286" s="47">
        <v>0</v>
      </c>
      <c r="K286" s="47">
        <v>21</v>
      </c>
      <c r="L286" s="47">
        <v>327</v>
      </c>
      <c r="M286" s="47">
        <v>5</v>
      </c>
      <c r="N286" s="47">
        <v>6</v>
      </c>
      <c r="O286" s="42">
        <v>0</v>
      </c>
      <c r="P286" s="42">
        <v>2.94</v>
      </c>
      <c r="Q286" s="42">
        <v>0</v>
      </c>
      <c r="R286" s="42">
        <v>0.8</v>
      </c>
      <c r="S286" s="47">
        <v>3</v>
      </c>
      <c r="T286" s="42">
        <v>0.63</v>
      </c>
      <c r="U286" s="42">
        <v>1.1000000000000001</v>
      </c>
      <c r="V286" s="42">
        <v>0.65</v>
      </c>
      <c r="W286" s="42">
        <v>51</v>
      </c>
      <c r="X286" s="42">
        <v>26</v>
      </c>
      <c r="Y286" s="42">
        <v>1.67</v>
      </c>
      <c r="Z286" s="42">
        <v>1</v>
      </c>
      <c r="AA286" s="42">
        <v>1.67</v>
      </c>
      <c r="AB286" s="42">
        <v>0.67</v>
      </c>
      <c r="AC286" s="42">
        <v>0</v>
      </c>
      <c r="AD286" s="42">
        <v>0</v>
      </c>
      <c r="AE286" s="42">
        <v>0</v>
      </c>
      <c r="AF286" s="42">
        <v>0</v>
      </c>
      <c r="AG286" s="42">
        <v>0</v>
      </c>
      <c r="AH286" s="42">
        <v>0</v>
      </c>
      <c r="AI286" s="47">
        <v>0</v>
      </c>
      <c r="AJ286" s="47">
        <v>2</v>
      </c>
      <c r="AK286" s="47">
        <v>1</v>
      </c>
      <c r="AL286" s="47">
        <v>1</v>
      </c>
      <c r="AM286" s="47">
        <v>0</v>
      </c>
      <c r="AN286">
        <v>0</v>
      </c>
      <c r="AO286" s="47">
        <v>0</v>
      </c>
      <c r="AP286" s="47">
        <v>0</v>
      </c>
      <c r="AQ286" s="47">
        <v>0</v>
      </c>
      <c r="AR286" s="47">
        <v>0</v>
      </c>
      <c r="AS286" s="47">
        <v>5</v>
      </c>
      <c r="AT286" s="47">
        <v>1</v>
      </c>
      <c r="AU286" s="47">
        <v>4</v>
      </c>
      <c r="AV286" s="47">
        <v>1</v>
      </c>
      <c r="AW286" s="47">
        <v>0</v>
      </c>
      <c r="AX286" s="47">
        <v>0</v>
      </c>
      <c r="AY286">
        <v>0</v>
      </c>
      <c r="AZ286" s="47">
        <v>0</v>
      </c>
      <c r="BA286" s="47">
        <v>0</v>
      </c>
      <c r="BB286">
        <v>0</v>
      </c>
      <c r="BC286" t="s">
        <v>838</v>
      </c>
      <c r="BD286">
        <v>1.1000000000000001</v>
      </c>
      <c r="BE286">
        <v>1.5</v>
      </c>
      <c r="BF286">
        <v>1</v>
      </c>
      <c r="BG286">
        <v>2</v>
      </c>
    </row>
    <row r="287" spans="1:59" x14ac:dyDescent="0.25">
      <c r="A287" s="47">
        <v>0</v>
      </c>
      <c r="B287" s="47">
        <v>0</v>
      </c>
      <c r="C287" s="47">
        <v>0</v>
      </c>
      <c r="D287" s="47">
        <v>0</v>
      </c>
      <c r="E287" s="47">
        <v>0</v>
      </c>
      <c r="F287" s="47">
        <v>0</v>
      </c>
      <c r="G287" s="47">
        <v>0</v>
      </c>
      <c r="H287" s="47">
        <v>0</v>
      </c>
      <c r="I287" s="47">
        <v>0</v>
      </c>
      <c r="J287" s="47">
        <v>0</v>
      </c>
      <c r="K287" s="47">
        <v>21</v>
      </c>
      <c r="L287" s="47">
        <v>276</v>
      </c>
      <c r="M287" s="47">
        <v>3</v>
      </c>
      <c r="N287" s="47">
        <v>6</v>
      </c>
      <c r="O287" s="42">
        <v>0</v>
      </c>
      <c r="P287" s="42">
        <v>1</v>
      </c>
      <c r="Q287" s="42">
        <v>0</v>
      </c>
      <c r="R287" s="42">
        <v>0</v>
      </c>
      <c r="S287" s="47">
        <v>0</v>
      </c>
      <c r="T287" s="42">
        <v>1.5</v>
      </c>
      <c r="U287" s="42">
        <v>0</v>
      </c>
      <c r="V287" s="42">
        <v>0</v>
      </c>
      <c r="W287" s="42">
        <v>0</v>
      </c>
      <c r="X287" s="42">
        <v>0</v>
      </c>
      <c r="Y287" s="42">
        <v>0</v>
      </c>
      <c r="Z287" s="42">
        <v>0</v>
      </c>
      <c r="AA287" s="42">
        <v>0</v>
      </c>
      <c r="AB287" s="42">
        <v>0</v>
      </c>
      <c r="AC287" s="42">
        <v>0</v>
      </c>
      <c r="AD287" s="42">
        <v>0</v>
      </c>
      <c r="AE287" s="42">
        <v>0</v>
      </c>
      <c r="AF287" s="42">
        <v>0</v>
      </c>
      <c r="AG287" s="42">
        <v>0</v>
      </c>
      <c r="AH287" s="42">
        <v>0</v>
      </c>
      <c r="AI287" s="47">
        <v>0</v>
      </c>
      <c r="AJ287" s="47">
        <v>0</v>
      </c>
      <c r="AK287" s="47">
        <v>0</v>
      </c>
      <c r="AL287" s="47">
        <v>0</v>
      </c>
      <c r="AM287" s="47">
        <v>0</v>
      </c>
      <c r="AN287">
        <v>0</v>
      </c>
      <c r="AO287" s="47">
        <v>0</v>
      </c>
      <c r="AP287" s="47">
        <v>0</v>
      </c>
      <c r="AQ287" s="47">
        <v>0</v>
      </c>
      <c r="AR287" s="47">
        <v>0</v>
      </c>
      <c r="AS287" s="47">
        <v>0</v>
      </c>
      <c r="AT287" s="47">
        <v>0</v>
      </c>
      <c r="AU287" s="47">
        <v>0</v>
      </c>
      <c r="AV287" s="47">
        <v>0</v>
      </c>
      <c r="AW287" s="47">
        <v>0</v>
      </c>
      <c r="AX287" s="47">
        <v>0</v>
      </c>
      <c r="AY287">
        <v>0</v>
      </c>
      <c r="AZ287" s="47">
        <v>0</v>
      </c>
      <c r="BA287" s="47">
        <v>0</v>
      </c>
      <c r="BB287">
        <v>0</v>
      </c>
      <c r="BC287" t="s">
        <v>844</v>
      </c>
      <c r="BD287">
        <v>0</v>
      </c>
      <c r="BE287">
        <v>0</v>
      </c>
      <c r="BF287">
        <v>0</v>
      </c>
      <c r="BG287">
        <v>0</v>
      </c>
    </row>
    <row r="288" spans="1:59" x14ac:dyDescent="0.25">
      <c r="A288" s="47">
        <v>0</v>
      </c>
      <c r="B288" s="47">
        <v>0</v>
      </c>
      <c r="C288" s="47">
        <v>0</v>
      </c>
      <c r="D288" s="47">
        <v>0</v>
      </c>
      <c r="E288" s="47">
        <v>0</v>
      </c>
      <c r="F288" s="47">
        <v>0</v>
      </c>
      <c r="G288" s="47">
        <v>0</v>
      </c>
      <c r="H288" s="47">
        <v>0</v>
      </c>
      <c r="I288" s="47">
        <v>0</v>
      </c>
      <c r="J288" s="47">
        <v>0</v>
      </c>
      <c r="K288" s="47">
        <v>21</v>
      </c>
      <c r="L288" s="47">
        <v>277</v>
      </c>
      <c r="M288" s="47">
        <v>5</v>
      </c>
      <c r="N288" s="47">
        <v>6</v>
      </c>
      <c r="O288" s="42">
        <v>0</v>
      </c>
      <c r="P288" s="42">
        <v>4</v>
      </c>
      <c r="Q288" s="42">
        <v>0</v>
      </c>
      <c r="R288" s="42">
        <v>0</v>
      </c>
      <c r="S288" s="47">
        <v>0</v>
      </c>
      <c r="T288" s="42">
        <v>0</v>
      </c>
      <c r="U288" s="42">
        <v>0</v>
      </c>
      <c r="V288" s="42">
        <v>0</v>
      </c>
      <c r="W288" s="42">
        <v>0</v>
      </c>
      <c r="X288" s="42">
        <v>0</v>
      </c>
      <c r="Y288" s="42">
        <v>0</v>
      </c>
      <c r="Z288" s="42">
        <v>0</v>
      </c>
      <c r="AA288" s="42">
        <v>0</v>
      </c>
      <c r="AB288" s="42">
        <v>0</v>
      </c>
      <c r="AC288" s="42">
        <v>0</v>
      </c>
      <c r="AD288" s="42">
        <v>0</v>
      </c>
      <c r="AE288" s="42">
        <v>0</v>
      </c>
      <c r="AF288" s="42">
        <v>0</v>
      </c>
      <c r="AG288" s="42">
        <v>0</v>
      </c>
      <c r="AH288" s="42">
        <v>0</v>
      </c>
      <c r="AI288" s="47">
        <v>0</v>
      </c>
      <c r="AJ288" s="47">
        <v>0</v>
      </c>
      <c r="AK288" s="47">
        <v>0</v>
      </c>
      <c r="AL288" s="47">
        <v>0</v>
      </c>
      <c r="AM288" s="47">
        <v>0</v>
      </c>
      <c r="AN288">
        <v>0</v>
      </c>
      <c r="AO288" s="47">
        <v>0</v>
      </c>
      <c r="AP288" s="47">
        <v>0</v>
      </c>
      <c r="AQ288" s="47">
        <v>0</v>
      </c>
      <c r="AR288" s="47">
        <v>0</v>
      </c>
      <c r="AS288" s="47">
        <v>0</v>
      </c>
      <c r="AT288" s="47">
        <v>0</v>
      </c>
      <c r="AU288" s="47">
        <v>0</v>
      </c>
      <c r="AV288" s="47">
        <v>0</v>
      </c>
      <c r="AW288" s="47">
        <v>0</v>
      </c>
      <c r="AX288" s="47">
        <v>0</v>
      </c>
      <c r="AY288">
        <v>0</v>
      </c>
      <c r="AZ288" s="47">
        <v>0</v>
      </c>
      <c r="BA288" s="47">
        <v>0</v>
      </c>
      <c r="BB288">
        <v>0</v>
      </c>
      <c r="BC288" t="s">
        <v>1015</v>
      </c>
      <c r="BD288">
        <v>0</v>
      </c>
      <c r="BE288">
        <v>0</v>
      </c>
      <c r="BF288">
        <v>0</v>
      </c>
      <c r="BG288">
        <v>0</v>
      </c>
    </row>
    <row r="289" spans="1:59" x14ac:dyDescent="0.25">
      <c r="A289" s="47">
        <v>1</v>
      </c>
      <c r="B289" s="47">
        <v>20</v>
      </c>
      <c r="C289" s="47">
        <v>6</v>
      </c>
      <c r="D289" s="47">
        <v>2</v>
      </c>
      <c r="E289" s="47">
        <v>12</v>
      </c>
      <c r="F289" s="47">
        <v>0</v>
      </c>
      <c r="G289" s="47">
        <v>1</v>
      </c>
      <c r="H289" s="47">
        <v>0</v>
      </c>
      <c r="I289" s="47">
        <v>1</v>
      </c>
      <c r="J289" s="47">
        <v>0</v>
      </c>
      <c r="K289" s="47">
        <v>21</v>
      </c>
      <c r="L289" s="47">
        <v>282</v>
      </c>
      <c r="M289" s="47">
        <v>4</v>
      </c>
      <c r="N289" s="47">
        <v>6</v>
      </c>
      <c r="O289" s="42">
        <v>0</v>
      </c>
      <c r="P289" s="42">
        <v>5.81</v>
      </c>
      <c r="Q289" s="42">
        <v>0</v>
      </c>
      <c r="R289" s="42">
        <v>1.93</v>
      </c>
      <c r="S289" s="47">
        <v>16</v>
      </c>
      <c r="T289" s="42">
        <v>2.89</v>
      </c>
      <c r="U289" s="42">
        <v>1.5</v>
      </c>
      <c r="V289" s="42">
        <v>2.2666666666666662</v>
      </c>
      <c r="W289" s="42">
        <v>38</v>
      </c>
      <c r="X289" s="42">
        <v>38</v>
      </c>
      <c r="Y289" s="42">
        <v>0.75</v>
      </c>
      <c r="Z289" s="42">
        <v>1.25</v>
      </c>
      <c r="AA289" s="42">
        <v>0.38</v>
      </c>
      <c r="AB289" s="42">
        <v>0.06</v>
      </c>
      <c r="AC289" s="42">
        <v>0.12</v>
      </c>
      <c r="AD289" s="42">
        <v>0</v>
      </c>
      <c r="AE289" s="42">
        <v>0</v>
      </c>
      <c r="AF289" s="42">
        <v>0</v>
      </c>
      <c r="AG289" s="42">
        <v>0.06</v>
      </c>
      <c r="AH289" s="42">
        <v>0.06</v>
      </c>
      <c r="AI289" s="47">
        <v>4</v>
      </c>
      <c r="AJ289" s="47">
        <v>6</v>
      </c>
      <c r="AK289" s="47">
        <v>1</v>
      </c>
      <c r="AL289" s="47">
        <v>0</v>
      </c>
      <c r="AM289" s="47">
        <v>2</v>
      </c>
      <c r="AN289">
        <v>0</v>
      </c>
      <c r="AO289" s="47">
        <v>0</v>
      </c>
      <c r="AP289" s="47">
        <v>0</v>
      </c>
      <c r="AQ289" s="47">
        <v>0</v>
      </c>
      <c r="AR289" s="47">
        <v>0</v>
      </c>
      <c r="AS289" s="47">
        <v>8</v>
      </c>
      <c r="AT289" s="47">
        <v>14</v>
      </c>
      <c r="AU289" s="47">
        <v>5</v>
      </c>
      <c r="AV289" s="47">
        <v>1</v>
      </c>
      <c r="AW289" s="47">
        <v>0</v>
      </c>
      <c r="AX289" s="47">
        <v>0</v>
      </c>
      <c r="AY289">
        <v>0</v>
      </c>
      <c r="AZ289" s="47">
        <v>0</v>
      </c>
      <c r="BA289" s="47">
        <v>1</v>
      </c>
      <c r="BB289">
        <v>1</v>
      </c>
      <c r="BC289" t="s">
        <v>421</v>
      </c>
      <c r="BD289">
        <v>10.499999999999998</v>
      </c>
      <c r="BE289">
        <v>20.5</v>
      </c>
      <c r="BF289">
        <v>7</v>
      </c>
      <c r="BG289">
        <v>9</v>
      </c>
    </row>
    <row r="290" spans="1:59" x14ac:dyDescent="0.25">
      <c r="A290" s="47">
        <v>0</v>
      </c>
      <c r="B290" s="47">
        <v>0</v>
      </c>
      <c r="C290" s="47">
        <v>3</v>
      </c>
      <c r="D290" s="47">
        <v>0</v>
      </c>
      <c r="E290" s="47">
        <v>6</v>
      </c>
      <c r="F290" s="47">
        <v>0</v>
      </c>
      <c r="G290" s="47">
        <v>3</v>
      </c>
      <c r="H290" s="47">
        <v>0</v>
      </c>
      <c r="I290" s="47">
        <v>1</v>
      </c>
      <c r="J290" s="47">
        <v>0</v>
      </c>
      <c r="K290" s="47">
        <v>21</v>
      </c>
      <c r="L290" s="47">
        <v>264</v>
      </c>
      <c r="M290" s="47">
        <v>5</v>
      </c>
      <c r="N290" s="47">
        <v>6</v>
      </c>
      <c r="O290" s="42">
        <v>0</v>
      </c>
      <c r="P290" s="42">
        <v>1.48</v>
      </c>
      <c r="Q290" s="42">
        <v>0</v>
      </c>
      <c r="R290" s="42">
        <v>1.3</v>
      </c>
      <c r="S290" s="47">
        <v>5</v>
      </c>
      <c r="T290" s="42">
        <v>0.28000000000000003</v>
      </c>
      <c r="U290" s="42">
        <v>0</v>
      </c>
      <c r="V290" s="42">
        <v>0</v>
      </c>
      <c r="W290" s="42">
        <v>39</v>
      </c>
      <c r="X290" s="42">
        <v>16</v>
      </c>
      <c r="Y290" s="42">
        <v>1.2</v>
      </c>
      <c r="Z290" s="42">
        <v>0</v>
      </c>
      <c r="AA290" s="42">
        <v>0.6</v>
      </c>
      <c r="AB290" s="42">
        <v>0</v>
      </c>
      <c r="AC290" s="42">
        <v>0</v>
      </c>
      <c r="AD290" s="42">
        <v>0</v>
      </c>
      <c r="AE290" s="42">
        <v>0</v>
      </c>
      <c r="AF290" s="42">
        <v>0</v>
      </c>
      <c r="AG290" s="42">
        <v>0.6</v>
      </c>
      <c r="AH290" s="42">
        <v>0.2</v>
      </c>
      <c r="AI290" s="47">
        <v>1</v>
      </c>
      <c r="AJ290" s="47">
        <v>0</v>
      </c>
      <c r="AK290" s="47">
        <v>0</v>
      </c>
      <c r="AL290" s="47">
        <v>0</v>
      </c>
      <c r="AM290" s="47">
        <v>0</v>
      </c>
      <c r="AN290">
        <v>0</v>
      </c>
      <c r="AO290" s="47">
        <v>0</v>
      </c>
      <c r="AP290" s="47">
        <v>0</v>
      </c>
      <c r="AQ290" s="47">
        <v>1</v>
      </c>
      <c r="AR290" s="47">
        <v>0</v>
      </c>
      <c r="AS290" s="47">
        <v>5</v>
      </c>
      <c r="AT290" s="47">
        <v>0</v>
      </c>
      <c r="AU290" s="47">
        <v>3</v>
      </c>
      <c r="AV290" s="47">
        <v>0</v>
      </c>
      <c r="AW290" s="47">
        <v>0</v>
      </c>
      <c r="AX290" s="47">
        <v>0</v>
      </c>
      <c r="AY290">
        <v>0</v>
      </c>
      <c r="AZ290" s="47">
        <v>0</v>
      </c>
      <c r="BA290" s="47">
        <v>2</v>
      </c>
      <c r="BB290">
        <v>1</v>
      </c>
      <c r="BC290" t="s">
        <v>236</v>
      </c>
      <c r="BD290">
        <v>1.7</v>
      </c>
      <c r="BE290">
        <v>5</v>
      </c>
      <c r="BF290">
        <v>0</v>
      </c>
      <c r="BG290">
        <v>0</v>
      </c>
    </row>
    <row r="291" spans="1:59" x14ac:dyDescent="0.25">
      <c r="A291" s="47">
        <v>2</v>
      </c>
      <c r="B291" s="47">
        <v>8</v>
      </c>
      <c r="C291" s="47">
        <v>17</v>
      </c>
      <c r="D291" s="47">
        <v>11</v>
      </c>
      <c r="E291" s="47">
        <v>15</v>
      </c>
      <c r="F291" s="47">
        <v>0</v>
      </c>
      <c r="G291" s="47">
        <v>8</v>
      </c>
      <c r="H291" s="47">
        <v>0</v>
      </c>
      <c r="I291" s="47">
        <v>1</v>
      </c>
      <c r="J291" s="47">
        <v>0</v>
      </c>
      <c r="K291" s="47">
        <v>21</v>
      </c>
      <c r="L291" s="47">
        <v>267</v>
      </c>
      <c r="M291" s="47">
        <v>4</v>
      </c>
      <c r="N291" s="47">
        <v>6</v>
      </c>
      <c r="O291" s="42">
        <v>0</v>
      </c>
      <c r="P291" s="42">
        <v>3.2</v>
      </c>
      <c r="Q291" s="42">
        <v>0</v>
      </c>
      <c r="R291" s="42">
        <v>2.12</v>
      </c>
      <c r="S291" s="47">
        <v>15</v>
      </c>
      <c r="T291" s="42">
        <v>1.4</v>
      </c>
      <c r="U291" s="42">
        <v>2.7833333333333337</v>
      </c>
      <c r="V291" s="42">
        <v>1.6777777777777778</v>
      </c>
      <c r="W291" s="42">
        <v>45</v>
      </c>
      <c r="X291" s="42">
        <v>43</v>
      </c>
      <c r="Y291" s="42">
        <v>1</v>
      </c>
      <c r="Z291" s="42">
        <v>0.53</v>
      </c>
      <c r="AA291" s="42">
        <v>1.1299999999999999</v>
      </c>
      <c r="AB291" s="42">
        <v>0.13</v>
      </c>
      <c r="AC291" s="42">
        <v>0.73</v>
      </c>
      <c r="AD291" s="42">
        <v>0</v>
      </c>
      <c r="AE291" s="42">
        <v>0</v>
      </c>
      <c r="AF291" s="42">
        <v>0</v>
      </c>
      <c r="AG291" s="42">
        <v>0.53</v>
      </c>
      <c r="AH291" s="42">
        <v>7.0000000000000007E-2</v>
      </c>
      <c r="AI291" s="47">
        <v>9</v>
      </c>
      <c r="AJ291" s="47">
        <v>3</v>
      </c>
      <c r="AK291" s="47">
        <v>5</v>
      </c>
      <c r="AL291" s="47">
        <v>0</v>
      </c>
      <c r="AM291" s="47">
        <v>6</v>
      </c>
      <c r="AN291">
        <v>0</v>
      </c>
      <c r="AO291" s="47">
        <v>0</v>
      </c>
      <c r="AP291" s="47">
        <v>0</v>
      </c>
      <c r="AQ291" s="47">
        <v>4</v>
      </c>
      <c r="AR291" s="47">
        <v>1</v>
      </c>
      <c r="AS291" s="47">
        <v>6</v>
      </c>
      <c r="AT291" s="47">
        <v>5</v>
      </c>
      <c r="AU291" s="47">
        <v>12</v>
      </c>
      <c r="AV291" s="47">
        <v>2</v>
      </c>
      <c r="AW291" s="47">
        <v>5</v>
      </c>
      <c r="AX291" s="47">
        <v>0</v>
      </c>
      <c r="AY291">
        <v>0</v>
      </c>
      <c r="AZ291" s="47">
        <v>0</v>
      </c>
      <c r="BA291" s="47">
        <v>4</v>
      </c>
      <c r="BB291">
        <v>0</v>
      </c>
      <c r="BC291" t="s">
        <v>360</v>
      </c>
      <c r="BD291">
        <v>17.2</v>
      </c>
      <c r="BE291">
        <v>12.2</v>
      </c>
      <c r="BF291">
        <v>6</v>
      </c>
      <c r="BG291">
        <v>7</v>
      </c>
    </row>
    <row r="292" spans="1:59" x14ac:dyDescent="0.25">
      <c r="A292" s="47">
        <v>2</v>
      </c>
      <c r="B292" s="47">
        <v>18</v>
      </c>
      <c r="C292" s="47">
        <v>17</v>
      </c>
      <c r="D292" s="47">
        <v>7</v>
      </c>
      <c r="E292" s="47">
        <v>10</v>
      </c>
      <c r="F292" s="47">
        <v>0</v>
      </c>
      <c r="G292" s="47">
        <v>0</v>
      </c>
      <c r="H292" s="47">
        <v>1</v>
      </c>
      <c r="I292" s="47">
        <v>0</v>
      </c>
      <c r="J292" s="47">
        <v>0</v>
      </c>
      <c r="K292" s="47">
        <v>21</v>
      </c>
      <c r="L292" s="47">
        <v>327</v>
      </c>
      <c r="M292" s="47">
        <v>4</v>
      </c>
      <c r="N292" s="47">
        <v>6</v>
      </c>
      <c r="O292" s="42">
        <v>0</v>
      </c>
      <c r="P292" s="42">
        <v>5.74</v>
      </c>
      <c r="Q292" s="42">
        <v>0</v>
      </c>
      <c r="R292" s="42">
        <v>2.36</v>
      </c>
      <c r="S292" s="47">
        <v>14</v>
      </c>
      <c r="T292" s="42">
        <v>2.88</v>
      </c>
      <c r="U292" s="42">
        <v>1.0625</v>
      </c>
      <c r="V292" s="42">
        <v>4.083333333333333</v>
      </c>
      <c r="W292" s="42">
        <v>60</v>
      </c>
      <c r="X292" s="42">
        <v>18</v>
      </c>
      <c r="Y292" s="42">
        <v>0.71</v>
      </c>
      <c r="Z292" s="42">
        <v>1.29</v>
      </c>
      <c r="AA292" s="42">
        <v>1.21</v>
      </c>
      <c r="AB292" s="42">
        <v>0.14000000000000001</v>
      </c>
      <c r="AC292" s="42">
        <v>0.5</v>
      </c>
      <c r="AD292" s="42">
        <v>0</v>
      </c>
      <c r="AE292" s="42">
        <v>0</v>
      </c>
      <c r="AF292" s="42">
        <v>7.0000000000000007E-2</v>
      </c>
      <c r="AG292" s="42">
        <v>0</v>
      </c>
      <c r="AH292" s="42">
        <v>0</v>
      </c>
      <c r="AI292" s="47">
        <v>6</v>
      </c>
      <c r="AJ292" s="47">
        <v>6</v>
      </c>
      <c r="AK292" s="47">
        <v>10</v>
      </c>
      <c r="AL292" s="47">
        <v>1</v>
      </c>
      <c r="AM292" s="47">
        <v>3</v>
      </c>
      <c r="AN292">
        <v>0</v>
      </c>
      <c r="AO292" s="47">
        <v>0</v>
      </c>
      <c r="AP292" s="47">
        <v>0</v>
      </c>
      <c r="AQ292" s="47">
        <v>0</v>
      </c>
      <c r="AR292" s="47">
        <v>0</v>
      </c>
      <c r="AS292" s="47">
        <v>4</v>
      </c>
      <c r="AT292" s="47">
        <v>12</v>
      </c>
      <c r="AU292" s="47">
        <v>7</v>
      </c>
      <c r="AV292" s="47">
        <v>1</v>
      </c>
      <c r="AW292" s="47">
        <v>4</v>
      </c>
      <c r="AX292" s="47">
        <v>0</v>
      </c>
      <c r="AY292">
        <v>0</v>
      </c>
      <c r="AZ292" s="47">
        <v>1</v>
      </c>
      <c r="BA292" s="47">
        <v>0</v>
      </c>
      <c r="BB292">
        <v>0</v>
      </c>
      <c r="BC292" t="s">
        <v>492</v>
      </c>
      <c r="BD292">
        <v>8.6</v>
      </c>
      <c r="BE292">
        <v>24.5</v>
      </c>
      <c r="BF292">
        <v>8</v>
      </c>
      <c r="BG292">
        <v>6</v>
      </c>
    </row>
    <row r="293" spans="1:59" x14ac:dyDescent="0.25">
      <c r="A293" s="47">
        <v>6</v>
      </c>
      <c r="B293" s="47">
        <v>8</v>
      </c>
      <c r="C293" s="47">
        <v>26</v>
      </c>
      <c r="D293" s="47">
        <v>20</v>
      </c>
      <c r="E293" s="47">
        <v>39</v>
      </c>
      <c r="F293" s="47">
        <v>4</v>
      </c>
      <c r="G293" s="47">
        <v>6</v>
      </c>
      <c r="H293" s="47">
        <v>13</v>
      </c>
      <c r="I293" s="47">
        <v>0</v>
      </c>
      <c r="J293" s="47">
        <v>0</v>
      </c>
      <c r="K293" s="47">
        <v>21</v>
      </c>
      <c r="L293" s="47">
        <v>263</v>
      </c>
      <c r="M293" s="47">
        <v>5</v>
      </c>
      <c r="N293" s="47">
        <v>2</v>
      </c>
      <c r="O293" s="42">
        <v>0</v>
      </c>
      <c r="P293" s="42">
        <v>19.170000000000002</v>
      </c>
      <c r="Q293" s="42">
        <v>0</v>
      </c>
      <c r="R293" s="42">
        <v>9.26</v>
      </c>
      <c r="S293" s="47">
        <v>17</v>
      </c>
      <c r="T293" s="42">
        <v>2.4700000000000002</v>
      </c>
      <c r="U293" s="42">
        <v>10.512499999999999</v>
      </c>
      <c r="V293" s="42">
        <v>8.1555555555555568</v>
      </c>
      <c r="W293" s="42">
        <v>88</v>
      </c>
      <c r="X293" s="42">
        <v>47</v>
      </c>
      <c r="Y293" s="42">
        <v>2.29</v>
      </c>
      <c r="Z293" s="42">
        <v>0.47</v>
      </c>
      <c r="AA293" s="42">
        <v>1.53</v>
      </c>
      <c r="AB293" s="42">
        <v>0.35</v>
      </c>
      <c r="AC293" s="42">
        <v>1.18</v>
      </c>
      <c r="AD293" s="42">
        <v>0</v>
      </c>
      <c r="AE293" s="42">
        <v>0.24</v>
      </c>
      <c r="AF293" s="42">
        <v>0.76</v>
      </c>
      <c r="AG293" s="42">
        <v>0.35</v>
      </c>
      <c r="AH293" s="42">
        <v>0</v>
      </c>
      <c r="AI293" s="47">
        <v>15</v>
      </c>
      <c r="AJ293" s="47">
        <v>7</v>
      </c>
      <c r="AK293" s="47">
        <v>13</v>
      </c>
      <c r="AL293" s="47">
        <v>2</v>
      </c>
      <c r="AM293" s="47">
        <v>11</v>
      </c>
      <c r="AN293">
        <v>2</v>
      </c>
      <c r="AO293" s="47">
        <v>0</v>
      </c>
      <c r="AP293" s="47">
        <v>7</v>
      </c>
      <c r="AQ293" s="47">
        <v>3</v>
      </c>
      <c r="AR293" s="47">
        <v>0</v>
      </c>
      <c r="AS293" s="47">
        <v>24</v>
      </c>
      <c r="AT293" s="47">
        <v>1</v>
      </c>
      <c r="AU293" s="47">
        <v>13</v>
      </c>
      <c r="AV293" s="47">
        <v>4</v>
      </c>
      <c r="AW293" s="47">
        <v>9</v>
      </c>
      <c r="AX293" s="47">
        <v>2</v>
      </c>
      <c r="AY293">
        <v>0</v>
      </c>
      <c r="AZ293" s="47">
        <v>6</v>
      </c>
      <c r="BA293" s="47">
        <v>3</v>
      </c>
      <c r="BB293">
        <v>0</v>
      </c>
      <c r="BC293" t="s">
        <v>159</v>
      </c>
      <c r="BD293">
        <v>88.399999999999991</v>
      </c>
      <c r="BE293">
        <v>74.099999999999994</v>
      </c>
      <c r="BF293">
        <v>8</v>
      </c>
      <c r="BG293">
        <v>9</v>
      </c>
    </row>
    <row r="294" spans="1:59" x14ac:dyDescent="0.25">
      <c r="A294" s="47">
        <v>4</v>
      </c>
      <c r="B294" s="47">
        <v>6</v>
      </c>
      <c r="C294" s="47">
        <v>16</v>
      </c>
      <c r="D294" s="47">
        <v>19</v>
      </c>
      <c r="E294" s="47">
        <v>11</v>
      </c>
      <c r="F294" s="47">
        <v>1</v>
      </c>
      <c r="G294" s="47">
        <v>5</v>
      </c>
      <c r="H294" s="47">
        <v>3</v>
      </c>
      <c r="I294" s="47">
        <v>0</v>
      </c>
      <c r="J294" s="47">
        <v>0</v>
      </c>
      <c r="K294" s="47">
        <v>21</v>
      </c>
      <c r="L294" s="47">
        <v>283</v>
      </c>
      <c r="M294" s="47">
        <v>5</v>
      </c>
      <c r="N294" s="47">
        <v>6</v>
      </c>
      <c r="O294" s="42">
        <v>0</v>
      </c>
      <c r="P294" s="42">
        <v>7.77</v>
      </c>
      <c r="Q294" s="42">
        <v>0</v>
      </c>
      <c r="R294" s="42">
        <v>2.98</v>
      </c>
      <c r="S294" s="47">
        <v>18</v>
      </c>
      <c r="T294" s="42">
        <v>-9.06</v>
      </c>
      <c r="U294" s="42">
        <v>1.5</v>
      </c>
      <c r="V294" s="42">
        <v>5.3142857142857149</v>
      </c>
      <c r="W294" s="42">
        <v>62</v>
      </c>
      <c r="X294" s="42">
        <v>14</v>
      </c>
      <c r="Y294" s="42">
        <v>0.61</v>
      </c>
      <c r="Z294" s="42">
        <v>0.33</v>
      </c>
      <c r="AA294" s="42">
        <v>0.89</v>
      </c>
      <c r="AB294" s="42">
        <v>0.22</v>
      </c>
      <c r="AC294" s="42">
        <v>1.06</v>
      </c>
      <c r="AD294" s="42">
        <v>0</v>
      </c>
      <c r="AE294" s="42">
        <v>0.06</v>
      </c>
      <c r="AF294" s="42">
        <v>0.17</v>
      </c>
      <c r="AG294" s="42">
        <v>0.28000000000000003</v>
      </c>
      <c r="AH294" s="42">
        <v>0</v>
      </c>
      <c r="AI294" s="47">
        <v>8</v>
      </c>
      <c r="AJ294" s="47">
        <v>4</v>
      </c>
      <c r="AK294" s="47">
        <v>8</v>
      </c>
      <c r="AL294" s="47">
        <v>3</v>
      </c>
      <c r="AM294" s="47">
        <v>12</v>
      </c>
      <c r="AN294">
        <v>0</v>
      </c>
      <c r="AO294" s="47">
        <v>0</v>
      </c>
      <c r="AP294" s="47">
        <v>0</v>
      </c>
      <c r="AQ294" s="47">
        <v>3</v>
      </c>
      <c r="AR294" s="47">
        <v>0</v>
      </c>
      <c r="AS294" s="47">
        <v>3</v>
      </c>
      <c r="AT294" s="47">
        <v>2</v>
      </c>
      <c r="AU294" s="47">
        <v>8</v>
      </c>
      <c r="AV294" s="47">
        <v>1</v>
      </c>
      <c r="AW294" s="47">
        <v>7</v>
      </c>
      <c r="AX294" s="47">
        <v>1</v>
      </c>
      <c r="AY294">
        <v>0</v>
      </c>
      <c r="AZ294" s="47">
        <v>3</v>
      </c>
      <c r="BA294" s="47">
        <v>2</v>
      </c>
      <c r="BB294">
        <v>0</v>
      </c>
      <c r="BC294" t="s">
        <v>126</v>
      </c>
      <c r="BD294">
        <v>16.600000000000001</v>
      </c>
      <c r="BE294">
        <v>37.5</v>
      </c>
      <c r="BF294">
        <v>11</v>
      </c>
      <c r="BG294">
        <v>7</v>
      </c>
    </row>
    <row r="295" spans="1:59" x14ac:dyDescent="0.25">
      <c r="A295" s="47">
        <v>2</v>
      </c>
      <c r="B295" s="47">
        <v>14</v>
      </c>
      <c r="C295" s="47">
        <v>10</v>
      </c>
      <c r="D295" s="47">
        <v>3</v>
      </c>
      <c r="E295" s="47">
        <v>27</v>
      </c>
      <c r="F295" s="47">
        <v>3</v>
      </c>
      <c r="G295" s="47">
        <v>2</v>
      </c>
      <c r="H295" s="47">
        <v>3</v>
      </c>
      <c r="I295" s="47">
        <v>0</v>
      </c>
      <c r="J295" s="47">
        <v>0</v>
      </c>
      <c r="K295" s="47">
        <v>21</v>
      </c>
      <c r="L295" s="47">
        <v>266</v>
      </c>
      <c r="M295" s="47">
        <v>4</v>
      </c>
      <c r="N295" s="47">
        <v>7</v>
      </c>
      <c r="O295" s="42">
        <v>0</v>
      </c>
      <c r="P295" s="42">
        <v>10.8</v>
      </c>
      <c r="Q295" s="42">
        <v>0</v>
      </c>
      <c r="R295" s="42">
        <v>4.07</v>
      </c>
      <c r="S295" s="47">
        <v>17</v>
      </c>
      <c r="T295" s="42">
        <v>3.89</v>
      </c>
      <c r="U295" s="42">
        <v>4.09</v>
      </c>
      <c r="V295" s="42">
        <v>4.0142857142857142</v>
      </c>
      <c r="W295" s="42">
        <v>73</v>
      </c>
      <c r="X295" s="42">
        <v>83</v>
      </c>
      <c r="Y295" s="42">
        <v>1.59</v>
      </c>
      <c r="Z295" s="42">
        <v>0.82</v>
      </c>
      <c r="AA295" s="42">
        <v>0.59</v>
      </c>
      <c r="AB295" s="42">
        <v>0.12</v>
      </c>
      <c r="AC295" s="42">
        <v>0.18</v>
      </c>
      <c r="AD295" s="42">
        <v>0</v>
      </c>
      <c r="AE295" s="42">
        <v>0.18</v>
      </c>
      <c r="AF295" s="42">
        <v>0.18</v>
      </c>
      <c r="AG295" s="42">
        <v>0.12</v>
      </c>
      <c r="AH295" s="42">
        <v>0</v>
      </c>
      <c r="AI295" s="47">
        <v>18</v>
      </c>
      <c r="AJ295" s="47">
        <v>10</v>
      </c>
      <c r="AK295" s="47">
        <v>10</v>
      </c>
      <c r="AL295" s="47">
        <v>2</v>
      </c>
      <c r="AM295" s="47">
        <v>2</v>
      </c>
      <c r="AN295">
        <v>1</v>
      </c>
      <c r="AO295" s="47">
        <v>0</v>
      </c>
      <c r="AP295" s="47">
        <v>2</v>
      </c>
      <c r="AQ295" s="47">
        <v>2</v>
      </c>
      <c r="AR295" s="47">
        <v>0</v>
      </c>
      <c r="AS295" s="47">
        <v>9</v>
      </c>
      <c r="AT295" s="47">
        <v>4</v>
      </c>
      <c r="AU295" s="47">
        <v>0</v>
      </c>
      <c r="AV295" s="47">
        <v>0</v>
      </c>
      <c r="AW295" s="47">
        <v>1</v>
      </c>
      <c r="AX295" s="47">
        <v>2</v>
      </c>
      <c r="AY295">
        <v>0</v>
      </c>
      <c r="AZ295" s="47">
        <v>1</v>
      </c>
      <c r="BA295" s="47">
        <v>0</v>
      </c>
      <c r="BB295">
        <v>0</v>
      </c>
      <c r="BC295" t="s">
        <v>210</v>
      </c>
      <c r="BD295">
        <v>41</v>
      </c>
      <c r="BE295">
        <v>28.1</v>
      </c>
      <c r="BF295">
        <v>10</v>
      </c>
      <c r="BG295">
        <v>7</v>
      </c>
    </row>
    <row r="296" spans="1:59" x14ac:dyDescent="0.25">
      <c r="A296" s="47">
        <v>3</v>
      </c>
      <c r="B296" s="47">
        <v>30</v>
      </c>
      <c r="C296" s="47">
        <v>23</v>
      </c>
      <c r="D296" s="47">
        <v>6</v>
      </c>
      <c r="E296" s="47">
        <v>45</v>
      </c>
      <c r="F296" s="47">
        <v>3</v>
      </c>
      <c r="G296" s="47">
        <v>10</v>
      </c>
      <c r="H296" s="47">
        <v>2</v>
      </c>
      <c r="I296" s="47">
        <v>1</v>
      </c>
      <c r="J296" s="47">
        <v>0</v>
      </c>
      <c r="K296" s="47">
        <v>21</v>
      </c>
      <c r="L296" s="47">
        <v>266</v>
      </c>
      <c r="M296" s="47">
        <v>4</v>
      </c>
      <c r="N296" s="47">
        <v>7</v>
      </c>
      <c r="O296" s="42">
        <v>0</v>
      </c>
      <c r="P296" s="42">
        <v>11.46</v>
      </c>
      <c r="Q296" s="42">
        <v>0</v>
      </c>
      <c r="R296" s="42">
        <v>5.54</v>
      </c>
      <c r="S296" s="47">
        <v>17</v>
      </c>
      <c r="T296" s="42">
        <v>9.4499999999999993</v>
      </c>
      <c r="U296" s="42">
        <v>7.0666666666666664</v>
      </c>
      <c r="V296" s="42">
        <v>3.7874999999999996</v>
      </c>
      <c r="W296" s="42">
        <v>96</v>
      </c>
      <c r="X296" s="42">
        <v>99</v>
      </c>
      <c r="Y296" s="42">
        <v>2.65</v>
      </c>
      <c r="Z296" s="42">
        <v>1.76</v>
      </c>
      <c r="AA296" s="42">
        <v>1.35</v>
      </c>
      <c r="AB296" s="42">
        <v>0.18</v>
      </c>
      <c r="AC296" s="42">
        <v>0.35</v>
      </c>
      <c r="AD296" s="42">
        <v>0</v>
      </c>
      <c r="AE296" s="42">
        <v>0.18</v>
      </c>
      <c r="AF296" s="42">
        <v>0.12</v>
      </c>
      <c r="AG296" s="42">
        <v>0.59</v>
      </c>
      <c r="AH296" s="42">
        <v>0.06</v>
      </c>
      <c r="AI296" s="47">
        <v>23</v>
      </c>
      <c r="AJ296" s="47">
        <v>17</v>
      </c>
      <c r="AK296" s="47">
        <v>13</v>
      </c>
      <c r="AL296" s="47">
        <v>2</v>
      </c>
      <c r="AM296" s="47">
        <v>3</v>
      </c>
      <c r="AN296">
        <v>2</v>
      </c>
      <c r="AO296" s="47">
        <v>0</v>
      </c>
      <c r="AP296" s="47">
        <v>2</v>
      </c>
      <c r="AQ296" s="47">
        <v>7</v>
      </c>
      <c r="AR296" s="47">
        <v>1</v>
      </c>
      <c r="AS296" s="47">
        <v>22</v>
      </c>
      <c r="AT296" s="47">
        <v>13</v>
      </c>
      <c r="AU296" s="47">
        <v>10</v>
      </c>
      <c r="AV296" s="47">
        <v>1</v>
      </c>
      <c r="AW296" s="47">
        <v>3</v>
      </c>
      <c r="AX296" s="47">
        <v>1</v>
      </c>
      <c r="AY296">
        <v>0</v>
      </c>
      <c r="AZ296" s="47">
        <v>0</v>
      </c>
      <c r="BA296" s="47">
        <v>3</v>
      </c>
      <c r="BB296">
        <v>0</v>
      </c>
      <c r="BC296" t="s">
        <v>292</v>
      </c>
      <c r="BD296">
        <v>63.8</v>
      </c>
      <c r="BE296">
        <v>33.6</v>
      </c>
      <c r="BF296">
        <v>9</v>
      </c>
      <c r="BG296">
        <v>9</v>
      </c>
    </row>
    <row r="297" spans="1:59" x14ac:dyDescent="0.25">
      <c r="A297" s="47">
        <v>2</v>
      </c>
      <c r="B297" s="47">
        <v>4</v>
      </c>
      <c r="C297" s="47">
        <v>25</v>
      </c>
      <c r="D297" s="47">
        <v>4</v>
      </c>
      <c r="E297" s="47">
        <v>13</v>
      </c>
      <c r="F297" s="47">
        <v>0</v>
      </c>
      <c r="G297" s="47">
        <v>2</v>
      </c>
      <c r="H297" s="47">
        <v>4</v>
      </c>
      <c r="I297" s="47">
        <v>1</v>
      </c>
      <c r="J297" s="47">
        <v>0</v>
      </c>
      <c r="K297" s="47">
        <v>21</v>
      </c>
      <c r="L297" s="47">
        <v>275</v>
      </c>
      <c r="M297" s="47">
        <v>5</v>
      </c>
      <c r="N297" s="47">
        <v>6</v>
      </c>
      <c r="O297" s="42">
        <v>0</v>
      </c>
      <c r="P297" s="42">
        <v>6.66</v>
      </c>
      <c r="Q297" s="42">
        <v>0</v>
      </c>
      <c r="R297" s="42">
        <v>2.62</v>
      </c>
      <c r="S297" s="47">
        <v>15</v>
      </c>
      <c r="T297" s="42">
        <v>0.74</v>
      </c>
      <c r="U297" s="42">
        <v>1.9333333333333333</v>
      </c>
      <c r="V297" s="42">
        <v>3.0777777777777775</v>
      </c>
      <c r="W297" s="42">
        <v>36</v>
      </c>
      <c r="X297" s="42">
        <v>35</v>
      </c>
      <c r="Y297" s="42">
        <v>0.87</v>
      </c>
      <c r="Z297" s="42">
        <v>0.27</v>
      </c>
      <c r="AA297" s="42">
        <v>1.67</v>
      </c>
      <c r="AB297" s="42">
        <v>0.13</v>
      </c>
      <c r="AC297" s="42">
        <v>0.27</v>
      </c>
      <c r="AD297" s="42">
        <v>0</v>
      </c>
      <c r="AE297" s="42">
        <v>0</v>
      </c>
      <c r="AF297" s="42">
        <v>0.27</v>
      </c>
      <c r="AG297" s="42">
        <v>0.13</v>
      </c>
      <c r="AH297" s="42">
        <v>7.0000000000000007E-2</v>
      </c>
      <c r="AI297" s="47">
        <v>4</v>
      </c>
      <c r="AJ297" s="47">
        <v>2</v>
      </c>
      <c r="AK297" s="47">
        <v>12</v>
      </c>
      <c r="AL297" s="47">
        <v>0</v>
      </c>
      <c r="AM297" s="47">
        <v>2</v>
      </c>
      <c r="AN297">
        <v>0</v>
      </c>
      <c r="AO297" s="47">
        <v>0</v>
      </c>
      <c r="AP297" s="47">
        <v>1</v>
      </c>
      <c r="AQ297" s="47">
        <v>1</v>
      </c>
      <c r="AR297" s="47">
        <v>0</v>
      </c>
      <c r="AS297" s="47">
        <v>9</v>
      </c>
      <c r="AT297" s="47">
        <v>2</v>
      </c>
      <c r="AU297" s="47">
        <v>13</v>
      </c>
      <c r="AV297" s="47">
        <v>2</v>
      </c>
      <c r="AW297" s="47">
        <v>2</v>
      </c>
      <c r="AX297" s="47">
        <v>0</v>
      </c>
      <c r="AY297">
        <v>0</v>
      </c>
      <c r="AZ297" s="47">
        <v>3</v>
      </c>
      <c r="BA297" s="47">
        <v>1</v>
      </c>
      <c r="BB297">
        <v>1</v>
      </c>
      <c r="BC297" t="s">
        <v>346</v>
      </c>
      <c r="BD297">
        <v>11.6</v>
      </c>
      <c r="BE297">
        <v>28.8</v>
      </c>
      <c r="BF297">
        <v>6</v>
      </c>
      <c r="BG297">
        <v>9</v>
      </c>
    </row>
    <row r="298" spans="1:59" x14ac:dyDescent="0.25">
      <c r="A298" s="47">
        <v>3</v>
      </c>
      <c r="B298" s="47">
        <v>2</v>
      </c>
      <c r="C298" s="47">
        <v>18</v>
      </c>
      <c r="D298" s="47">
        <v>10</v>
      </c>
      <c r="E298" s="47">
        <v>8</v>
      </c>
      <c r="F298" s="47">
        <v>1</v>
      </c>
      <c r="G298" s="47">
        <v>7</v>
      </c>
      <c r="H298" s="47">
        <v>3</v>
      </c>
      <c r="I298" s="47">
        <v>0</v>
      </c>
      <c r="J298" s="47">
        <v>0</v>
      </c>
      <c r="K298" s="47">
        <v>21</v>
      </c>
      <c r="L298" s="47">
        <v>327</v>
      </c>
      <c r="M298" s="47">
        <v>5</v>
      </c>
      <c r="N298" s="47">
        <v>5</v>
      </c>
      <c r="O298" s="42">
        <v>0</v>
      </c>
      <c r="P298" s="42">
        <v>7.85</v>
      </c>
      <c r="Q298" s="42">
        <v>0</v>
      </c>
      <c r="R298" s="42">
        <v>4.57</v>
      </c>
      <c r="S298" s="47">
        <v>12</v>
      </c>
      <c r="T298" s="42">
        <v>0.27</v>
      </c>
      <c r="U298" s="42">
        <v>0</v>
      </c>
      <c r="V298" s="42">
        <v>0</v>
      </c>
      <c r="W298" s="42">
        <v>65</v>
      </c>
      <c r="X298" s="42">
        <v>39</v>
      </c>
      <c r="Y298" s="42">
        <v>0.67</v>
      </c>
      <c r="Z298" s="42">
        <v>0.17</v>
      </c>
      <c r="AA298" s="42">
        <v>1.5</v>
      </c>
      <c r="AB298" s="42">
        <v>0.25</v>
      </c>
      <c r="AC298" s="42">
        <v>0.83</v>
      </c>
      <c r="AD298" s="42">
        <v>0</v>
      </c>
      <c r="AE298" s="42">
        <v>0.08</v>
      </c>
      <c r="AF298" s="42">
        <v>0.25</v>
      </c>
      <c r="AG298" s="42">
        <v>0.57999999999999996</v>
      </c>
      <c r="AH298" s="42">
        <v>0</v>
      </c>
      <c r="AI298" s="47">
        <v>5</v>
      </c>
      <c r="AJ298" s="47">
        <v>2</v>
      </c>
      <c r="AK298" s="47">
        <v>11</v>
      </c>
      <c r="AL298" s="47">
        <v>2</v>
      </c>
      <c r="AM298" s="47">
        <v>8</v>
      </c>
      <c r="AN298">
        <v>0</v>
      </c>
      <c r="AO298" s="47">
        <v>0</v>
      </c>
      <c r="AP298" s="47">
        <v>1</v>
      </c>
      <c r="AQ298" s="47">
        <v>3</v>
      </c>
      <c r="AR298" s="47">
        <v>0</v>
      </c>
      <c r="AS298" s="47">
        <v>3</v>
      </c>
      <c r="AT298" s="47">
        <v>0</v>
      </c>
      <c r="AU298" s="47">
        <v>7</v>
      </c>
      <c r="AV298" s="47">
        <v>1</v>
      </c>
      <c r="AW298" s="47">
        <v>2</v>
      </c>
      <c r="AX298" s="47">
        <v>1</v>
      </c>
      <c r="AY298">
        <v>0</v>
      </c>
      <c r="AZ298" s="47">
        <v>2</v>
      </c>
      <c r="BA298" s="47">
        <v>4</v>
      </c>
      <c r="BB298">
        <v>0</v>
      </c>
      <c r="BC298" t="s">
        <v>269</v>
      </c>
      <c r="BD298">
        <v>17.600000000000001</v>
      </c>
      <c r="BE298">
        <v>25.8</v>
      </c>
      <c r="BF298">
        <v>0</v>
      </c>
      <c r="BG298">
        <v>0</v>
      </c>
    </row>
    <row r="299" spans="1:59" x14ac:dyDescent="0.25">
      <c r="A299" s="47">
        <v>0</v>
      </c>
      <c r="B299" s="47">
        <v>4</v>
      </c>
      <c r="C299" s="47">
        <v>6</v>
      </c>
      <c r="D299" s="47">
        <v>0</v>
      </c>
      <c r="E299" s="47">
        <v>2</v>
      </c>
      <c r="F299" s="47">
        <v>0</v>
      </c>
      <c r="G299" s="47">
        <v>2</v>
      </c>
      <c r="H299" s="47">
        <v>1</v>
      </c>
      <c r="I299" s="47">
        <v>0</v>
      </c>
      <c r="J299" s="47">
        <v>0</v>
      </c>
      <c r="K299" s="47">
        <v>21</v>
      </c>
      <c r="L299" s="47">
        <v>327</v>
      </c>
      <c r="M299" s="47">
        <v>2</v>
      </c>
      <c r="N299" s="47">
        <v>6</v>
      </c>
      <c r="O299" s="42">
        <v>0</v>
      </c>
      <c r="P299" s="42">
        <v>3.52</v>
      </c>
      <c r="Q299" s="42">
        <v>0</v>
      </c>
      <c r="R299" s="42">
        <v>2.88</v>
      </c>
      <c r="S299" s="47">
        <v>5</v>
      </c>
      <c r="T299" s="42">
        <v>2.6</v>
      </c>
      <c r="U299" s="42">
        <v>4.3</v>
      </c>
      <c r="V299" s="42">
        <v>1.9333333333333333</v>
      </c>
      <c r="W299" s="42">
        <v>85</v>
      </c>
      <c r="X299" s="42">
        <v>104</v>
      </c>
      <c r="Y299" s="42">
        <v>0.4</v>
      </c>
      <c r="Z299" s="42">
        <v>0.8</v>
      </c>
      <c r="AA299" s="42">
        <v>1.2</v>
      </c>
      <c r="AB299" s="42">
        <v>0</v>
      </c>
      <c r="AC299" s="42">
        <v>0</v>
      </c>
      <c r="AD299" s="42">
        <v>0</v>
      </c>
      <c r="AE299" s="42">
        <v>0</v>
      </c>
      <c r="AF299" s="42">
        <v>0.2</v>
      </c>
      <c r="AG299" s="42">
        <v>0.4</v>
      </c>
      <c r="AH299" s="42">
        <v>0</v>
      </c>
      <c r="AI299" s="47">
        <v>0</v>
      </c>
      <c r="AJ299" s="47">
        <v>1</v>
      </c>
      <c r="AK299" s="47">
        <v>2</v>
      </c>
      <c r="AL299" s="47">
        <v>0</v>
      </c>
      <c r="AM299" s="47">
        <v>0</v>
      </c>
      <c r="AN299">
        <v>0</v>
      </c>
      <c r="AO299" s="47">
        <v>0</v>
      </c>
      <c r="AP299" s="47">
        <v>1</v>
      </c>
      <c r="AQ299" s="47">
        <v>0</v>
      </c>
      <c r="AR299" s="47">
        <v>0</v>
      </c>
      <c r="AS299" s="47">
        <v>2</v>
      </c>
      <c r="AT299" s="47">
        <v>3</v>
      </c>
      <c r="AU299" s="47">
        <v>4</v>
      </c>
      <c r="AV299" s="47">
        <v>0</v>
      </c>
      <c r="AW299" s="47">
        <v>0</v>
      </c>
      <c r="AX299" s="47">
        <v>0</v>
      </c>
      <c r="AY299">
        <v>0</v>
      </c>
      <c r="AZ299" s="47">
        <v>0</v>
      </c>
      <c r="BA299" s="47">
        <v>2</v>
      </c>
      <c r="BB299">
        <v>0</v>
      </c>
      <c r="BC299" t="s">
        <v>557</v>
      </c>
      <c r="BD299">
        <v>8.6</v>
      </c>
      <c r="BE299">
        <v>5.7999999999999989</v>
      </c>
      <c r="BF299">
        <v>2</v>
      </c>
      <c r="BG299">
        <v>3</v>
      </c>
    </row>
    <row r="300" spans="1:59" x14ac:dyDescent="0.25">
      <c r="A300" s="47">
        <v>5</v>
      </c>
      <c r="B300" s="47">
        <v>17</v>
      </c>
      <c r="C300" s="47">
        <v>11</v>
      </c>
      <c r="D300" s="47">
        <v>5</v>
      </c>
      <c r="E300" s="47">
        <v>22</v>
      </c>
      <c r="F300" s="47">
        <v>2</v>
      </c>
      <c r="G300" s="47">
        <v>3</v>
      </c>
      <c r="H300" s="47">
        <v>1</v>
      </c>
      <c r="I300" s="47">
        <v>0</v>
      </c>
      <c r="J300" s="47">
        <v>0</v>
      </c>
      <c r="K300" s="47">
        <v>21</v>
      </c>
      <c r="L300" s="47">
        <v>327</v>
      </c>
      <c r="M300" s="47">
        <v>5</v>
      </c>
      <c r="N300" s="47">
        <v>6</v>
      </c>
      <c r="O300" s="42">
        <v>0</v>
      </c>
      <c r="P300" s="42">
        <v>8.4499999999999993</v>
      </c>
      <c r="Q300" s="42">
        <v>0</v>
      </c>
      <c r="R300" s="42">
        <v>3.88</v>
      </c>
      <c r="S300" s="47">
        <v>14</v>
      </c>
      <c r="T300" s="42">
        <v>2.79</v>
      </c>
      <c r="U300" s="42">
        <v>3.9666666666666663</v>
      </c>
      <c r="V300" s="42">
        <v>3.8124999999999996</v>
      </c>
      <c r="W300" s="42">
        <v>65</v>
      </c>
      <c r="X300" s="42">
        <v>34</v>
      </c>
      <c r="Y300" s="42">
        <v>1.57</v>
      </c>
      <c r="Z300" s="42">
        <v>1.21</v>
      </c>
      <c r="AA300" s="42">
        <v>0.79</v>
      </c>
      <c r="AB300" s="42">
        <v>0.36</v>
      </c>
      <c r="AC300" s="42">
        <v>0.36</v>
      </c>
      <c r="AD300" s="42">
        <v>0</v>
      </c>
      <c r="AE300" s="42">
        <v>0.14000000000000001</v>
      </c>
      <c r="AF300" s="42">
        <v>7.0000000000000007E-2</v>
      </c>
      <c r="AG300" s="42">
        <v>0.21</v>
      </c>
      <c r="AH300" s="42">
        <v>0</v>
      </c>
      <c r="AI300" s="47">
        <v>7</v>
      </c>
      <c r="AJ300" s="47">
        <v>8</v>
      </c>
      <c r="AK300" s="47">
        <v>4</v>
      </c>
      <c r="AL300" s="47">
        <v>0</v>
      </c>
      <c r="AM300" s="47">
        <v>1</v>
      </c>
      <c r="AN300">
        <v>2</v>
      </c>
      <c r="AO300" s="47">
        <v>0</v>
      </c>
      <c r="AP300" s="47">
        <v>0</v>
      </c>
      <c r="AQ300" s="47">
        <v>1</v>
      </c>
      <c r="AR300" s="47">
        <v>0</v>
      </c>
      <c r="AS300" s="47">
        <v>15</v>
      </c>
      <c r="AT300" s="47">
        <v>9</v>
      </c>
      <c r="AU300" s="47">
        <v>7</v>
      </c>
      <c r="AV300" s="47">
        <v>5</v>
      </c>
      <c r="AW300" s="47">
        <v>4</v>
      </c>
      <c r="AX300" s="47">
        <v>0</v>
      </c>
      <c r="AY300">
        <v>0</v>
      </c>
      <c r="AZ300" s="47">
        <v>1</v>
      </c>
      <c r="BA300" s="47">
        <v>2</v>
      </c>
      <c r="BB300">
        <v>0</v>
      </c>
      <c r="BC300" t="s">
        <v>199</v>
      </c>
      <c r="BD300">
        <v>23.900000000000002</v>
      </c>
      <c r="BE300">
        <v>24.799999999999994</v>
      </c>
      <c r="BF300">
        <v>6</v>
      </c>
      <c r="BG300">
        <v>7</v>
      </c>
    </row>
    <row r="301" spans="1:59" x14ac:dyDescent="0.25">
      <c r="A301" s="47">
        <v>3</v>
      </c>
      <c r="B301" s="47">
        <v>16</v>
      </c>
      <c r="C301" s="47">
        <v>28</v>
      </c>
      <c r="D301" s="47">
        <v>4</v>
      </c>
      <c r="E301" s="47">
        <v>44</v>
      </c>
      <c r="F301" s="47">
        <v>5</v>
      </c>
      <c r="G301" s="47">
        <v>4</v>
      </c>
      <c r="H301" s="47">
        <v>3</v>
      </c>
      <c r="I301" s="47">
        <v>1</v>
      </c>
      <c r="J301" s="47">
        <v>0</v>
      </c>
      <c r="K301" s="47">
        <v>21</v>
      </c>
      <c r="L301" s="47">
        <v>262</v>
      </c>
      <c r="M301" s="47">
        <v>4</v>
      </c>
      <c r="N301" s="47">
        <v>7</v>
      </c>
      <c r="O301" s="42">
        <v>0</v>
      </c>
      <c r="P301" s="42">
        <v>11.85</v>
      </c>
      <c r="Q301" s="42">
        <v>0</v>
      </c>
      <c r="R301" s="42">
        <v>5.41</v>
      </c>
      <c r="S301" s="47">
        <v>16</v>
      </c>
      <c r="T301" s="42">
        <v>7.16</v>
      </c>
      <c r="U301" s="42">
        <v>4.1142857142857148</v>
      </c>
      <c r="V301" s="42">
        <v>6.4111111111111105</v>
      </c>
      <c r="W301" s="42">
        <v>96</v>
      </c>
      <c r="X301" s="42">
        <v>97</v>
      </c>
      <c r="Y301" s="42">
        <v>2.75</v>
      </c>
      <c r="Z301" s="42">
        <v>1</v>
      </c>
      <c r="AA301" s="42">
        <v>1.75</v>
      </c>
      <c r="AB301" s="42">
        <v>0.19</v>
      </c>
      <c r="AC301" s="42">
        <v>0.25</v>
      </c>
      <c r="AD301" s="42">
        <v>0</v>
      </c>
      <c r="AE301" s="42">
        <v>0.31</v>
      </c>
      <c r="AF301" s="42">
        <v>0.19</v>
      </c>
      <c r="AG301" s="42">
        <v>0.25</v>
      </c>
      <c r="AH301" s="42">
        <v>0.06</v>
      </c>
      <c r="AI301" s="47">
        <v>20</v>
      </c>
      <c r="AJ301" s="47">
        <v>9</v>
      </c>
      <c r="AK301" s="47">
        <v>18</v>
      </c>
      <c r="AL301" s="47">
        <v>2</v>
      </c>
      <c r="AM301" s="47">
        <v>1</v>
      </c>
      <c r="AN301">
        <v>2</v>
      </c>
      <c r="AO301" s="47">
        <v>0</v>
      </c>
      <c r="AP301" s="47">
        <v>0</v>
      </c>
      <c r="AQ301" s="47">
        <v>3</v>
      </c>
      <c r="AR301" s="47">
        <v>1</v>
      </c>
      <c r="AS301" s="47">
        <v>24</v>
      </c>
      <c r="AT301" s="47">
        <v>7</v>
      </c>
      <c r="AU301" s="47">
        <v>10</v>
      </c>
      <c r="AV301" s="47">
        <v>1</v>
      </c>
      <c r="AW301" s="47">
        <v>3</v>
      </c>
      <c r="AX301" s="47">
        <v>3</v>
      </c>
      <c r="AY301">
        <v>0</v>
      </c>
      <c r="AZ301" s="47">
        <v>3</v>
      </c>
      <c r="BA301" s="47">
        <v>1</v>
      </c>
      <c r="BB301">
        <v>0</v>
      </c>
      <c r="BC301" t="s">
        <v>254</v>
      </c>
      <c r="BD301">
        <v>28.799999999999997</v>
      </c>
      <c r="BE301">
        <v>59</v>
      </c>
      <c r="BF301">
        <v>7</v>
      </c>
      <c r="BG301">
        <v>9</v>
      </c>
    </row>
    <row r="302" spans="1:59" x14ac:dyDescent="0.25">
      <c r="A302" s="47">
        <v>5</v>
      </c>
      <c r="B302" s="47">
        <v>12</v>
      </c>
      <c r="C302" s="47">
        <v>17</v>
      </c>
      <c r="D302" s="47">
        <v>4</v>
      </c>
      <c r="E302" s="47">
        <v>11</v>
      </c>
      <c r="F302" s="47">
        <v>2</v>
      </c>
      <c r="G302" s="47">
        <v>1</v>
      </c>
      <c r="H302" s="47">
        <v>1</v>
      </c>
      <c r="I302" s="47">
        <v>0</v>
      </c>
      <c r="J302" s="47">
        <v>0</v>
      </c>
      <c r="K302" s="47">
        <v>21</v>
      </c>
      <c r="L302" s="47">
        <v>293</v>
      </c>
      <c r="M302" s="47">
        <v>4</v>
      </c>
      <c r="N302" s="47">
        <v>7</v>
      </c>
      <c r="O302" s="42">
        <v>0</v>
      </c>
      <c r="P302" s="42">
        <v>5.89</v>
      </c>
      <c r="Q302" s="42">
        <v>0</v>
      </c>
      <c r="R302" s="42">
        <v>3.11</v>
      </c>
      <c r="S302" s="47">
        <v>10</v>
      </c>
      <c r="T302" s="42">
        <v>3.48</v>
      </c>
      <c r="U302" s="42">
        <v>3.6799999999999997</v>
      </c>
      <c r="V302" s="42">
        <v>2.54</v>
      </c>
      <c r="W302" s="42">
        <v>74</v>
      </c>
      <c r="X302" s="42">
        <v>99</v>
      </c>
      <c r="Y302" s="42">
        <v>1.1000000000000001</v>
      </c>
      <c r="Z302" s="42">
        <v>1.2</v>
      </c>
      <c r="AA302" s="42">
        <v>1.7</v>
      </c>
      <c r="AB302" s="42">
        <v>0.5</v>
      </c>
      <c r="AC302" s="42">
        <v>0.4</v>
      </c>
      <c r="AD302" s="42">
        <v>0</v>
      </c>
      <c r="AE302" s="42">
        <v>0.2</v>
      </c>
      <c r="AF302" s="42">
        <v>0.1</v>
      </c>
      <c r="AG302" s="42">
        <v>0.1</v>
      </c>
      <c r="AH302" s="42">
        <v>0</v>
      </c>
      <c r="AI302" s="47">
        <v>5</v>
      </c>
      <c r="AJ302" s="47">
        <v>7</v>
      </c>
      <c r="AK302" s="47">
        <v>10</v>
      </c>
      <c r="AL302" s="47">
        <v>3</v>
      </c>
      <c r="AM302" s="47">
        <v>2</v>
      </c>
      <c r="AN302">
        <v>1</v>
      </c>
      <c r="AO302" s="47">
        <v>0</v>
      </c>
      <c r="AP302" s="47">
        <v>1</v>
      </c>
      <c r="AQ302" s="47">
        <v>0</v>
      </c>
      <c r="AR302" s="47">
        <v>0</v>
      </c>
      <c r="AS302" s="47">
        <v>6</v>
      </c>
      <c r="AT302" s="47">
        <v>5</v>
      </c>
      <c r="AU302" s="47">
        <v>7</v>
      </c>
      <c r="AV302" s="47">
        <v>2</v>
      </c>
      <c r="AW302" s="47">
        <v>2</v>
      </c>
      <c r="AX302" s="47">
        <v>1</v>
      </c>
      <c r="AY302">
        <v>0</v>
      </c>
      <c r="AZ302" s="47">
        <v>0</v>
      </c>
      <c r="BA302" s="47">
        <v>1</v>
      </c>
      <c r="BB302">
        <v>0</v>
      </c>
      <c r="BC302" t="s">
        <v>407</v>
      </c>
      <c r="BD302">
        <v>19.5</v>
      </c>
      <c r="BE302">
        <v>12.7</v>
      </c>
      <c r="BF302">
        <v>5</v>
      </c>
      <c r="BG302">
        <v>5</v>
      </c>
    </row>
    <row r="303" spans="1:59" x14ac:dyDescent="0.25">
      <c r="A303" s="47">
        <v>0</v>
      </c>
      <c r="B303" s="47">
        <v>17</v>
      </c>
      <c r="C303" s="47">
        <v>21</v>
      </c>
      <c r="D303" s="47">
        <v>7</v>
      </c>
      <c r="E303" s="47">
        <v>15</v>
      </c>
      <c r="F303" s="47">
        <v>0</v>
      </c>
      <c r="G303" s="47">
        <v>3</v>
      </c>
      <c r="H303" s="47">
        <v>4</v>
      </c>
      <c r="I303" s="47">
        <v>0</v>
      </c>
      <c r="J303" s="47">
        <v>0</v>
      </c>
      <c r="K303" s="47">
        <v>21</v>
      </c>
      <c r="L303" s="47">
        <v>293</v>
      </c>
      <c r="M303" s="47">
        <v>4</v>
      </c>
      <c r="N303" s="47">
        <v>5</v>
      </c>
      <c r="O303" s="42">
        <v>0</v>
      </c>
      <c r="P303" s="42">
        <v>10.5</v>
      </c>
      <c r="Q303" s="42">
        <v>0</v>
      </c>
      <c r="R303" s="42">
        <v>4.7</v>
      </c>
      <c r="S303" s="47">
        <v>14</v>
      </c>
      <c r="T303" s="42">
        <v>8.25</v>
      </c>
      <c r="U303" s="42">
        <v>0</v>
      </c>
      <c r="V303" s="42">
        <v>0</v>
      </c>
      <c r="W303" s="42">
        <v>74</v>
      </c>
      <c r="X303" s="42">
        <v>73</v>
      </c>
      <c r="Y303" s="42">
        <v>1.07</v>
      </c>
      <c r="Z303" s="42">
        <v>1.21</v>
      </c>
      <c r="AA303" s="42">
        <v>1.5</v>
      </c>
      <c r="AB303" s="42">
        <v>0</v>
      </c>
      <c r="AC303" s="42">
        <v>0.5</v>
      </c>
      <c r="AD303" s="42">
        <v>0</v>
      </c>
      <c r="AE303" s="42">
        <v>0</v>
      </c>
      <c r="AF303" s="42">
        <v>0.28999999999999998</v>
      </c>
      <c r="AG303" s="42">
        <v>0.21</v>
      </c>
      <c r="AH303" s="42">
        <v>0</v>
      </c>
      <c r="AI303" s="47">
        <v>7</v>
      </c>
      <c r="AJ303" s="47">
        <v>11</v>
      </c>
      <c r="AK303" s="47">
        <v>15</v>
      </c>
      <c r="AL303" s="47">
        <v>0</v>
      </c>
      <c r="AM303" s="47">
        <v>5</v>
      </c>
      <c r="AN303">
        <v>0</v>
      </c>
      <c r="AO303" s="47">
        <v>0</v>
      </c>
      <c r="AP303" s="47">
        <v>1</v>
      </c>
      <c r="AQ303" s="47">
        <v>2</v>
      </c>
      <c r="AR303" s="47">
        <v>0</v>
      </c>
      <c r="AS303" s="47">
        <v>8</v>
      </c>
      <c r="AT303" s="47">
        <v>6</v>
      </c>
      <c r="AU303" s="47">
        <v>6</v>
      </c>
      <c r="AV303" s="47">
        <v>0</v>
      </c>
      <c r="AW303" s="47">
        <v>2</v>
      </c>
      <c r="AX303" s="47">
        <v>0</v>
      </c>
      <c r="AY303">
        <v>0</v>
      </c>
      <c r="AZ303" s="47">
        <v>3</v>
      </c>
      <c r="BA303" s="47">
        <v>1</v>
      </c>
      <c r="BB303">
        <v>0</v>
      </c>
      <c r="BC303" t="s">
        <v>304</v>
      </c>
      <c r="BD303">
        <v>26.599999999999998</v>
      </c>
      <c r="BE303">
        <v>36.200000000000003</v>
      </c>
      <c r="BF303">
        <v>0</v>
      </c>
      <c r="BG303">
        <v>0</v>
      </c>
    </row>
    <row r="304" spans="1:59" x14ac:dyDescent="0.25">
      <c r="A304" s="47">
        <v>2</v>
      </c>
      <c r="B304" s="47">
        <v>8</v>
      </c>
      <c r="C304" s="47">
        <v>14</v>
      </c>
      <c r="D304" s="47">
        <v>10</v>
      </c>
      <c r="E304" s="47">
        <v>26</v>
      </c>
      <c r="F304" s="47">
        <v>2</v>
      </c>
      <c r="G304" s="47">
        <v>5</v>
      </c>
      <c r="H304" s="47">
        <v>6</v>
      </c>
      <c r="I304" s="47">
        <v>0</v>
      </c>
      <c r="J304" s="47">
        <v>0</v>
      </c>
      <c r="K304" s="47">
        <v>21</v>
      </c>
      <c r="L304" s="47">
        <v>280</v>
      </c>
      <c r="M304" s="47">
        <v>5</v>
      </c>
      <c r="N304" s="47">
        <v>6</v>
      </c>
      <c r="O304" s="42">
        <v>0</v>
      </c>
      <c r="P304" s="42">
        <v>11.09</v>
      </c>
      <c r="Q304" s="42">
        <v>0</v>
      </c>
      <c r="R304" s="42">
        <v>5.21</v>
      </c>
      <c r="S304" s="47">
        <v>18</v>
      </c>
      <c r="T304" s="42">
        <v>1.96</v>
      </c>
      <c r="U304" s="42">
        <v>5.3666666666666671</v>
      </c>
      <c r="V304" s="42">
        <v>5.0555555555555554</v>
      </c>
      <c r="W304" s="42">
        <v>76</v>
      </c>
      <c r="X304" s="42">
        <v>70</v>
      </c>
      <c r="Y304" s="42">
        <v>1.44</v>
      </c>
      <c r="Z304" s="42">
        <v>0.44</v>
      </c>
      <c r="AA304" s="42">
        <v>0.78</v>
      </c>
      <c r="AB304" s="42">
        <v>0.11</v>
      </c>
      <c r="AC304" s="42">
        <v>0.56000000000000005</v>
      </c>
      <c r="AD304" s="42">
        <v>0</v>
      </c>
      <c r="AE304" s="42">
        <v>0.11</v>
      </c>
      <c r="AF304" s="42">
        <v>0.33</v>
      </c>
      <c r="AG304" s="42">
        <v>0.28000000000000003</v>
      </c>
      <c r="AH304" s="42">
        <v>0</v>
      </c>
      <c r="AI304" s="47">
        <v>8</v>
      </c>
      <c r="AJ304" s="47">
        <v>5</v>
      </c>
      <c r="AK304" s="47">
        <v>6</v>
      </c>
      <c r="AL304" s="47">
        <v>2</v>
      </c>
      <c r="AM304" s="47">
        <v>7</v>
      </c>
      <c r="AN304">
        <v>1</v>
      </c>
      <c r="AO304" s="47">
        <v>0</v>
      </c>
      <c r="AP304" s="47">
        <v>3</v>
      </c>
      <c r="AQ304" s="47">
        <v>4</v>
      </c>
      <c r="AR304" s="47">
        <v>0</v>
      </c>
      <c r="AS304" s="47">
        <v>18</v>
      </c>
      <c r="AT304" s="47">
        <v>3</v>
      </c>
      <c r="AU304" s="47">
        <v>8</v>
      </c>
      <c r="AV304" s="47">
        <v>0</v>
      </c>
      <c r="AW304" s="47">
        <v>3</v>
      </c>
      <c r="AX304" s="47">
        <v>1</v>
      </c>
      <c r="AY304">
        <v>0</v>
      </c>
      <c r="AZ304" s="47">
        <v>3</v>
      </c>
      <c r="BA304" s="47">
        <v>1</v>
      </c>
      <c r="BB304">
        <v>0</v>
      </c>
      <c r="BC304" t="s">
        <v>208</v>
      </c>
      <c r="BD304">
        <v>45.599999999999994</v>
      </c>
      <c r="BE304">
        <v>42.800000000000004</v>
      </c>
      <c r="BF304">
        <v>8</v>
      </c>
      <c r="BG304">
        <v>8</v>
      </c>
    </row>
    <row r="305" spans="1:59" x14ac:dyDescent="0.25">
      <c r="A305" s="47">
        <v>3</v>
      </c>
      <c r="B305" s="47">
        <v>4</v>
      </c>
      <c r="C305" s="47">
        <v>7</v>
      </c>
      <c r="D305" s="47">
        <v>2</v>
      </c>
      <c r="E305" s="47">
        <v>4</v>
      </c>
      <c r="F305" s="47">
        <v>0</v>
      </c>
      <c r="G305" s="47">
        <v>2</v>
      </c>
      <c r="H305" s="47">
        <v>1</v>
      </c>
      <c r="I305" s="47">
        <v>1</v>
      </c>
      <c r="J305" s="47">
        <v>0</v>
      </c>
      <c r="K305" s="47">
        <v>21</v>
      </c>
      <c r="L305" s="47">
        <v>282</v>
      </c>
      <c r="M305" s="47">
        <v>5</v>
      </c>
      <c r="N305" s="47">
        <v>6</v>
      </c>
      <c r="O305" s="42">
        <v>0</v>
      </c>
      <c r="P305" s="42">
        <v>4.0999999999999996</v>
      </c>
      <c r="Q305" s="42">
        <v>0</v>
      </c>
      <c r="R305" s="42">
        <v>1.24</v>
      </c>
      <c r="S305" s="47">
        <v>12</v>
      </c>
      <c r="T305" s="42">
        <v>1.43</v>
      </c>
      <c r="U305" s="42">
        <v>2.8499999999999996</v>
      </c>
      <c r="V305" s="42">
        <v>0.41249999999999998</v>
      </c>
      <c r="W305" s="42">
        <v>45</v>
      </c>
      <c r="X305" s="42">
        <v>38</v>
      </c>
      <c r="Y305" s="42">
        <v>0.33</v>
      </c>
      <c r="Z305" s="42">
        <v>0.33</v>
      </c>
      <c r="AA305" s="42">
        <v>0.57999999999999996</v>
      </c>
      <c r="AB305" s="42">
        <v>0.25</v>
      </c>
      <c r="AC305" s="42">
        <v>0.17</v>
      </c>
      <c r="AD305" s="42">
        <v>0</v>
      </c>
      <c r="AE305" s="42">
        <v>0</v>
      </c>
      <c r="AF305" s="42">
        <v>0.08</v>
      </c>
      <c r="AG305" s="42">
        <v>0.17</v>
      </c>
      <c r="AH305" s="42">
        <v>0.08</v>
      </c>
      <c r="AI305" s="47">
        <v>4</v>
      </c>
      <c r="AJ305" s="47">
        <v>1</v>
      </c>
      <c r="AK305" s="47">
        <v>2</v>
      </c>
      <c r="AL305" s="47">
        <v>0</v>
      </c>
      <c r="AM305" s="47">
        <v>1</v>
      </c>
      <c r="AN305">
        <v>0</v>
      </c>
      <c r="AO305" s="47">
        <v>0</v>
      </c>
      <c r="AP305" s="47">
        <v>1</v>
      </c>
      <c r="AQ305" s="47">
        <v>0</v>
      </c>
      <c r="AR305" s="47">
        <v>0</v>
      </c>
      <c r="AS305" s="47">
        <v>0</v>
      </c>
      <c r="AT305" s="47">
        <v>3</v>
      </c>
      <c r="AU305" s="47">
        <v>5</v>
      </c>
      <c r="AV305" s="47">
        <v>3</v>
      </c>
      <c r="AW305" s="47">
        <v>1</v>
      </c>
      <c r="AX305" s="47">
        <v>0</v>
      </c>
      <c r="AY305">
        <v>0</v>
      </c>
      <c r="AZ305" s="47">
        <v>0</v>
      </c>
      <c r="BA305" s="47">
        <v>2</v>
      </c>
      <c r="BB305">
        <v>1</v>
      </c>
      <c r="BC305" t="s">
        <v>298</v>
      </c>
      <c r="BD305">
        <v>11.4</v>
      </c>
      <c r="BE305">
        <v>3.3</v>
      </c>
      <c r="BF305">
        <v>4</v>
      </c>
      <c r="BG305">
        <v>8</v>
      </c>
    </row>
    <row r="306" spans="1:59" x14ac:dyDescent="0.25">
      <c r="A306" s="47">
        <v>4</v>
      </c>
      <c r="B306" s="47">
        <v>13</v>
      </c>
      <c r="C306" s="47">
        <v>23</v>
      </c>
      <c r="D306" s="47">
        <v>10</v>
      </c>
      <c r="E306" s="47">
        <v>11</v>
      </c>
      <c r="F306" s="47">
        <v>0</v>
      </c>
      <c r="G306" s="47">
        <v>3</v>
      </c>
      <c r="H306" s="47">
        <v>2</v>
      </c>
      <c r="I306" s="47">
        <v>0</v>
      </c>
      <c r="J306" s="47">
        <v>0</v>
      </c>
      <c r="K306" s="47">
        <v>21</v>
      </c>
      <c r="L306" s="47">
        <v>282</v>
      </c>
      <c r="M306" s="47">
        <v>4</v>
      </c>
      <c r="N306" s="47">
        <v>6</v>
      </c>
      <c r="O306" s="42">
        <v>0</v>
      </c>
      <c r="P306" s="42">
        <v>5.52</v>
      </c>
      <c r="Q306" s="42">
        <v>0</v>
      </c>
      <c r="R306" s="42">
        <v>3.3</v>
      </c>
      <c r="S306" s="47">
        <v>12</v>
      </c>
      <c r="T306" s="42">
        <v>1.1000000000000001</v>
      </c>
      <c r="U306" s="42">
        <v>3.5750000000000002</v>
      </c>
      <c r="V306" s="42">
        <v>3.1624999999999996</v>
      </c>
      <c r="W306" s="42">
        <v>62</v>
      </c>
      <c r="X306" s="42">
        <v>49</v>
      </c>
      <c r="Y306" s="42">
        <v>0.92</v>
      </c>
      <c r="Z306" s="42">
        <v>1.08</v>
      </c>
      <c r="AA306" s="42">
        <v>1.92</v>
      </c>
      <c r="AB306" s="42">
        <v>0.33</v>
      </c>
      <c r="AC306" s="42">
        <v>0.83</v>
      </c>
      <c r="AD306" s="42">
        <v>0</v>
      </c>
      <c r="AE306" s="42">
        <v>0</v>
      </c>
      <c r="AF306" s="42">
        <v>0.17</v>
      </c>
      <c r="AG306" s="42">
        <v>0.25</v>
      </c>
      <c r="AH306" s="42">
        <v>0</v>
      </c>
      <c r="AI306" s="47">
        <v>3</v>
      </c>
      <c r="AJ306" s="47">
        <v>7</v>
      </c>
      <c r="AK306" s="47">
        <v>10</v>
      </c>
      <c r="AL306" s="47">
        <v>0</v>
      </c>
      <c r="AM306" s="47">
        <v>4</v>
      </c>
      <c r="AN306">
        <v>0</v>
      </c>
      <c r="AO306" s="47">
        <v>0</v>
      </c>
      <c r="AP306" s="47">
        <v>0</v>
      </c>
      <c r="AQ306" s="47">
        <v>1</v>
      </c>
      <c r="AR306" s="47">
        <v>0</v>
      </c>
      <c r="AS306" s="47">
        <v>8</v>
      </c>
      <c r="AT306" s="47">
        <v>6</v>
      </c>
      <c r="AU306" s="47">
        <v>13</v>
      </c>
      <c r="AV306" s="47">
        <v>4</v>
      </c>
      <c r="AW306" s="47">
        <v>6</v>
      </c>
      <c r="AX306" s="47">
        <v>0</v>
      </c>
      <c r="AY306">
        <v>0</v>
      </c>
      <c r="AZ306" s="47">
        <v>2</v>
      </c>
      <c r="BA306" s="47">
        <v>2</v>
      </c>
      <c r="BB306">
        <v>0</v>
      </c>
      <c r="BC306" t="s">
        <v>306</v>
      </c>
      <c r="BD306">
        <v>11.3</v>
      </c>
      <c r="BE306">
        <v>26.5</v>
      </c>
      <c r="BF306">
        <v>3</v>
      </c>
      <c r="BG306">
        <v>8</v>
      </c>
    </row>
    <row r="307" spans="1:59" x14ac:dyDescent="0.25">
      <c r="A307" s="47">
        <v>3</v>
      </c>
      <c r="B307" s="47">
        <v>26</v>
      </c>
      <c r="C307" s="47">
        <v>23</v>
      </c>
      <c r="D307" s="47">
        <v>5</v>
      </c>
      <c r="E307" s="47">
        <v>17</v>
      </c>
      <c r="F307" s="47">
        <v>0</v>
      </c>
      <c r="G307" s="47">
        <v>1</v>
      </c>
      <c r="H307" s="47">
        <v>1</v>
      </c>
      <c r="I307" s="47">
        <v>0</v>
      </c>
      <c r="J307" s="47">
        <v>0</v>
      </c>
      <c r="K307" s="47">
        <v>21</v>
      </c>
      <c r="L307" s="47">
        <v>282</v>
      </c>
      <c r="M307" s="47">
        <v>4</v>
      </c>
      <c r="N307" s="47">
        <v>6</v>
      </c>
      <c r="O307" s="42">
        <v>0</v>
      </c>
      <c r="P307" s="42">
        <v>6.85</v>
      </c>
      <c r="Q307" s="42">
        <v>0</v>
      </c>
      <c r="R307" s="42">
        <v>3.53</v>
      </c>
      <c r="S307" s="47">
        <v>13</v>
      </c>
      <c r="T307" s="42">
        <v>2.33</v>
      </c>
      <c r="U307" s="42">
        <v>3.7571428571428576</v>
      </c>
      <c r="V307" s="42">
        <v>3.2666666666666662</v>
      </c>
      <c r="W307" s="42">
        <v>87</v>
      </c>
      <c r="X307" s="42">
        <v>102</v>
      </c>
      <c r="Y307" s="42">
        <v>1.31</v>
      </c>
      <c r="Z307" s="42">
        <v>2</v>
      </c>
      <c r="AA307" s="42">
        <v>1.77</v>
      </c>
      <c r="AB307" s="42">
        <v>0.23</v>
      </c>
      <c r="AC307" s="42">
        <v>0.38</v>
      </c>
      <c r="AD307" s="42">
        <v>0</v>
      </c>
      <c r="AE307" s="42">
        <v>0</v>
      </c>
      <c r="AF307" s="42">
        <v>0.08</v>
      </c>
      <c r="AG307" s="42">
        <v>0.08</v>
      </c>
      <c r="AH307" s="42">
        <v>0</v>
      </c>
      <c r="AI307" s="47">
        <v>7</v>
      </c>
      <c r="AJ307" s="47">
        <v>16</v>
      </c>
      <c r="AK307" s="47">
        <v>13</v>
      </c>
      <c r="AL307" s="47">
        <v>2</v>
      </c>
      <c r="AM307" s="47">
        <v>2</v>
      </c>
      <c r="AN307">
        <v>0</v>
      </c>
      <c r="AO307" s="47">
        <v>0</v>
      </c>
      <c r="AP307" s="47">
        <v>1</v>
      </c>
      <c r="AQ307" s="47">
        <v>0</v>
      </c>
      <c r="AR307" s="47">
        <v>0</v>
      </c>
      <c r="AS307" s="47">
        <v>10</v>
      </c>
      <c r="AT307" s="47">
        <v>10</v>
      </c>
      <c r="AU307" s="47">
        <v>10</v>
      </c>
      <c r="AV307" s="47">
        <v>1</v>
      </c>
      <c r="AW307" s="47">
        <v>3</v>
      </c>
      <c r="AX307" s="47">
        <v>0</v>
      </c>
      <c r="AY307">
        <v>0</v>
      </c>
      <c r="AZ307" s="47">
        <v>0</v>
      </c>
      <c r="BA307" s="47">
        <v>1</v>
      </c>
      <c r="BB307">
        <v>0</v>
      </c>
      <c r="BC307" t="s">
        <v>280</v>
      </c>
      <c r="BD307">
        <v>26.400000000000002</v>
      </c>
      <c r="BE307">
        <v>16.600000000000001</v>
      </c>
      <c r="BF307">
        <v>7</v>
      </c>
      <c r="BG307">
        <v>5</v>
      </c>
    </row>
    <row r="308" spans="1:59" x14ac:dyDescent="0.25">
      <c r="A308" s="47">
        <v>0</v>
      </c>
      <c r="B308" s="47">
        <v>2</v>
      </c>
      <c r="C308" s="47">
        <v>1</v>
      </c>
      <c r="D308" s="47">
        <v>0</v>
      </c>
      <c r="E308" s="47">
        <v>2</v>
      </c>
      <c r="F308" s="47">
        <v>0</v>
      </c>
      <c r="G308" s="47">
        <v>1</v>
      </c>
      <c r="H308" s="47">
        <v>2</v>
      </c>
      <c r="I308" s="47">
        <v>0</v>
      </c>
      <c r="J308" s="47">
        <v>0</v>
      </c>
      <c r="K308" s="47">
        <v>21</v>
      </c>
      <c r="L308" s="47">
        <v>263</v>
      </c>
      <c r="M308" s="47">
        <v>5</v>
      </c>
      <c r="N308" s="47">
        <v>6</v>
      </c>
      <c r="O308" s="42">
        <v>0</v>
      </c>
      <c r="P308" s="42">
        <v>3.28</v>
      </c>
      <c r="Q308" s="42">
        <v>0</v>
      </c>
      <c r="R308" s="42">
        <v>3.38</v>
      </c>
      <c r="S308" s="47">
        <v>6</v>
      </c>
      <c r="T308" s="42">
        <v>1.19</v>
      </c>
      <c r="U308" s="42">
        <v>4.8499999999999996</v>
      </c>
      <c r="V308" s="42">
        <v>2.65</v>
      </c>
      <c r="W308" s="42">
        <v>16</v>
      </c>
      <c r="X308" s="42">
        <v>23</v>
      </c>
      <c r="Y308" s="42">
        <v>0.33</v>
      </c>
      <c r="Z308" s="42">
        <v>0.33</v>
      </c>
      <c r="AA308" s="42">
        <v>0.17</v>
      </c>
      <c r="AB308" s="42">
        <v>0</v>
      </c>
      <c r="AC308" s="42">
        <v>0</v>
      </c>
      <c r="AD308" s="42">
        <v>0</v>
      </c>
      <c r="AE308" s="42">
        <v>0</v>
      </c>
      <c r="AF308" s="42">
        <v>0.33</v>
      </c>
      <c r="AG308" s="42">
        <v>0.17</v>
      </c>
      <c r="AH308" s="42">
        <v>0</v>
      </c>
      <c r="AI308" s="47">
        <v>1</v>
      </c>
      <c r="AJ308" s="47">
        <v>1</v>
      </c>
      <c r="AK308" s="47">
        <v>0</v>
      </c>
      <c r="AL308" s="47">
        <v>0</v>
      </c>
      <c r="AM308" s="47">
        <v>0</v>
      </c>
      <c r="AN308">
        <v>0</v>
      </c>
      <c r="AO308" s="47">
        <v>0</v>
      </c>
      <c r="AP308" s="47">
        <v>1</v>
      </c>
      <c r="AQ308" s="47">
        <v>0</v>
      </c>
      <c r="AR308" s="47">
        <v>0</v>
      </c>
      <c r="AS308" s="47">
        <v>1</v>
      </c>
      <c r="AT308" s="47">
        <v>1</v>
      </c>
      <c r="AU308" s="47">
        <v>1</v>
      </c>
      <c r="AV308" s="47">
        <v>0</v>
      </c>
      <c r="AW308" s="47">
        <v>0</v>
      </c>
      <c r="AX308" s="47">
        <v>0</v>
      </c>
      <c r="AY308">
        <v>0</v>
      </c>
      <c r="AZ308" s="47">
        <v>1</v>
      </c>
      <c r="BA308" s="47">
        <v>1</v>
      </c>
      <c r="BB308">
        <v>0</v>
      </c>
      <c r="BC308" t="s">
        <v>168</v>
      </c>
      <c r="BD308">
        <v>9.6999999999999993</v>
      </c>
      <c r="BE308">
        <v>10.6</v>
      </c>
      <c r="BF308">
        <v>2</v>
      </c>
      <c r="BG308">
        <v>4</v>
      </c>
    </row>
    <row r="309" spans="1:59" x14ac:dyDescent="0.25">
      <c r="A309" s="47">
        <v>3</v>
      </c>
      <c r="B309" s="47">
        <v>13</v>
      </c>
      <c r="C309" s="47">
        <v>24</v>
      </c>
      <c r="D309" s="47">
        <v>7</v>
      </c>
      <c r="E309" s="47">
        <v>24</v>
      </c>
      <c r="F309" s="47">
        <v>2</v>
      </c>
      <c r="G309" s="47">
        <v>7</v>
      </c>
      <c r="H309" s="47">
        <v>1</v>
      </c>
      <c r="I309" s="47">
        <v>0</v>
      </c>
      <c r="J309" s="47">
        <v>0</v>
      </c>
      <c r="K309" s="47">
        <v>21</v>
      </c>
      <c r="L309" s="47">
        <v>263</v>
      </c>
      <c r="M309" s="47">
        <v>4</v>
      </c>
      <c r="N309" s="47">
        <v>2</v>
      </c>
      <c r="O309" s="42">
        <v>0</v>
      </c>
      <c r="P309" s="42">
        <v>7.51</v>
      </c>
      <c r="Q309" s="42">
        <v>0</v>
      </c>
      <c r="R309" s="42">
        <v>2.4700000000000002</v>
      </c>
      <c r="S309" s="47">
        <v>20</v>
      </c>
      <c r="T309" s="42">
        <v>1.21</v>
      </c>
      <c r="U309" s="42">
        <v>2.6599999999999997</v>
      </c>
      <c r="V309" s="42">
        <v>2.2799999999999998</v>
      </c>
      <c r="W309" s="42">
        <v>75</v>
      </c>
      <c r="X309" s="42">
        <v>100</v>
      </c>
      <c r="Y309" s="42">
        <v>1.2</v>
      </c>
      <c r="Z309" s="42">
        <v>0.65</v>
      </c>
      <c r="AA309" s="42">
        <v>1.2</v>
      </c>
      <c r="AB309" s="42">
        <v>0.15</v>
      </c>
      <c r="AC309" s="42">
        <v>0.35</v>
      </c>
      <c r="AD309" s="42">
        <v>0</v>
      </c>
      <c r="AE309" s="42">
        <v>0.1</v>
      </c>
      <c r="AF309" s="42">
        <v>0.05</v>
      </c>
      <c r="AG309" s="42">
        <v>0.35</v>
      </c>
      <c r="AH309" s="42">
        <v>0</v>
      </c>
      <c r="AI309" s="47">
        <v>11</v>
      </c>
      <c r="AJ309" s="47">
        <v>8</v>
      </c>
      <c r="AK309" s="47">
        <v>13</v>
      </c>
      <c r="AL309" s="47">
        <v>0</v>
      </c>
      <c r="AM309" s="47">
        <v>4</v>
      </c>
      <c r="AN309">
        <v>1</v>
      </c>
      <c r="AO309" s="47">
        <v>0</v>
      </c>
      <c r="AP309" s="47">
        <v>0</v>
      </c>
      <c r="AQ309" s="47">
        <v>6</v>
      </c>
      <c r="AR309" s="47">
        <v>0</v>
      </c>
      <c r="AS309" s="47">
        <v>13</v>
      </c>
      <c r="AT309" s="47">
        <v>5</v>
      </c>
      <c r="AU309" s="47">
        <v>11</v>
      </c>
      <c r="AV309" s="47">
        <v>3</v>
      </c>
      <c r="AW309" s="47">
        <v>3</v>
      </c>
      <c r="AX309" s="47">
        <v>1</v>
      </c>
      <c r="AY309">
        <v>0</v>
      </c>
      <c r="AZ309" s="47">
        <v>1</v>
      </c>
      <c r="BA309" s="47">
        <v>1</v>
      </c>
      <c r="BB309">
        <v>0</v>
      </c>
      <c r="BC309" t="s">
        <v>396</v>
      </c>
      <c r="BD309">
        <v>26.599999999999998</v>
      </c>
      <c r="BE309">
        <v>22.8</v>
      </c>
      <c r="BF309">
        <v>10</v>
      </c>
      <c r="BG309">
        <v>10</v>
      </c>
    </row>
    <row r="310" spans="1:59" x14ac:dyDescent="0.25">
      <c r="A310" s="47">
        <v>1</v>
      </c>
      <c r="B310" s="47">
        <v>2</v>
      </c>
      <c r="C310" s="47">
        <v>6</v>
      </c>
      <c r="D310" s="47">
        <v>0</v>
      </c>
      <c r="E310" s="47">
        <v>3</v>
      </c>
      <c r="F310" s="47">
        <v>0</v>
      </c>
      <c r="G310" s="47">
        <v>1</v>
      </c>
      <c r="H310" s="47">
        <v>1</v>
      </c>
      <c r="I310" s="47">
        <v>0</v>
      </c>
      <c r="J310" s="47">
        <v>0</v>
      </c>
      <c r="K310" s="47">
        <v>21</v>
      </c>
      <c r="L310" s="47">
        <v>263</v>
      </c>
      <c r="M310" s="47">
        <v>5</v>
      </c>
      <c r="N310" s="47">
        <v>6</v>
      </c>
      <c r="O310" s="42">
        <v>0</v>
      </c>
      <c r="P310" s="42">
        <v>3.72</v>
      </c>
      <c r="Q310" s="42">
        <v>0</v>
      </c>
      <c r="R310" s="42">
        <v>2.58</v>
      </c>
      <c r="S310" s="47">
        <v>4</v>
      </c>
      <c r="T310" s="42">
        <v>-0.17</v>
      </c>
      <c r="U310" s="42">
        <v>0</v>
      </c>
      <c r="V310" s="42">
        <v>0</v>
      </c>
      <c r="W310" s="42">
        <v>25</v>
      </c>
      <c r="X310" s="42">
        <v>13</v>
      </c>
      <c r="Y310" s="42">
        <v>0.75</v>
      </c>
      <c r="Z310" s="42">
        <v>0.5</v>
      </c>
      <c r="AA310" s="42">
        <v>1.5</v>
      </c>
      <c r="AB310" s="42">
        <v>0.25</v>
      </c>
      <c r="AC310" s="42">
        <v>0</v>
      </c>
      <c r="AD310" s="42">
        <v>0</v>
      </c>
      <c r="AE310" s="42">
        <v>0</v>
      </c>
      <c r="AF310" s="42">
        <v>0.25</v>
      </c>
      <c r="AG310" s="42">
        <v>0.25</v>
      </c>
      <c r="AH310" s="42">
        <v>0</v>
      </c>
      <c r="AI310" s="47">
        <v>2</v>
      </c>
      <c r="AJ310" s="47">
        <v>0</v>
      </c>
      <c r="AK310" s="47">
        <v>3</v>
      </c>
      <c r="AL310" s="47">
        <v>0</v>
      </c>
      <c r="AM310" s="47">
        <v>0</v>
      </c>
      <c r="AN310">
        <v>0</v>
      </c>
      <c r="AO310" s="47">
        <v>0</v>
      </c>
      <c r="AP310" s="47">
        <v>1</v>
      </c>
      <c r="AQ310" s="47">
        <v>1</v>
      </c>
      <c r="AR310" s="47">
        <v>0</v>
      </c>
      <c r="AS310" s="47">
        <v>1</v>
      </c>
      <c r="AT310" s="47">
        <v>2</v>
      </c>
      <c r="AU310" s="47">
        <v>3</v>
      </c>
      <c r="AV310" s="47">
        <v>1</v>
      </c>
      <c r="AW310" s="47">
        <v>0</v>
      </c>
      <c r="AX310" s="47">
        <v>0</v>
      </c>
      <c r="AY310">
        <v>0</v>
      </c>
      <c r="AZ310" s="47">
        <v>0</v>
      </c>
      <c r="BA310" s="47">
        <v>0</v>
      </c>
      <c r="BB310">
        <v>0</v>
      </c>
      <c r="BC310" t="s">
        <v>259</v>
      </c>
      <c r="BD310">
        <v>9.2999999999999989</v>
      </c>
      <c r="BE310">
        <v>1</v>
      </c>
      <c r="BF310">
        <v>0</v>
      </c>
      <c r="BG310">
        <v>0</v>
      </c>
    </row>
    <row r="311" spans="1:59" x14ac:dyDescent="0.25">
      <c r="A311" s="47">
        <v>0</v>
      </c>
      <c r="B311" s="47">
        <v>7</v>
      </c>
      <c r="C311" s="47">
        <v>1</v>
      </c>
      <c r="D311" s="47">
        <v>2</v>
      </c>
      <c r="E311" s="47">
        <v>5</v>
      </c>
      <c r="F311" s="47">
        <v>1</v>
      </c>
      <c r="G311" s="47">
        <v>5</v>
      </c>
      <c r="H311" s="47">
        <v>2</v>
      </c>
      <c r="I311" s="47">
        <v>0</v>
      </c>
      <c r="J311" s="47">
        <v>0</v>
      </c>
      <c r="K311" s="47">
        <v>21</v>
      </c>
      <c r="L311" s="47">
        <v>280</v>
      </c>
      <c r="M311" s="47">
        <v>4</v>
      </c>
      <c r="N311" s="47">
        <v>6</v>
      </c>
      <c r="O311" s="42">
        <v>0</v>
      </c>
      <c r="P311" s="42">
        <v>8.23</v>
      </c>
      <c r="Q311" s="42">
        <v>0</v>
      </c>
      <c r="R311" s="42">
        <v>3.17</v>
      </c>
      <c r="S311" s="47">
        <v>12</v>
      </c>
      <c r="T311" s="42">
        <v>0.93</v>
      </c>
      <c r="U311" s="42">
        <v>2.5428571428571431</v>
      </c>
      <c r="V311" s="42">
        <v>4.0599999999999996</v>
      </c>
      <c r="W311" s="42">
        <v>57</v>
      </c>
      <c r="X311" s="42">
        <v>51</v>
      </c>
      <c r="Y311" s="42">
        <v>0.42</v>
      </c>
      <c r="Z311" s="42">
        <v>0.57999999999999996</v>
      </c>
      <c r="AA311" s="42">
        <v>0.08</v>
      </c>
      <c r="AB311" s="42">
        <v>0</v>
      </c>
      <c r="AC311" s="42">
        <v>0.17</v>
      </c>
      <c r="AD311" s="42">
        <v>0</v>
      </c>
      <c r="AE311" s="42">
        <v>0.08</v>
      </c>
      <c r="AF311" s="42">
        <v>0.17</v>
      </c>
      <c r="AG311" s="42">
        <v>0.42</v>
      </c>
      <c r="AH311" s="42">
        <v>0</v>
      </c>
      <c r="AI311" s="47">
        <v>4</v>
      </c>
      <c r="AJ311" s="47">
        <v>3</v>
      </c>
      <c r="AK311" s="47">
        <v>0</v>
      </c>
      <c r="AL311" s="47">
        <v>0</v>
      </c>
      <c r="AM311" s="47">
        <v>2</v>
      </c>
      <c r="AN311">
        <v>0</v>
      </c>
      <c r="AO311" s="47">
        <v>0</v>
      </c>
      <c r="AP311" s="47">
        <v>1</v>
      </c>
      <c r="AQ311" s="47">
        <v>3</v>
      </c>
      <c r="AR311" s="47">
        <v>0</v>
      </c>
      <c r="AS311" s="47">
        <v>1</v>
      </c>
      <c r="AT311" s="47">
        <v>4</v>
      </c>
      <c r="AU311" s="47">
        <v>1</v>
      </c>
      <c r="AV311" s="47">
        <v>0</v>
      </c>
      <c r="AW311" s="47">
        <v>0</v>
      </c>
      <c r="AX311" s="47">
        <v>1</v>
      </c>
      <c r="AY311">
        <v>0</v>
      </c>
      <c r="AZ311" s="47">
        <v>1</v>
      </c>
      <c r="BA311" s="47">
        <v>2</v>
      </c>
      <c r="BB311">
        <v>0</v>
      </c>
      <c r="BC311" t="s">
        <v>675</v>
      </c>
      <c r="BD311">
        <v>18.799999999999997</v>
      </c>
      <c r="BE311">
        <v>20.399999999999999</v>
      </c>
      <c r="BF311">
        <v>7</v>
      </c>
      <c r="BG311">
        <v>5</v>
      </c>
    </row>
    <row r="312" spans="1:59" x14ac:dyDescent="0.25">
      <c r="A312" s="47">
        <v>4</v>
      </c>
      <c r="B312" s="47">
        <v>13</v>
      </c>
      <c r="C312" s="47">
        <v>18</v>
      </c>
      <c r="D312" s="47">
        <v>16</v>
      </c>
      <c r="E312" s="47">
        <v>7</v>
      </c>
      <c r="F312" s="47">
        <v>0</v>
      </c>
      <c r="G312" s="47">
        <v>14</v>
      </c>
      <c r="H312" s="47">
        <v>7</v>
      </c>
      <c r="I312" s="47">
        <v>0</v>
      </c>
      <c r="J312" s="47">
        <v>0</v>
      </c>
      <c r="K312" s="47">
        <v>21</v>
      </c>
      <c r="L312" s="47">
        <v>266</v>
      </c>
      <c r="M312" s="47">
        <v>5</v>
      </c>
      <c r="N312" s="47">
        <v>7</v>
      </c>
      <c r="O312" s="42">
        <v>0</v>
      </c>
      <c r="P312" s="42">
        <v>15.32</v>
      </c>
      <c r="Q312" s="42">
        <v>0</v>
      </c>
      <c r="R312" s="42">
        <v>5.07</v>
      </c>
      <c r="S312" s="47">
        <v>19</v>
      </c>
      <c r="T312" s="42">
        <v>9.2799999999999994</v>
      </c>
      <c r="U312" s="42">
        <v>5.2363636363636363</v>
      </c>
      <c r="V312" s="42">
        <v>4.8625000000000007</v>
      </c>
      <c r="W312" s="42">
        <v>87</v>
      </c>
      <c r="X312" s="42">
        <v>99</v>
      </c>
      <c r="Y312" s="42">
        <v>0.37</v>
      </c>
      <c r="Z312" s="42">
        <v>0.68</v>
      </c>
      <c r="AA312" s="42">
        <v>0.95</v>
      </c>
      <c r="AB312" s="42">
        <v>0.21</v>
      </c>
      <c r="AC312" s="42">
        <v>0.84</v>
      </c>
      <c r="AD312" s="42">
        <v>0</v>
      </c>
      <c r="AE312" s="42">
        <v>0</v>
      </c>
      <c r="AF312" s="42">
        <v>0.37</v>
      </c>
      <c r="AG312" s="42">
        <v>0.74</v>
      </c>
      <c r="AH312" s="42">
        <v>0</v>
      </c>
      <c r="AI312" s="47">
        <v>5</v>
      </c>
      <c r="AJ312" s="47">
        <v>8</v>
      </c>
      <c r="AK312" s="47">
        <v>10</v>
      </c>
      <c r="AL312" s="47">
        <v>3</v>
      </c>
      <c r="AM312" s="47">
        <v>13</v>
      </c>
      <c r="AN312">
        <v>0</v>
      </c>
      <c r="AO312" s="47">
        <v>0</v>
      </c>
      <c r="AP312" s="47">
        <v>3</v>
      </c>
      <c r="AQ312" s="47">
        <v>12</v>
      </c>
      <c r="AR312" s="47">
        <v>0</v>
      </c>
      <c r="AS312" s="47">
        <v>2</v>
      </c>
      <c r="AT312" s="47">
        <v>5</v>
      </c>
      <c r="AU312" s="47">
        <v>8</v>
      </c>
      <c r="AV312" s="47">
        <v>1</v>
      </c>
      <c r="AW312" s="47">
        <v>3</v>
      </c>
      <c r="AX312" s="47">
        <v>0</v>
      </c>
      <c r="AY312">
        <v>0</v>
      </c>
      <c r="AZ312" s="47">
        <v>4</v>
      </c>
      <c r="BA312" s="47">
        <v>2</v>
      </c>
      <c r="BB312">
        <v>0</v>
      </c>
      <c r="BC312" t="s">
        <v>308</v>
      </c>
      <c r="BD312">
        <v>54.9</v>
      </c>
      <c r="BE312">
        <v>40.4</v>
      </c>
      <c r="BF312">
        <v>10</v>
      </c>
      <c r="BG312">
        <v>8</v>
      </c>
    </row>
    <row r="313" spans="1:59" x14ac:dyDescent="0.25">
      <c r="A313" s="47">
        <v>1</v>
      </c>
      <c r="B313" s="47">
        <v>8</v>
      </c>
      <c r="C313" s="47">
        <v>6</v>
      </c>
      <c r="D313" s="47">
        <v>7</v>
      </c>
      <c r="E313" s="47">
        <v>7</v>
      </c>
      <c r="F313" s="47">
        <v>1</v>
      </c>
      <c r="G313" s="47">
        <v>5</v>
      </c>
      <c r="H313" s="47">
        <v>1</v>
      </c>
      <c r="I313" s="47">
        <v>0</v>
      </c>
      <c r="J313" s="47">
        <v>0</v>
      </c>
      <c r="K313" s="47">
        <v>21</v>
      </c>
      <c r="L313" s="47">
        <v>294</v>
      </c>
      <c r="M313" s="47">
        <v>4</v>
      </c>
      <c r="N313" s="47">
        <v>6</v>
      </c>
      <c r="O313" s="42">
        <v>0</v>
      </c>
      <c r="P313" s="42">
        <v>5.85</v>
      </c>
      <c r="Q313" s="42">
        <v>0</v>
      </c>
      <c r="R313" s="42">
        <v>3.17</v>
      </c>
      <c r="S313" s="47">
        <v>11</v>
      </c>
      <c r="T313" s="42">
        <v>1.37</v>
      </c>
      <c r="U313" s="42">
        <v>0</v>
      </c>
      <c r="V313" s="42">
        <v>0</v>
      </c>
      <c r="W313" s="42">
        <v>42</v>
      </c>
      <c r="X313" s="42">
        <v>69</v>
      </c>
      <c r="Y313" s="42">
        <v>0.64</v>
      </c>
      <c r="Z313" s="42">
        <v>0.73</v>
      </c>
      <c r="AA313" s="42">
        <v>0.55000000000000004</v>
      </c>
      <c r="AB313" s="42">
        <v>0.09</v>
      </c>
      <c r="AC313" s="42">
        <v>0.64</v>
      </c>
      <c r="AD313" s="42">
        <v>0</v>
      </c>
      <c r="AE313" s="42">
        <v>0.09</v>
      </c>
      <c r="AF313" s="42">
        <v>0.09</v>
      </c>
      <c r="AG313" s="42">
        <v>0.45</v>
      </c>
      <c r="AH313" s="42">
        <v>0</v>
      </c>
      <c r="AI313" s="47">
        <v>4</v>
      </c>
      <c r="AJ313" s="47">
        <v>6</v>
      </c>
      <c r="AK313" s="47">
        <v>4</v>
      </c>
      <c r="AL313" s="47">
        <v>0</v>
      </c>
      <c r="AM313" s="47">
        <v>3</v>
      </c>
      <c r="AN313">
        <v>0</v>
      </c>
      <c r="AO313" s="47">
        <v>0</v>
      </c>
      <c r="AP313" s="47">
        <v>0</v>
      </c>
      <c r="AQ313" s="47">
        <v>2</v>
      </c>
      <c r="AR313" s="47">
        <v>0</v>
      </c>
      <c r="AS313" s="47">
        <v>3</v>
      </c>
      <c r="AT313" s="47">
        <v>2</v>
      </c>
      <c r="AU313" s="47">
        <v>2</v>
      </c>
      <c r="AV313" s="47">
        <v>1</v>
      </c>
      <c r="AW313" s="47">
        <v>4</v>
      </c>
      <c r="AX313" s="47">
        <v>1</v>
      </c>
      <c r="AY313">
        <v>0</v>
      </c>
      <c r="AZ313" s="47">
        <v>1</v>
      </c>
      <c r="BA313" s="47">
        <v>3</v>
      </c>
      <c r="BB313">
        <v>0</v>
      </c>
      <c r="BC313" t="s">
        <v>344</v>
      </c>
      <c r="BD313">
        <v>12.799999999999999</v>
      </c>
      <c r="BE313">
        <v>22.1</v>
      </c>
      <c r="BF313">
        <v>0</v>
      </c>
      <c r="BG313">
        <v>0</v>
      </c>
    </row>
    <row r="314" spans="1:59" x14ac:dyDescent="0.25">
      <c r="A314" s="47">
        <v>3</v>
      </c>
      <c r="B314" s="47">
        <v>9</v>
      </c>
      <c r="C314" s="47">
        <v>8</v>
      </c>
      <c r="D314" s="47">
        <v>4</v>
      </c>
      <c r="E314" s="47">
        <v>0</v>
      </c>
      <c r="F314" s="47">
        <v>1</v>
      </c>
      <c r="G314" s="47">
        <v>1</v>
      </c>
      <c r="H314" s="47">
        <v>1</v>
      </c>
      <c r="I314" s="47">
        <v>0</v>
      </c>
      <c r="J314" s="47">
        <v>0</v>
      </c>
      <c r="K314" s="47">
        <v>21</v>
      </c>
      <c r="L314" s="47">
        <v>283</v>
      </c>
      <c r="M314" s="47">
        <v>4</v>
      </c>
      <c r="N314" s="47">
        <v>5</v>
      </c>
      <c r="O314" s="42">
        <v>0</v>
      </c>
      <c r="P314" s="42">
        <v>5.62</v>
      </c>
      <c r="Q314" s="42">
        <v>0</v>
      </c>
      <c r="R314" s="42">
        <v>3.8</v>
      </c>
      <c r="S314" s="47">
        <v>6</v>
      </c>
      <c r="T314" s="42">
        <v>1.66</v>
      </c>
      <c r="U314" s="42">
        <v>0</v>
      </c>
      <c r="V314" s="42">
        <v>0</v>
      </c>
      <c r="W314" s="42">
        <v>73</v>
      </c>
      <c r="X314" s="42">
        <v>66</v>
      </c>
      <c r="Y314" s="42">
        <v>0</v>
      </c>
      <c r="Z314" s="42">
        <v>1.5</v>
      </c>
      <c r="AA314" s="42">
        <v>1.33</v>
      </c>
      <c r="AB314" s="42">
        <v>0.5</v>
      </c>
      <c r="AC314" s="42">
        <v>0.67</v>
      </c>
      <c r="AD314" s="42">
        <v>0</v>
      </c>
      <c r="AE314" s="42">
        <v>0.17</v>
      </c>
      <c r="AF314" s="42">
        <v>0.17</v>
      </c>
      <c r="AG314" s="42">
        <v>0.17</v>
      </c>
      <c r="AH314" s="42">
        <v>0</v>
      </c>
      <c r="AI314" s="47">
        <v>0</v>
      </c>
      <c r="AJ314" s="47">
        <v>4</v>
      </c>
      <c r="AK314" s="47">
        <v>4</v>
      </c>
      <c r="AL314" s="47">
        <v>2</v>
      </c>
      <c r="AM314" s="47">
        <v>4</v>
      </c>
      <c r="AN314">
        <v>1</v>
      </c>
      <c r="AO314" s="47">
        <v>0</v>
      </c>
      <c r="AP314" s="47">
        <v>0</v>
      </c>
      <c r="AQ314" s="47">
        <v>0</v>
      </c>
      <c r="AR314" s="47">
        <v>0</v>
      </c>
      <c r="AS314" s="47">
        <v>0</v>
      </c>
      <c r="AT314" s="47">
        <v>5</v>
      </c>
      <c r="AU314" s="47">
        <v>4</v>
      </c>
      <c r="AV314" s="47">
        <v>1</v>
      </c>
      <c r="AW314" s="47">
        <v>0</v>
      </c>
      <c r="AX314" s="47">
        <v>0</v>
      </c>
      <c r="AY314">
        <v>0</v>
      </c>
      <c r="AZ314" s="47">
        <v>1</v>
      </c>
      <c r="BA314" s="47">
        <v>1</v>
      </c>
      <c r="BB314">
        <v>0</v>
      </c>
      <c r="BC314" t="s">
        <v>142</v>
      </c>
      <c r="BD314">
        <v>9.8000000000000007</v>
      </c>
      <c r="BE314">
        <v>13</v>
      </c>
      <c r="BF314">
        <v>0</v>
      </c>
      <c r="BG314">
        <v>0</v>
      </c>
    </row>
    <row r="315" spans="1:59" x14ac:dyDescent="0.25">
      <c r="A315" s="47">
        <v>6</v>
      </c>
      <c r="B315" s="47">
        <v>7</v>
      </c>
      <c r="C315" s="47">
        <v>8</v>
      </c>
      <c r="D315" s="47">
        <v>1</v>
      </c>
      <c r="E315" s="47">
        <v>5</v>
      </c>
      <c r="F315" s="47">
        <v>0</v>
      </c>
      <c r="G315" s="47">
        <v>0</v>
      </c>
      <c r="H315" s="47">
        <v>1</v>
      </c>
      <c r="I315" s="47">
        <v>0</v>
      </c>
      <c r="J315" s="47">
        <v>0</v>
      </c>
      <c r="K315" s="47">
        <v>21</v>
      </c>
      <c r="L315" s="47">
        <v>266</v>
      </c>
      <c r="M315" s="47">
        <v>4</v>
      </c>
      <c r="N315" s="47">
        <v>7</v>
      </c>
      <c r="O315" s="42">
        <v>0</v>
      </c>
      <c r="P315" s="42">
        <v>2.59</v>
      </c>
      <c r="Q315" s="42">
        <v>0</v>
      </c>
      <c r="R315" s="42">
        <v>0.79</v>
      </c>
      <c r="S315" s="47">
        <v>13</v>
      </c>
      <c r="T315" s="42">
        <v>0.51</v>
      </c>
      <c r="U315" s="42">
        <v>1.1624999999999999</v>
      </c>
      <c r="V315" s="42">
        <v>0.2</v>
      </c>
      <c r="W315" s="42">
        <v>61</v>
      </c>
      <c r="X315" s="42">
        <v>48</v>
      </c>
      <c r="Y315" s="42">
        <v>0.38</v>
      </c>
      <c r="Z315" s="42">
        <v>0.54</v>
      </c>
      <c r="AA315" s="42">
        <v>0.62</v>
      </c>
      <c r="AB315" s="42">
        <v>0.46</v>
      </c>
      <c r="AC315" s="42">
        <v>0.08</v>
      </c>
      <c r="AD315" s="42">
        <v>0</v>
      </c>
      <c r="AE315" s="42">
        <v>0</v>
      </c>
      <c r="AF315" s="42">
        <v>0.08</v>
      </c>
      <c r="AG315" s="42">
        <v>0</v>
      </c>
      <c r="AH315" s="42">
        <v>0</v>
      </c>
      <c r="AI315" s="47">
        <v>4</v>
      </c>
      <c r="AJ315" s="47">
        <v>4</v>
      </c>
      <c r="AK315" s="47">
        <v>5</v>
      </c>
      <c r="AL315" s="47">
        <v>4</v>
      </c>
      <c r="AM315" s="47">
        <v>0</v>
      </c>
      <c r="AN315">
        <v>0</v>
      </c>
      <c r="AO315" s="47">
        <v>0</v>
      </c>
      <c r="AP315" s="47">
        <v>1</v>
      </c>
      <c r="AQ315" s="47">
        <v>0</v>
      </c>
      <c r="AR315" s="47">
        <v>0</v>
      </c>
      <c r="AS315" s="47">
        <v>1</v>
      </c>
      <c r="AT315" s="47">
        <v>3</v>
      </c>
      <c r="AU315" s="47">
        <v>3</v>
      </c>
      <c r="AV315" s="47">
        <v>2</v>
      </c>
      <c r="AW315" s="47">
        <v>1</v>
      </c>
      <c r="AX315" s="47">
        <v>0</v>
      </c>
      <c r="AY315">
        <v>0</v>
      </c>
      <c r="AZ315" s="47">
        <v>0</v>
      </c>
      <c r="BA315" s="47">
        <v>0</v>
      </c>
      <c r="BB315">
        <v>0</v>
      </c>
      <c r="BC315" t="s">
        <v>394</v>
      </c>
      <c r="BD315">
        <v>9.3000000000000007</v>
      </c>
      <c r="BE315">
        <v>1.9999999999999998</v>
      </c>
      <c r="BF315">
        <v>8</v>
      </c>
      <c r="BG315">
        <v>10</v>
      </c>
    </row>
    <row r="316" spans="1:59" x14ac:dyDescent="0.25">
      <c r="A316" s="47">
        <v>0</v>
      </c>
      <c r="B316" s="47">
        <v>0</v>
      </c>
      <c r="C316" s="47">
        <v>1</v>
      </c>
      <c r="D316" s="47">
        <v>2</v>
      </c>
      <c r="E316" s="47">
        <v>0</v>
      </c>
      <c r="F316" s="47">
        <v>0</v>
      </c>
      <c r="G316" s="47">
        <v>0</v>
      </c>
      <c r="H316" s="47">
        <v>2</v>
      </c>
      <c r="I316" s="47">
        <v>0</v>
      </c>
      <c r="J316" s="47">
        <v>0</v>
      </c>
      <c r="K316" s="47">
        <v>21</v>
      </c>
      <c r="L316" s="47">
        <v>293</v>
      </c>
      <c r="M316" s="47">
        <v>5</v>
      </c>
      <c r="N316" s="47">
        <v>5</v>
      </c>
      <c r="O316" s="42">
        <v>0</v>
      </c>
      <c r="P316" s="42">
        <v>4.8499999999999996</v>
      </c>
      <c r="Q316" s="42">
        <v>0</v>
      </c>
      <c r="R316" s="42">
        <v>2.4700000000000002</v>
      </c>
      <c r="S316" s="47">
        <v>7</v>
      </c>
      <c r="T316" s="42">
        <v>0.95</v>
      </c>
      <c r="U316" s="42">
        <v>0</v>
      </c>
      <c r="V316" s="42">
        <v>0</v>
      </c>
      <c r="W316" s="42">
        <v>27</v>
      </c>
      <c r="X316" s="42">
        <v>38</v>
      </c>
      <c r="Y316" s="42">
        <v>0</v>
      </c>
      <c r="Z316" s="42">
        <v>0</v>
      </c>
      <c r="AA316" s="42">
        <v>0.14000000000000001</v>
      </c>
      <c r="AB316" s="42">
        <v>0</v>
      </c>
      <c r="AC316" s="42">
        <v>0.28999999999999998</v>
      </c>
      <c r="AD316" s="42">
        <v>0</v>
      </c>
      <c r="AE316" s="42">
        <v>0</v>
      </c>
      <c r="AF316" s="42">
        <v>0.28999999999999998</v>
      </c>
      <c r="AG316" s="42">
        <v>0</v>
      </c>
      <c r="AH316" s="42">
        <v>0</v>
      </c>
      <c r="AI316" s="47">
        <v>0</v>
      </c>
      <c r="AJ316" s="47">
        <v>0</v>
      </c>
      <c r="AK316" s="47">
        <v>0</v>
      </c>
      <c r="AL316" s="47">
        <v>0</v>
      </c>
      <c r="AM316" s="47">
        <v>0</v>
      </c>
      <c r="AN316">
        <v>0</v>
      </c>
      <c r="AO316" s="47">
        <v>0</v>
      </c>
      <c r="AP316" s="47">
        <v>1</v>
      </c>
      <c r="AQ316" s="47">
        <v>0</v>
      </c>
      <c r="AR316" s="47">
        <v>0</v>
      </c>
      <c r="AS316" s="47">
        <v>0</v>
      </c>
      <c r="AT316" s="47">
        <v>0</v>
      </c>
      <c r="AU316" s="47">
        <v>1</v>
      </c>
      <c r="AV316" s="47">
        <v>0</v>
      </c>
      <c r="AW316" s="47">
        <v>2</v>
      </c>
      <c r="AX316" s="47">
        <v>0</v>
      </c>
      <c r="AY316">
        <v>0</v>
      </c>
      <c r="AZ316" s="47">
        <v>1</v>
      </c>
      <c r="BA316" s="47">
        <v>0</v>
      </c>
      <c r="BB316">
        <v>0</v>
      </c>
      <c r="BC316" t="s">
        <v>285</v>
      </c>
      <c r="BD316">
        <v>8</v>
      </c>
      <c r="BE316">
        <v>9.3000000000000007</v>
      </c>
      <c r="BF316">
        <v>0</v>
      </c>
      <c r="BG316">
        <v>0</v>
      </c>
    </row>
    <row r="317" spans="1:59" x14ac:dyDescent="0.25">
      <c r="A317" s="47">
        <v>0</v>
      </c>
      <c r="B317" s="47">
        <v>18</v>
      </c>
      <c r="C317" s="47">
        <v>22</v>
      </c>
      <c r="D317" s="47">
        <v>13</v>
      </c>
      <c r="E317" s="47">
        <v>13</v>
      </c>
      <c r="F317" s="47">
        <v>0</v>
      </c>
      <c r="G317" s="47">
        <v>7</v>
      </c>
      <c r="H317" s="47">
        <v>2</v>
      </c>
      <c r="I317" s="47">
        <v>1</v>
      </c>
      <c r="J317" s="47">
        <v>0</v>
      </c>
      <c r="K317" s="47">
        <v>21</v>
      </c>
      <c r="L317" s="47">
        <v>263</v>
      </c>
      <c r="M317" s="47">
        <v>5</v>
      </c>
      <c r="N317" s="47">
        <v>2</v>
      </c>
      <c r="O317" s="42">
        <v>0</v>
      </c>
      <c r="P317" s="42">
        <v>6.99</v>
      </c>
      <c r="Q317" s="42">
        <v>0</v>
      </c>
      <c r="R317" s="42">
        <v>2.84</v>
      </c>
      <c r="S317" s="47">
        <v>20</v>
      </c>
      <c r="T317" s="42">
        <v>2.16</v>
      </c>
      <c r="U317" s="42">
        <v>3.3199999999999994</v>
      </c>
      <c r="V317" s="42">
        <v>2.38</v>
      </c>
      <c r="W317" s="42">
        <v>61</v>
      </c>
      <c r="X317" s="42">
        <v>23</v>
      </c>
      <c r="Y317" s="42">
        <v>0.65</v>
      </c>
      <c r="Z317" s="42">
        <v>0.9</v>
      </c>
      <c r="AA317" s="42">
        <v>1.1000000000000001</v>
      </c>
      <c r="AB317" s="42">
        <v>0</v>
      </c>
      <c r="AC317" s="42">
        <v>0.65</v>
      </c>
      <c r="AD317" s="42">
        <v>0</v>
      </c>
      <c r="AE317" s="42">
        <v>0</v>
      </c>
      <c r="AF317" s="42">
        <v>0.1</v>
      </c>
      <c r="AG317" s="42">
        <v>0.35</v>
      </c>
      <c r="AH317" s="42">
        <v>0.05</v>
      </c>
      <c r="AI317" s="47">
        <v>8</v>
      </c>
      <c r="AJ317" s="47">
        <v>8</v>
      </c>
      <c r="AK317" s="47">
        <v>11</v>
      </c>
      <c r="AL317" s="47">
        <v>0</v>
      </c>
      <c r="AM317" s="47">
        <v>7</v>
      </c>
      <c r="AN317">
        <v>0</v>
      </c>
      <c r="AO317" s="47">
        <v>0</v>
      </c>
      <c r="AP317" s="47">
        <v>1</v>
      </c>
      <c r="AQ317" s="47">
        <v>7</v>
      </c>
      <c r="AR317" s="47">
        <v>1</v>
      </c>
      <c r="AS317" s="47">
        <v>5</v>
      </c>
      <c r="AT317" s="47">
        <v>10</v>
      </c>
      <c r="AU317" s="47">
        <v>11</v>
      </c>
      <c r="AV317" s="47">
        <v>0</v>
      </c>
      <c r="AW317" s="47">
        <v>6</v>
      </c>
      <c r="AX317" s="47">
        <v>0</v>
      </c>
      <c r="AY317">
        <v>0</v>
      </c>
      <c r="AZ317" s="47">
        <v>1</v>
      </c>
      <c r="BA317" s="47">
        <v>0</v>
      </c>
      <c r="BB317">
        <v>0</v>
      </c>
      <c r="BC317" t="s">
        <v>290</v>
      </c>
      <c r="BD317">
        <v>33.300000000000004</v>
      </c>
      <c r="BE317">
        <v>24</v>
      </c>
      <c r="BF317">
        <v>10</v>
      </c>
      <c r="BG317">
        <v>10</v>
      </c>
    </row>
    <row r="318" spans="1:59" x14ac:dyDescent="0.25">
      <c r="A318" s="47">
        <v>1</v>
      </c>
      <c r="B318" s="47">
        <v>20</v>
      </c>
      <c r="C318" s="47">
        <v>15</v>
      </c>
      <c r="D318" s="47">
        <v>7</v>
      </c>
      <c r="E318" s="47">
        <v>7</v>
      </c>
      <c r="F318" s="47">
        <v>0</v>
      </c>
      <c r="G318" s="47">
        <v>4</v>
      </c>
      <c r="H318" s="47">
        <v>1</v>
      </c>
      <c r="I318" s="47">
        <v>0</v>
      </c>
      <c r="J318" s="47">
        <v>0</v>
      </c>
      <c r="K318" s="47">
        <v>21</v>
      </c>
      <c r="L318" s="47">
        <v>356</v>
      </c>
      <c r="M318" s="47">
        <v>4</v>
      </c>
      <c r="N318" s="47">
        <v>5</v>
      </c>
      <c r="O318" s="42">
        <v>0</v>
      </c>
      <c r="P318" s="42">
        <v>6.61</v>
      </c>
      <c r="Q318" s="42">
        <v>0</v>
      </c>
      <c r="R318" s="42">
        <v>3.09</v>
      </c>
      <c r="S318" s="47">
        <v>13</v>
      </c>
      <c r="T318" s="42">
        <v>1.46</v>
      </c>
      <c r="U318" s="42">
        <v>0</v>
      </c>
      <c r="V318" s="42">
        <v>0</v>
      </c>
      <c r="W318" s="42">
        <v>68</v>
      </c>
      <c r="X318" s="42">
        <v>34</v>
      </c>
      <c r="Y318" s="42">
        <v>0.54</v>
      </c>
      <c r="Z318" s="42">
        <v>1.54</v>
      </c>
      <c r="AA318" s="42">
        <v>1.1499999999999999</v>
      </c>
      <c r="AB318" s="42">
        <v>0.08</v>
      </c>
      <c r="AC318" s="42">
        <v>0.54</v>
      </c>
      <c r="AD318" s="42">
        <v>0</v>
      </c>
      <c r="AE318" s="42">
        <v>0</v>
      </c>
      <c r="AF318" s="42">
        <v>0.08</v>
      </c>
      <c r="AG318" s="42">
        <v>0.31</v>
      </c>
      <c r="AH318" s="42">
        <v>0</v>
      </c>
      <c r="AI318" s="47">
        <v>3</v>
      </c>
      <c r="AJ318" s="47">
        <v>9</v>
      </c>
      <c r="AK318" s="47">
        <v>9</v>
      </c>
      <c r="AL318" s="47">
        <v>1</v>
      </c>
      <c r="AM318" s="47">
        <v>5</v>
      </c>
      <c r="AN318">
        <v>0</v>
      </c>
      <c r="AO318" s="47">
        <v>0</v>
      </c>
      <c r="AP318" s="47">
        <v>1</v>
      </c>
      <c r="AQ318" s="47">
        <v>4</v>
      </c>
      <c r="AR318" s="47">
        <v>0</v>
      </c>
      <c r="AS318" s="47">
        <v>4</v>
      </c>
      <c r="AT318" s="47">
        <v>11</v>
      </c>
      <c r="AU318" s="47">
        <v>6</v>
      </c>
      <c r="AV318" s="47">
        <v>0</v>
      </c>
      <c r="AW318" s="47">
        <v>2</v>
      </c>
      <c r="AX318" s="47">
        <v>0</v>
      </c>
      <c r="AY318">
        <v>0</v>
      </c>
      <c r="AZ318" s="47">
        <v>0</v>
      </c>
      <c r="BA318" s="47">
        <v>0</v>
      </c>
      <c r="BB318">
        <v>0</v>
      </c>
      <c r="BC318" t="s">
        <v>249</v>
      </c>
      <c r="BD318">
        <v>25.400000000000002</v>
      </c>
      <c r="BE318">
        <v>14.999999999999998</v>
      </c>
      <c r="BF318">
        <v>0</v>
      </c>
      <c r="BG318">
        <v>0</v>
      </c>
    </row>
    <row r="319" spans="1:59" x14ac:dyDescent="0.25">
      <c r="A319" s="47">
        <v>2</v>
      </c>
      <c r="B319" s="47">
        <v>7</v>
      </c>
      <c r="C319" s="47">
        <v>4</v>
      </c>
      <c r="D319" s="47">
        <v>3</v>
      </c>
      <c r="E319" s="47">
        <v>5</v>
      </c>
      <c r="F319" s="47">
        <v>0</v>
      </c>
      <c r="G319" s="47">
        <v>1</v>
      </c>
      <c r="H319" s="47">
        <v>2</v>
      </c>
      <c r="I319" s="47">
        <v>0</v>
      </c>
      <c r="J319" s="47">
        <v>0</v>
      </c>
      <c r="K319" s="47">
        <v>21</v>
      </c>
      <c r="L319" s="47">
        <v>290</v>
      </c>
      <c r="M319" s="47">
        <v>5</v>
      </c>
      <c r="N319" s="47">
        <v>6</v>
      </c>
      <c r="O319" s="42">
        <v>0</v>
      </c>
      <c r="P319" s="42">
        <v>4.3899999999999997</v>
      </c>
      <c r="Q319" s="42">
        <v>0</v>
      </c>
      <c r="R319" s="42">
        <v>2.42</v>
      </c>
      <c r="S319" s="47">
        <v>11</v>
      </c>
      <c r="T319" s="42">
        <v>7.82</v>
      </c>
      <c r="U319" s="42">
        <v>3.4166666666666665</v>
      </c>
      <c r="V319" s="42">
        <v>1.1999999999999997</v>
      </c>
      <c r="W319" s="42">
        <v>39</v>
      </c>
      <c r="X319" s="42">
        <v>34</v>
      </c>
      <c r="Y319" s="42">
        <v>0.45</v>
      </c>
      <c r="Z319" s="42">
        <v>0.64</v>
      </c>
      <c r="AA319" s="42">
        <v>0.36</v>
      </c>
      <c r="AB319" s="42">
        <v>0.18</v>
      </c>
      <c r="AC319" s="42">
        <v>0.27</v>
      </c>
      <c r="AD319" s="42">
        <v>0</v>
      </c>
      <c r="AE319" s="42">
        <v>0</v>
      </c>
      <c r="AF319" s="42">
        <v>0.18</v>
      </c>
      <c r="AG319" s="42">
        <v>0.09</v>
      </c>
      <c r="AH319" s="42">
        <v>0</v>
      </c>
      <c r="AI319" s="47">
        <v>2</v>
      </c>
      <c r="AJ319" s="47">
        <v>3</v>
      </c>
      <c r="AK319" s="47">
        <v>1</v>
      </c>
      <c r="AL319" s="47">
        <v>1</v>
      </c>
      <c r="AM319" s="47">
        <v>2</v>
      </c>
      <c r="AN319">
        <v>0</v>
      </c>
      <c r="AO319" s="47">
        <v>0</v>
      </c>
      <c r="AP319" s="47">
        <v>2</v>
      </c>
      <c r="AQ319" s="47">
        <v>0</v>
      </c>
      <c r="AR319" s="47">
        <v>0</v>
      </c>
      <c r="AS319" s="47">
        <v>3</v>
      </c>
      <c r="AT319" s="47">
        <v>4</v>
      </c>
      <c r="AU319" s="47">
        <v>3</v>
      </c>
      <c r="AV319" s="47">
        <v>1</v>
      </c>
      <c r="AW319" s="47">
        <v>1</v>
      </c>
      <c r="AX319" s="47">
        <v>0</v>
      </c>
      <c r="AY319">
        <v>0</v>
      </c>
      <c r="AZ319" s="47">
        <v>0</v>
      </c>
      <c r="BA319" s="47">
        <v>1</v>
      </c>
      <c r="BB319">
        <v>0</v>
      </c>
      <c r="BC319" t="s">
        <v>393</v>
      </c>
      <c r="BD319">
        <v>20.9</v>
      </c>
      <c r="BE319">
        <v>6.4</v>
      </c>
      <c r="BF319">
        <v>6</v>
      </c>
      <c r="BG319">
        <v>5</v>
      </c>
    </row>
    <row r="320" spans="1:59" x14ac:dyDescent="0.25">
      <c r="A320" s="47">
        <v>1</v>
      </c>
      <c r="B320" s="47">
        <v>4</v>
      </c>
      <c r="C320" s="47">
        <v>4</v>
      </c>
      <c r="D320" s="47">
        <v>2</v>
      </c>
      <c r="E320" s="47">
        <v>5</v>
      </c>
      <c r="F320" s="47">
        <v>1</v>
      </c>
      <c r="G320" s="47">
        <v>3</v>
      </c>
      <c r="H320" s="47">
        <v>2</v>
      </c>
      <c r="I320" s="47">
        <v>0</v>
      </c>
      <c r="J320" s="47">
        <v>0</v>
      </c>
      <c r="K320" s="47">
        <v>21</v>
      </c>
      <c r="L320" s="47">
        <v>284</v>
      </c>
      <c r="M320" s="47">
        <v>5</v>
      </c>
      <c r="N320" s="47">
        <v>6</v>
      </c>
      <c r="O320" s="42">
        <v>0</v>
      </c>
      <c r="P320" s="42">
        <v>5.08</v>
      </c>
      <c r="Q320" s="42">
        <v>0</v>
      </c>
      <c r="R320" s="42">
        <v>2.84</v>
      </c>
      <c r="S320" s="47">
        <v>11</v>
      </c>
      <c r="T320" s="42">
        <v>1.92</v>
      </c>
      <c r="U320" s="42">
        <v>2.1800000000000002</v>
      </c>
      <c r="V320" s="42">
        <v>3.4</v>
      </c>
      <c r="W320" s="42">
        <v>38</v>
      </c>
      <c r="X320" s="42">
        <v>37</v>
      </c>
      <c r="Y320" s="42">
        <v>0.45</v>
      </c>
      <c r="Z320" s="42">
        <v>0.36</v>
      </c>
      <c r="AA320" s="42">
        <v>0.36</v>
      </c>
      <c r="AB320" s="42">
        <v>0.09</v>
      </c>
      <c r="AC320" s="42">
        <v>0.18</v>
      </c>
      <c r="AD320" s="42">
        <v>0</v>
      </c>
      <c r="AE320" s="42">
        <v>0.09</v>
      </c>
      <c r="AF320" s="42">
        <v>0.18</v>
      </c>
      <c r="AG320" s="42">
        <v>0.27</v>
      </c>
      <c r="AH320" s="42">
        <v>0</v>
      </c>
      <c r="AI320" s="47">
        <v>2</v>
      </c>
      <c r="AJ320" s="47">
        <v>1</v>
      </c>
      <c r="AK320" s="47">
        <v>1</v>
      </c>
      <c r="AL320" s="47">
        <v>1</v>
      </c>
      <c r="AM320" s="47">
        <v>1</v>
      </c>
      <c r="AN320">
        <v>0</v>
      </c>
      <c r="AO320" s="47">
        <v>0</v>
      </c>
      <c r="AP320" s="47">
        <v>1</v>
      </c>
      <c r="AQ320" s="47">
        <v>1</v>
      </c>
      <c r="AR320" s="47">
        <v>0</v>
      </c>
      <c r="AS320" s="47">
        <v>3</v>
      </c>
      <c r="AT320" s="47">
        <v>3</v>
      </c>
      <c r="AU320" s="47">
        <v>3</v>
      </c>
      <c r="AV320" s="47">
        <v>0</v>
      </c>
      <c r="AW320" s="47">
        <v>1</v>
      </c>
      <c r="AX320" s="47">
        <v>1</v>
      </c>
      <c r="AY320">
        <v>0</v>
      </c>
      <c r="AZ320" s="47">
        <v>1</v>
      </c>
      <c r="BA320" s="47">
        <v>2</v>
      </c>
      <c r="BB320">
        <v>0</v>
      </c>
      <c r="BC320" t="s">
        <v>388</v>
      </c>
      <c r="BD320">
        <v>10.899999999999999</v>
      </c>
      <c r="BE320">
        <v>20.399999999999999</v>
      </c>
      <c r="BF320">
        <v>5</v>
      </c>
      <c r="BG320">
        <v>6</v>
      </c>
    </row>
    <row r="321" spans="1:59" x14ac:dyDescent="0.25">
      <c r="A321" s="47">
        <v>0</v>
      </c>
      <c r="B321" s="47">
        <v>15</v>
      </c>
      <c r="C321" s="47">
        <v>9</v>
      </c>
      <c r="D321" s="47">
        <v>6</v>
      </c>
      <c r="E321" s="47">
        <v>16</v>
      </c>
      <c r="F321" s="47">
        <v>2</v>
      </c>
      <c r="G321" s="47">
        <v>6</v>
      </c>
      <c r="H321" s="47">
        <v>3</v>
      </c>
      <c r="I321" s="47">
        <v>0</v>
      </c>
      <c r="J321" s="47">
        <v>0</v>
      </c>
      <c r="K321" s="47">
        <v>21</v>
      </c>
      <c r="L321" s="47">
        <v>285</v>
      </c>
      <c r="M321" s="47">
        <v>5</v>
      </c>
      <c r="N321" s="47">
        <v>7</v>
      </c>
      <c r="O321" s="42">
        <v>0</v>
      </c>
      <c r="P321" s="42">
        <v>10.89</v>
      </c>
      <c r="Q321" s="42">
        <v>0</v>
      </c>
      <c r="R321" s="42">
        <v>3.85</v>
      </c>
      <c r="S321" s="47">
        <v>18</v>
      </c>
      <c r="T321" s="42">
        <v>2.58</v>
      </c>
      <c r="U321" s="42">
        <v>4.2444444444444445</v>
      </c>
      <c r="V321" s="42">
        <v>3.4555555555555557</v>
      </c>
      <c r="W321" s="42">
        <v>74</v>
      </c>
      <c r="X321" s="42">
        <v>54</v>
      </c>
      <c r="Y321" s="42">
        <v>0.89</v>
      </c>
      <c r="Z321" s="42">
        <v>0.83</v>
      </c>
      <c r="AA321" s="42">
        <v>0.5</v>
      </c>
      <c r="AB321" s="42">
        <v>0</v>
      </c>
      <c r="AC321" s="42">
        <v>0.33</v>
      </c>
      <c r="AD321" s="42">
        <v>0</v>
      </c>
      <c r="AE321" s="42">
        <v>0.11</v>
      </c>
      <c r="AF321" s="42">
        <v>0.17</v>
      </c>
      <c r="AG321" s="42">
        <v>0.33</v>
      </c>
      <c r="AH321" s="42">
        <v>0</v>
      </c>
      <c r="AI321" s="47">
        <v>7</v>
      </c>
      <c r="AJ321" s="47">
        <v>7</v>
      </c>
      <c r="AK321" s="47">
        <v>5</v>
      </c>
      <c r="AL321" s="47">
        <v>0</v>
      </c>
      <c r="AM321" s="47">
        <v>4</v>
      </c>
      <c r="AN321">
        <v>1</v>
      </c>
      <c r="AO321" s="47">
        <v>0</v>
      </c>
      <c r="AP321" s="47">
        <v>2</v>
      </c>
      <c r="AQ321" s="47">
        <v>3</v>
      </c>
      <c r="AR321" s="47">
        <v>0</v>
      </c>
      <c r="AS321" s="47">
        <v>9</v>
      </c>
      <c r="AT321" s="47">
        <v>8</v>
      </c>
      <c r="AU321" s="47">
        <v>4</v>
      </c>
      <c r="AV321" s="47">
        <v>0</v>
      </c>
      <c r="AW321" s="47">
        <v>2</v>
      </c>
      <c r="AX321" s="47">
        <v>1</v>
      </c>
      <c r="AY321">
        <v>0</v>
      </c>
      <c r="AZ321" s="47">
        <v>1</v>
      </c>
      <c r="BA321" s="47">
        <v>3</v>
      </c>
      <c r="BB321">
        <v>0</v>
      </c>
      <c r="BC321" t="s">
        <v>171</v>
      </c>
      <c r="BD321">
        <v>38.200000000000003</v>
      </c>
      <c r="BE321">
        <v>31.1</v>
      </c>
      <c r="BF321">
        <v>9</v>
      </c>
      <c r="BG321">
        <v>9</v>
      </c>
    </row>
    <row r="322" spans="1:59" x14ac:dyDescent="0.25">
      <c r="A322" s="47">
        <v>4</v>
      </c>
      <c r="B322" s="47">
        <v>4</v>
      </c>
      <c r="C322" s="47">
        <v>10</v>
      </c>
      <c r="D322" s="47">
        <v>4</v>
      </c>
      <c r="E322" s="47">
        <v>8</v>
      </c>
      <c r="F322" s="47">
        <v>2</v>
      </c>
      <c r="G322" s="47">
        <v>2</v>
      </c>
      <c r="H322" s="47">
        <v>2</v>
      </c>
      <c r="I322" s="47">
        <v>0</v>
      </c>
      <c r="J322" s="47">
        <v>0</v>
      </c>
      <c r="K322" s="47">
        <v>21</v>
      </c>
      <c r="L322" s="47">
        <v>276</v>
      </c>
      <c r="M322" s="47">
        <v>5</v>
      </c>
      <c r="N322" s="47">
        <v>5</v>
      </c>
      <c r="O322" s="42">
        <v>0</v>
      </c>
      <c r="P322" s="42">
        <v>4.1100000000000003</v>
      </c>
      <c r="Q322" s="42">
        <v>0</v>
      </c>
      <c r="R322" s="42">
        <v>3.28</v>
      </c>
      <c r="S322" s="47">
        <v>10</v>
      </c>
      <c r="T322" s="42">
        <v>0.78</v>
      </c>
      <c r="U322" s="42">
        <v>5.1000000000000005</v>
      </c>
      <c r="V322" s="42">
        <v>0.55000000000000004</v>
      </c>
      <c r="W322" s="42">
        <v>41</v>
      </c>
      <c r="X322" s="42">
        <v>43</v>
      </c>
      <c r="Y322" s="42">
        <v>0.8</v>
      </c>
      <c r="Z322" s="42">
        <v>0.4</v>
      </c>
      <c r="AA322" s="42">
        <v>1</v>
      </c>
      <c r="AB322" s="42">
        <v>0.4</v>
      </c>
      <c r="AC322" s="42">
        <v>0.4</v>
      </c>
      <c r="AD322" s="42">
        <v>0</v>
      </c>
      <c r="AE322" s="42">
        <v>0.2</v>
      </c>
      <c r="AF322" s="42">
        <v>0.2</v>
      </c>
      <c r="AG322" s="42">
        <v>0.2</v>
      </c>
      <c r="AH322" s="42">
        <v>0</v>
      </c>
      <c r="AI322" s="47">
        <v>5</v>
      </c>
      <c r="AJ322" s="47">
        <v>3</v>
      </c>
      <c r="AK322" s="47">
        <v>7</v>
      </c>
      <c r="AL322" s="47">
        <v>3</v>
      </c>
      <c r="AM322" s="47">
        <v>2</v>
      </c>
      <c r="AN322">
        <v>2</v>
      </c>
      <c r="AO322" s="47">
        <v>0</v>
      </c>
      <c r="AP322" s="47">
        <v>2</v>
      </c>
      <c r="AQ322" s="47">
        <v>2</v>
      </c>
      <c r="AR322" s="47">
        <v>0</v>
      </c>
      <c r="AS322" s="47">
        <v>3</v>
      </c>
      <c r="AT322" s="47">
        <v>1</v>
      </c>
      <c r="AU322" s="47">
        <v>3</v>
      </c>
      <c r="AV322" s="47">
        <v>1</v>
      </c>
      <c r="AW322" s="47">
        <v>2</v>
      </c>
      <c r="AX322" s="47">
        <v>0</v>
      </c>
      <c r="AY322">
        <v>0</v>
      </c>
      <c r="AZ322" s="47">
        <v>0</v>
      </c>
      <c r="BA322" s="47">
        <v>0</v>
      </c>
      <c r="BB322">
        <v>0</v>
      </c>
      <c r="BC322" t="s">
        <v>253</v>
      </c>
      <c r="BD322">
        <v>31</v>
      </c>
      <c r="BE322">
        <v>2.4000000000000004</v>
      </c>
      <c r="BF322">
        <v>6</v>
      </c>
      <c r="BG322">
        <v>4</v>
      </c>
    </row>
    <row r="323" spans="1:59" x14ac:dyDescent="0.25">
      <c r="A323" s="47">
        <v>4</v>
      </c>
      <c r="B323" s="47">
        <v>25</v>
      </c>
      <c r="C323" s="47">
        <v>9</v>
      </c>
      <c r="D323" s="47">
        <v>0</v>
      </c>
      <c r="E323" s="47">
        <v>1</v>
      </c>
      <c r="F323" s="47">
        <v>0</v>
      </c>
      <c r="G323" s="47">
        <v>0</v>
      </c>
      <c r="H323" s="47">
        <v>1</v>
      </c>
      <c r="I323" s="47">
        <v>0</v>
      </c>
      <c r="J323" s="47">
        <v>0</v>
      </c>
      <c r="K323" s="47">
        <v>21</v>
      </c>
      <c r="L323" s="47">
        <v>276</v>
      </c>
      <c r="M323" s="47">
        <v>4</v>
      </c>
      <c r="N323" s="47">
        <v>6</v>
      </c>
      <c r="O323" s="42">
        <v>0</v>
      </c>
      <c r="P323" s="42">
        <v>4.07</v>
      </c>
      <c r="Q323" s="42">
        <v>0</v>
      </c>
      <c r="R323" s="42">
        <v>2.44</v>
      </c>
      <c r="S323" s="47">
        <v>13</v>
      </c>
      <c r="T323" s="42">
        <v>2.09</v>
      </c>
      <c r="U323" s="42">
        <v>2.6749999999999998</v>
      </c>
      <c r="V323" s="42">
        <v>2.08</v>
      </c>
      <c r="W323" s="42">
        <v>59</v>
      </c>
      <c r="X323" s="42">
        <v>87</v>
      </c>
      <c r="Y323" s="42">
        <v>0.08</v>
      </c>
      <c r="Z323" s="42">
        <v>1.92</v>
      </c>
      <c r="AA323" s="42">
        <v>0.69</v>
      </c>
      <c r="AB323" s="42">
        <v>0.31</v>
      </c>
      <c r="AC323" s="42">
        <v>0</v>
      </c>
      <c r="AD323" s="42">
        <v>0</v>
      </c>
      <c r="AE323" s="42">
        <v>0</v>
      </c>
      <c r="AF323" s="42">
        <v>0.08</v>
      </c>
      <c r="AG323" s="42">
        <v>0</v>
      </c>
      <c r="AH323" s="42">
        <v>0</v>
      </c>
      <c r="AI323" s="47">
        <v>1</v>
      </c>
      <c r="AJ323" s="47">
        <v>15</v>
      </c>
      <c r="AK323" s="47">
        <v>7</v>
      </c>
      <c r="AL323" s="47">
        <v>3</v>
      </c>
      <c r="AM323" s="47">
        <v>0</v>
      </c>
      <c r="AN323">
        <v>0</v>
      </c>
      <c r="AO323" s="47">
        <v>0</v>
      </c>
      <c r="AP323" s="47">
        <v>1</v>
      </c>
      <c r="AQ323" s="47">
        <v>0</v>
      </c>
      <c r="AR323" s="47">
        <v>0</v>
      </c>
      <c r="AS323" s="47">
        <v>0</v>
      </c>
      <c r="AT323" s="47">
        <v>10</v>
      </c>
      <c r="AU323" s="47">
        <v>2</v>
      </c>
      <c r="AV323" s="47">
        <v>1</v>
      </c>
      <c r="AW323" s="47">
        <v>0</v>
      </c>
      <c r="AX323" s="47">
        <v>0</v>
      </c>
      <c r="AY323">
        <v>0</v>
      </c>
      <c r="AZ323" s="47">
        <v>0</v>
      </c>
      <c r="BA323" s="47">
        <v>0</v>
      </c>
      <c r="BB323">
        <v>0</v>
      </c>
      <c r="BC323" t="s">
        <v>157</v>
      </c>
      <c r="BD323">
        <v>21.4</v>
      </c>
      <c r="BE323">
        <v>10.4</v>
      </c>
      <c r="BF323">
        <v>8</v>
      </c>
      <c r="BG323">
        <v>5</v>
      </c>
    </row>
    <row r="324" spans="1:59" x14ac:dyDescent="0.25">
      <c r="A324" s="47">
        <v>3</v>
      </c>
      <c r="B324" s="47">
        <v>16</v>
      </c>
      <c r="C324" s="47">
        <v>23</v>
      </c>
      <c r="D324" s="47">
        <v>11</v>
      </c>
      <c r="E324" s="47">
        <v>12</v>
      </c>
      <c r="F324" s="47">
        <v>1</v>
      </c>
      <c r="G324" s="47">
        <v>10</v>
      </c>
      <c r="H324" s="47">
        <v>1</v>
      </c>
      <c r="I324" s="47">
        <v>0</v>
      </c>
      <c r="J324" s="47">
        <v>0</v>
      </c>
      <c r="K324" s="47">
        <v>21</v>
      </c>
      <c r="L324" s="47">
        <v>276</v>
      </c>
      <c r="M324" s="47">
        <v>4</v>
      </c>
      <c r="N324" s="47">
        <v>6</v>
      </c>
      <c r="O324" s="42">
        <v>0</v>
      </c>
      <c r="P324" s="42">
        <v>7.93</v>
      </c>
      <c r="Q324" s="42">
        <v>0</v>
      </c>
      <c r="R324" s="42">
        <v>3.23</v>
      </c>
      <c r="S324" s="47">
        <v>16</v>
      </c>
      <c r="T324" s="42">
        <v>0.32</v>
      </c>
      <c r="U324" s="42">
        <v>4.2222222222222223</v>
      </c>
      <c r="V324" s="42">
        <v>1.9571428571428569</v>
      </c>
      <c r="W324" s="42">
        <v>67</v>
      </c>
      <c r="X324" s="42">
        <v>35</v>
      </c>
      <c r="Y324" s="42">
        <v>0.75</v>
      </c>
      <c r="Z324" s="42">
        <v>1</v>
      </c>
      <c r="AA324" s="42">
        <v>1.44</v>
      </c>
      <c r="AB324" s="42">
        <v>0.19</v>
      </c>
      <c r="AC324" s="42">
        <v>0.69</v>
      </c>
      <c r="AD324" s="42">
        <v>0</v>
      </c>
      <c r="AE324" s="42">
        <v>0.06</v>
      </c>
      <c r="AF324" s="42">
        <v>0.06</v>
      </c>
      <c r="AG324" s="42">
        <v>0.62</v>
      </c>
      <c r="AH324" s="42">
        <v>0</v>
      </c>
      <c r="AI324" s="47">
        <v>6</v>
      </c>
      <c r="AJ324" s="47">
        <v>10</v>
      </c>
      <c r="AK324" s="47">
        <v>14</v>
      </c>
      <c r="AL324" s="47">
        <v>1</v>
      </c>
      <c r="AM324" s="47">
        <v>5</v>
      </c>
      <c r="AN324">
        <v>1</v>
      </c>
      <c r="AO324" s="47">
        <v>0</v>
      </c>
      <c r="AP324" s="47">
        <v>1</v>
      </c>
      <c r="AQ324" s="47">
        <v>7</v>
      </c>
      <c r="AR324" s="47">
        <v>0</v>
      </c>
      <c r="AS324" s="47">
        <v>6</v>
      </c>
      <c r="AT324" s="47">
        <v>6</v>
      </c>
      <c r="AU324" s="47">
        <v>9</v>
      </c>
      <c r="AV324" s="47">
        <v>2</v>
      </c>
      <c r="AW324" s="47">
        <v>6</v>
      </c>
      <c r="AX324" s="47">
        <v>0</v>
      </c>
      <c r="AY324">
        <v>0</v>
      </c>
      <c r="AZ324" s="47">
        <v>0</v>
      </c>
      <c r="BA324" s="47">
        <v>3</v>
      </c>
      <c r="BB324">
        <v>0</v>
      </c>
      <c r="BC324" t="s">
        <v>293</v>
      </c>
      <c r="BD324">
        <v>35.200000000000003</v>
      </c>
      <c r="BE324">
        <v>13.9</v>
      </c>
      <c r="BF324">
        <v>8</v>
      </c>
      <c r="BG324">
        <v>7</v>
      </c>
    </row>
    <row r="325" spans="1:59" x14ac:dyDescent="0.25">
      <c r="A325" s="47">
        <v>2</v>
      </c>
      <c r="B325" s="47">
        <v>15</v>
      </c>
      <c r="C325" s="47">
        <v>8</v>
      </c>
      <c r="D325" s="47">
        <v>4</v>
      </c>
      <c r="E325" s="47">
        <v>12</v>
      </c>
      <c r="F325" s="47">
        <v>1</v>
      </c>
      <c r="G325" s="47">
        <v>2</v>
      </c>
      <c r="H325" s="47">
        <v>2</v>
      </c>
      <c r="I325" s="47">
        <v>0</v>
      </c>
      <c r="J325" s="47">
        <v>0</v>
      </c>
      <c r="K325" s="47">
        <v>21</v>
      </c>
      <c r="L325" s="47">
        <v>276</v>
      </c>
      <c r="M325" s="47">
        <v>5</v>
      </c>
      <c r="N325" s="47">
        <v>6</v>
      </c>
      <c r="O325" s="42">
        <v>0</v>
      </c>
      <c r="P325" s="42">
        <v>7.42</v>
      </c>
      <c r="Q325" s="42">
        <v>0</v>
      </c>
      <c r="R325" s="42">
        <v>3.06</v>
      </c>
      <c r="S325" s="47">
        <v>15</v>
      </c>
      <c r="T325" s="42">
        <v>0.85</v>
      </c>
      <c r="U325" s="42">
        <v>0</v>
      </c>
      <c r="V325" s="42">
        <v>0</v>
      </c>
      <c r="W325" s="42">
        <v>40</v>
      </c>
      <c r="X325" s="42">
        <v>71</v>
      </c>
      <c r="Y325" s="42">
        <v>0.8</v>
      </c>
      <c r="Z325" s="42">
        <v>1</v>
      </c>
      <c r="AA325" s="42">
        <v>0.53</v>
      </c>
      <c r="AB325" s="42">
        <v>0.13</v>
      </c>
      <c r="AC325" s="42">
        <v>0.27</v>
      </c>
      <c r="AD325" s="42">
        <v>0</v>
      </c>
      <c r="AE325" s="42">
        <v>7.0000000000000007E-2</v>
      </c>
      <c r="AF325" s="42">
        <v>0.13</v>
      </c>
      <c r="AG325" s="42">
        <v>0.13</v>
      </c>
      <c r="AH325" s="42">
        <v>0</v>
      </c>
      <c r="AI325" s="47">
        <v>5</v>
      </c>
      <c r="AJ325" s="47">
        <v>11</v>
      </c>
      <c r="AK325" s="47">
        <v>4</v>
      </c>
      <c r="AL325" s="47">
        <v>1</v>
      </c>
      <c r="AM325" s="47">
        <v>2</v>
      </c>
      <c r="AN325">
        <v>1</v>
      </c>
      <c r="AO325" s="47">
        <v>0</v>
      </c>
      <c r="AP325" s="47">
        <v>1</v>
      </c>
      <c r="AQ325" s="47">
        <v>0</v>
      </c>
      <c r="AR325" s="47">
        <v>0</v>
      </c>
      <c r="AS325" s="47">
        <v>7</v>
      </c>
      <c r="AT325" s="47">
        <v>4</v>
      </c>
      <c r="AU325" s="47">
        <v>4</v>
      </c>
      <c r="AV325" s="47">
        <v>1</v>
      </c>
      <c r="AW325" s="47">
        <v>2</v>
      </c>
      <c r="AX325" s="47">
        <v>0</v>
      </c>
      <c r="AY325">
        <v>0</v>
      </c>
      <c r="AZ325" s="47">
        <v>1</v>
      </c>
      <c r="BA325" s="47">
        <v>2</v>
      </c>
      <c r="BB325">
        <v>0</v>
      </c>
      <c r="BC325" t="s">
        <v>283</v>
      </c>
      <c r="BD325">
        <v>28.1</v>
      </c>
      <c r="BE325">
        <v>18.100000000000001</v>
      </c>
      <c r="BF325">
        <v>0</v>
      </c>
      <c r="BG325">
        <v>0</v>
      </c>
    </row>
    <row r="326" spans="1:59" x14ac:dyDescent="0.25">
      <c r="A326" s="47">
        <v>5</v>
      </c>
      <c r="B326" s="47">
        <v>24</v>
      </c>
      <c r="C326" s="47">
        <v>24</v>
      </c>
      <c r="D326" s="47">
        <v>2</v>
      </c>
      <c r="E326" s="47">
        <v>39</v>
      </c>
      <c r="F326" s="47">
        <v>0</v>
      </c>
      <c r="G326" s="47">
        <v>2</v>
      </c>
      <c r="H326" s="47">
        <v>2</v>
      </c>
      <c r="I326" s="47">
        <v>1</v>
      </c>
      <c r="J326" s="47">
        <v>0</v>
      </c>
      <c r="K326" s="47">
        <v>21</v>
      </c>
      <c r="L326" s="47">
        <v>267</v>
      </c>
      <c r="M326" s="47">
        <v>4</v>
      </c>
      <c r="N326" s="47">
        <v>2</v>
      </c>
      <c r="O326" s="42">
        <v>0</v>
      </c>
      <c r="P326" s="42">
        <v>8.1</v>
      </c>
      <c r="Q326" s="42">
        <v>0</v>
      </c>
      <c r="R326" s="42">
        <v>3.8</v>
      </c>
      <c r="S326" s="47">
        <v>15</v>
      </c>
      <c r="T326" s="42">
        <v>1.1399999999999999</v>
      </c>
      <c r="U326" s="42">
        <v>4.9428571428571431</v>
      </c>
      <c r="V326" s="42">
        <v>2.8125</v>
      </c>
      <c r="W326" s="42">
        <v>84</v>
      </c>
      <c r="X326" s="42">
        <v>52</v>
      </c>
      <c r="Y326" s="42">
        <v>2.6</v>
      </c>
      <c r="Z326" s="42">
        <v>1.6</v>
      </c>
      <c r="AA326" s="42">
        <v>1.6</v>
      </c>
      <c r="AB326" s="42">
        <v>0.33</v>
      </c>
      <c r="AC326" s="42">
        <v>0.13</v>
      </c>
      <c r="AD326" s="42">
        <v>0</v>
      </c>
      <c r="AE326" s="42">
        <v>0</v>
      </c>
      <c r="AF326" s="42">
        <v>0.13</v>
      </c>
      <c r="AG326" s="42">
        <v>0.13</v>
      </c>
      <c r="AH326" s="42">
        <v>7.0000000000000007E-2</v>
      </c>
      <c r="AI326" s="47">
        <v>23</v>
      </c>
      <c r="AJ326" s="47">
        <v>9</v>
      </c>
      <c r="AK326" s="47">
        <v>15</v>
      </c>
      <c r="AL326" s="47">
        <v>3</v>
      </c>
      <c r="AM326" s="47">
        <v>2</v>
      </c>
      <c r="AN326">
        <v>0</v>
      </c>
      <c r="AO326" s="47">
        <v>0</v>
      </c>
      <c r="AP326" s="47">
        <v>2</v>
      </c>
      <c r="AQ326" s="47">
        <v>1</v>
      </c>
      <c r="AR326" s="47">
        <v>1</v>
      </c>
      <c r="AS326" s="47">
        <v>16</v>
      </c>
      <c r="AT326" s="47">
        <v>15</v>
      </c>
      <c r="AU326" s="47">
        <v>9</v>
      </c>
      <c r="AV326" s="47">
        <v>2</v>
      </c>
      <c r="AW326" s="47">
        <v>0</v>
      </c>
      <c r="AX326" s="47">
        <v>0</v>
      </c>
      <c r="AY326">
        <v>0</v>
      </c>
      <c r="AZ326" s="47">
        <v>0</v>
      </c>
      <c r="BA326" s="47">
        <v>1</v>
      </c>
      <c r="BB326">
        <v>0</v>
      </c>
      <c r="BC326" t="s">
        <v>203</v>
      </c>
      <c r="BD326">
        <v>34.6</v>
      </c>
      <c r="BE326">
        <v>22.5</v>
      </c>
      <c r="BF326">
        <v>7</v>
      </c>
      <c r="BG326">
        <v>8</v>
      </c>
    </row>
    <row r="327" spans="1:59" x14ac:dyDescent="0.25">
      <c r="A327" s="47">
        <v>1</v>
      </c>
      <c r="B327" s="47">
        <v>9</v>
      </c>
      <c r="C327" s="47">
        <v>5</v>
      </c>
      <c r="D327" s="47">
        <v>1</v>
      </c>
      <c r="E327" s="47">
        <v>8</v>
      </c>
      <c r="F327" s="47">
        <v>0</v>
      </c>
      <c r="G327" s="47">
        <v>1</v>
      </c>
      <c r="H327" s="47">
        <v>1</v>
      </c>
      <c r="I327" s="47">
        <v>0</v>
      </c>
      <c r="J327" s="47">
        <v>0</v>
      </c>
      <c r="K327" s="47">
        <v>21</v>
      </c>
      <c r="L327" s="47">
        <v>267</v>
      </c>
      <c r="M327" s="47">
        <v>5</v>
      </c>
      <c r="N327" s="47">
        <v>6</v>
      </c>
      <c r="O327" s="42">
        <v>0</v>
      </c>
      <c r="P327" s="42">
        <v>3.4</v>
      </c>
      <c r="Q327" s="42">
        <v>0</v>
      </c>
      <c r="R327" s="42">
        <v>2.52</v>
      </c>
      <c r="S327" s="47">
        <v>10</v>
      </c>
      <c r="T327" s="42">
        <v>0.69</v>
      </c>
      <c r="U327" s="42">
        <v>1.3666666666666665</v>
      </c>
      <c r="V327" s="42">
        <v>4.25</v>
      </c>
      <c r="W327" s="42">
        <v>39</v>
      </c>
      <c r="X327" s="42">
        <v>35</v>
      </c>
      <c r="Y327" s="42">
        <v>0.8</v>
      </c>
      <c r="Z327" s="42">
        <v>0.9</v>
      </c>
      <c r="AA327" s="42">
        <v>0.5</v>
      </c>
      <c r="AB327" s="42">
        <v>0.1</v>
      </c>
      <c r="AC327" s="42">
        <v>0.1</v>
      </c>
      <c r="AD327" s="42">
        <v>0</v>
      </c>
      <c r="AE327" s="42">
        <v>0</v>
      </c>
      <c r="AF327" s="42">
        <v>0.1</v>
      </c>
      <c r="AG327" s="42">
        <v>0.1</v>
      </c>
      <c r="AH327" s="42">
        <v>0</v>
      </c>
      <c r="AI327" s="47">
        <v>3</v>
      </c>
      <c r="AJ327" s="47">
        <v>6</v>
      </c>
      <c r="AK327" s="47">
        <v>2</v>
      </c>
      <c r="AL327" s="47">
        <v>1</v>
      </c>
      <c r="AM327" s="47">
        <v>0</v>
      </c>
      <c r="AN327">
        <v>0</v>
      </c>
      <c r="AO327" s="47">
        <v>0</v>
      </c>
      <c r="AP327" s="47">
        <v>0</v>
      </c>
      <c r="AQ327" s="47">
        <v>1</v>
      </c>
      <c r="AR327" s="47">
        <v>0</v>
      </c>
      <c r="AS327" s="47">
        <v>5</v>
      </c>
      <c r="AT327" s="47">
        <v>3</v>
      </c>
      <c r="AU327" s="47">
        <v>3</v>
      </c>
      <c r="AV327" s="47">
        <v>0</v>
      </c>
      <c r="AW327" s="47">
        <v>1</v>
      </c>
      <c r="AX327" s="47">
        <v>0</v>
      </c>
      <c r="AY327">
        <v>0</v>
      </c>
      <c r="AZ327" s="47">
        <v>1</v>
      </c>
      <c r="BA327" s="47">
        <v>0</v>
      </c>
      <c r="BB327">
        <v>0</v>
      </c>
      <c r="BC327" t="s">
        <v>449</v>
      </c>
      <c r="BD327">
        <v>8.2999999999999989</v>
      </c>
      <c r="BE327">
        <v>14</v>
      </c>
      <c r="BF327">
        <v>6</v>
      </c>
      <c r="BG327">
        <v>3</v>
      </c>
    </row>
    <row r="328" spans="1:59" x14ac:dyDescent="0.25">
      <c r="A328" s="47">
        <v>6</v>
      </c>
      <c r="B328" s="47">
        <v>7</v>
      </c>
      <c r="C328" s="47">
        <v>16</v>
      </c>
      <c r="D328" s="47">
        <v>6</v>
      </c>
      <c r="E328" s="47">
        <v>8</v>
      </c>
      <c r="F328" s="47">
        <v>0</v>
      </c>
      <c r="G328" s="47">
        <v>6</v>
      </c>
      <c r="H328" s="47">
        <v>4</v>
      </c>
      <c r="I328" s="47">
        <v>2</v>
      </c>
      <c r="J328" s="47">
        <v>0</v>
      </c>
      <c r="K328" s="47">
        <v>21</v>
      </c>
      <c r="L328" s="47">
        <v>266</v>
      </c>
      <c r="M328" s="47">
        <v>5</v>
      </c>
      <c r="N328" s="47">
        <v>7</v>
      </c>
      <c r="O328" s="42">
        <v>0</v>
      </c>
      <c r="P328" s="42">
        <v>10.43</v>
      </c>
      <c r="Q328" s="42">
        <v>0</v>
      </c>
      <c r="R328" s="42">
        <v>3.33</v>
      </c>
      <c r="S328" s="47">
        <v>15</v>
      </c>
      <c r="T328" s="42">
        <v>7.79</v>
      </c>
      <c r="U328" s="42">
        <v>2.6124999999999998</v>
      </c>
      <c r="V328" s="42">
        <v>4.1857142857142851</v>
      </c>
      <c r="W328" s="42">
        <v>41</v>
      </c>
      <c r="X328" s="42">
        <v>51</v>
      </c>
      <c r="Y328" s="42">
        <v>0.53</v>
      </c>
      <c r="Z328" s="42">
        <v>0.47</v>
      </c>
      <c r="AA328" s="42">
        <v>1.07</v>
      </c>
      <c r="AB328" s="42">
        <v>0.4</v>
      </c>
      <c r="AC328" s="42">
        <v>0.4</v>
      </c>
      <c r="AD328" s="42">
        <v>0</v>
      </c>
      <c r="AE328" s="42">
        <v>0</v>
      </c>
      <c r="AF328" s="42">
        <v>0.27</v>
      </c>
      <c r="AG328" s="42">
        <v>0.4</v>
      </c>
      <c r="AH328" s="42">
        <v>0.13</v>
      </c>
      <c r="AI328" s="47">
        <v>4</v>
      </c>
      <c r="AJ328" s="47">
        <v>4</v>
      </c>
      <c r="AK328" s="47">
        <v>10</v>
      </c>
      <c r="AL328" s="47">
        <v>4</v>
      </c>
      <c r="AM328" s="47">
        <v>4</v>
      </c>
      <c r="AN328">
        <v>0</v>
      </c>
      <c r="AO328" s="47">
        <v>0</v>
      </c>
      <c r="AP328" s="47">
        <v>2</v>
      </c>
      <c r="AQ328" s="47">
        <v>1</v>
      </c>
      <c r="AR328" s="47">
        <v>1</v>
      </c>
      <c r="AS328" s="47">
        <v>4</v>
      </c>
      <c r="AT328" s="47">
        <v>3</v>
      </c>
      <c r="AU328" s="47">
        <v>6</v>
      </c>
      <c r="AV328" s="47">
        <v>2</v>
      </c>
      <c r="AW328" s="47">
        <v>2</v>
      </c>
      <c r="AX328" s="47">
        <v>0</v>
      </c>
      <c r="AY328">
        <v>0</v>
      </c>
      <c r="AZ328" s="47">
        <v>2</v>
      </c>
      <c r="BA328" s="47">
        <v>5</v>
      </c>
      <c r="BB328">
        <v>1</v>
      </c>
      <c r="BC328" t="s">
        <v>464</v>
      </c>
      <c r="BD328">
        <v>21.2</v>
      </c>
      <c r="BE328">
        <v>26.4</v>
      </c>
      <c r="BF328">
        <v>8</v>
      </c>
      <c r="BG328">
        <v>6</v>
      </c>
    </row>
    <row r="329" spans="1:59" x14ac:dyDescent="0.25">
      <c r="A329" s="47">
        <v>1</v>
      </c>
      <c r="B329" s="47">
        <v>3</v>
      </c>
      <c r="C329" s="47">
        <v>6</v>
      </c>
      <c r="D329" s="47">
        <v>3</v>
      </c>
      <c r="E329" s="47">
        <v>2</v>
      </c>
      <c r="F329" s="47">
        <v>0</v>
      </c>
      <c r="G329" s="47">
        <v>0</v>
      </c>
      <c r="H329" s="47">
        <v>1</v>
      </c>
      <c r="I329" s="47">
        <v>0</v>
      </c>
      <c r="J329" s="47">
        <v>0</v>
      </c>
      <c r="K329" s="47">
        <v>21</v>
      </c>
      <c r="L329" s="47">
        <v>267</v>
      </c>
      <c r="M329" s="47">
        <v>4</v>
      </c>
      <c r="N329" s="47">
        <v>2</v>
      </c>
      <c r="O329" s="42">
        <v>0</v>
      </c>
      <c r="P329" s="42">
        <v>2.2999999999999998</v>
      </c>
      <c r="Q329" s="42">
        <v>0</v>
      </c>
      <c r="R329" s="42">
        <v>2.0299999999999998</v>
      </c>
      <c r="S329" s="47">
        <v>6</v>
      </c>
      <c r="T329" s="42">
        <v>0.71</v>
      </c>
      <c r="U329" s="42">
        <v>0</v>
      </c>
      <c r="V329" s="42">
        <v>0</v>
      </c>
      <c r="W329" s="42">
        <v>46</v>
      </c>
      <c r="X329" s="42">
        <v>70</v>
      </c>
      <c r="Y329" s="42">
        <v>0.33</v>
      </c>
      <c r="Z329" s="42">
        <v>0.5</v>
      </c>
      <c r="AA329" s="42">
        <v>1</v>
      </c>
      <c r="AB329" s="42">
        <v>0.17</v>
      </c>
      <c r="AC329" s="42">
        <v>0.5</v>
      </c>
      <c r="AD329" s="42">
        <v>0</v>
      </c>
      <c r="AE329" s="42">
        <v>0</v>
      </c>
      <c r="AF329" s="42">
        <v>0.17</v>
      </c>
      <c r="AG329" s="42">
        <v>0</v>
      </c>
      <c r="AH329" s="42">
        <v>0</v>
      </c>
      <c r="AI329" s="47">
        <v>2</v>
      </c>
      <c r="AJ329" s="47">
        <v>1</v>
      </c>
      <c r="AK329" s="47">
        <v>1</v>
      </c>
      <c r="AL329" s="47">
        <v>0</v>
      </c>
      <c r="AM329" s="47">
        <v>3</v>
      </c>
      <c r="AN329">
        <v>0</v>
      </c>
      <c r="AO329" s="47">
        <v>0</v>
      </c>
      <c r="AP329" s="47">
        <v>0</v>
      </c>
      <c r="AQ329" s="47">
        <v>0</v>
      </c>
      <c r="AR329" s="47">
        <v>0</v>
      </c>
      <c r="AS329" s="47">
        <v>0</v>
      </c>
      <c r="AT329" s="47">
        <v>2</v>
      </c>
      <c r="AU329" s="47">
        <v>5</v>
      </c>
      <c r="AV329" s="47">
        <v>1</v>
      </c>
      <c r="AW329" s="47">
        <v>0</v>
      </c>
      <c r="AX329" s="47">
        <v>0</v>
      </c>
      <c r="AY329">
        <v>0</v>
      </c>
      <c r="AZ329" s="47">
        <v>1</v>
      </c>
      <c r="BA329" s="47">
        <v>0</v>
      </c>
      <c r="BB329">
        <v>0</v>
      </c>
      <c r="BC329" t="s">
        <v>391</v>
      </c>
      <c r="BD329">
        <v>4.3000000000000007</v>
      </c>
      <c r="BE329">
        <v>7.9</v>
      </c>
      <c r="BF329">
        <v>0</v>
      </c>
      <c r="BG329">
        <v>0</v>
      </c>
    </row>
    <row r="330" spans="1:59" x14ac:dyDescent="0.25">
      <c r="A330" s="47">
        <v>1</v>
      </c>
      <c r="B330" s="47">
        <v>5</v>
      </c>
      <c r="C330" s="47">
        <v>4</v>
      </c>
      <c r="D330" s="47">
        <v>0</v>
      </c>
      <c r="E330" s="47">
        <v>2</v>
      </c>
      <c r="F330" s="47">
        <v>0</v>
      </c>
      <c r="G330" s="47">
        <v>1</v>
      </c>
      <c r="H330" s="47">
        <v>1</v>
      </c>
      <c r="I330" s="47">
        <v>0</v>
      </c>
      <c r="J330" s="47">
        <v>0</v>
      </c>
      <c r="K330" s="47">
        <v>21</v>
      </c>
      <c r="L330" s="47">
        <v>356</v>
      </c>
      <c r="M330" s="47">
        <v>5</v>
      </c>
      <c r="N330" s="47">
        <v>6</v>
      </c>
      <c r="O330" s="42">
        <v>0</v>
      </c>
      <c r="P330" s="42">
        <v>4.7300000000000004</v>
      </c>
      <c r="Q330" s="42">
        <v>0</v>
      </c>
      <c r="R330" s="42">
        <v>3.5</v>
      </c>
      <c r="S330" s="47">
        <v>4</v>
      </c>
      <c r="T330" s="42">
        <v>2.17</v>
      </c>
      <c r="U330" s="42">
        <v>5.65</v>
      </c>
      <c r="V330" s="42">
        <v>1.35</v>
      </c>
      <c r="W330" s="42">
        <v>44</v>
      </c>
      <c r="X330" s="42">
        <v>53</v>
      </c>
      <c r="Y330" s="42">
        <v>0.5</v>
      </c>
      <c r="Z330" s="42">
        <v>1.25</v>
      </c>
      <c r="AA330" s="42">
        <v>1</v>
      </c>
      <c r="AB330" s="42">
        <v>0.25</v>
      </c>
      <c r="AC330" s="42">
        <v>0</v>
      </c>
      <c r="AD330" s="42">
        <v>0</v>
      </c>
      <c r="AE330" s="42">
        <v>0</v>
      </c>
      <c r="AF330" s="42">
        <v>0.25</v>
      </c>
      <c r="AG330" s="42">
        <v>0.25</v>
      </c>
      <c r="AH330" s="42">
        <v>0</v>
      </c>
      <c r="AI330" s="47">
        <v>2</v>
      </c>
      <c r="AJ330" s="47">
        <v>3</v>
      </c>
      <c r="AK330" s="47">
        <v>1</v>
      </c>
      <c r="AL330" s="47">
        <v>1</v>
      </c>
      <c r="AM330" s="47">
        <v>0</v>
      </c>
      <c r="AN330">
        <v>0</v>
      </c>
      <c r="AO330" s="47">
        <v>0</v>
      </c>
      <c r="AP330" s="47">
        <v>1</v>
      </c>
      <c r="AQ330" s="47">
        <v>0</v>
      </c>
      <c r="AR330" s="47">
        <v>0</v>
      </c>
      <c r="AS330" s="47">
        <v>0</v>
      </c>
      <c r="AT330" s="47">
        <v>2</v>
      </c>
      <c r="AU330" s="47">
        <v>3</v>
      </c>
      <c r="AV330" s="47">
        <v>0</v>
      </c>
      <c r="AW330" s="47">
        <v>0</v>
      </c>
      <c r="AX330" s="47">
        <v>0</v>
      </c>
      <c r="AY330">
        <v>0</v>
      </c>
      <c r="AZ330" s="47">
        <v>0</v>
      </c>
      <c r="BA330" s="47">
        <v>1</v>
      </c>
      <c r="BB330">
        <v>0</v>
      </c>
      <c r="BC330" t="s">
        <v>906</v>
      </c>
      <c r="BD330">
        <v>11.3</v>
      </c>
      <c r="BE330">
        <v>2.7</v>
      </c>
      <c r="BF330">
        <v>2</v>
      </c>
      <c r="BG330">
        <v>2</v>
      </c>
    </row>
    <row r="331" spans="1:59" x14ac:dyDescent="0.25">
      <c r="A331" s="47">
        <v>1</v>
      </c>
      <c r="B331" s="47">
        <v>8</v>
      </c>
      <c r="C331" s="47">
        <v>16</v>
      </c>
      <c r="D331" s="47">
        <v>6</v>
      </c>
      <c r="E331" s="47">
        <v>6</v>
      </c>
      <c r="F331" s="47">
        <v>1</v>
      </c>
      <c r="G331" s="47">
        <v>2</v>
      </c>
      <c r="H331" s="47">
        <v>2</v>
      </c>
      <c r="I331" s="47">
        <v>0</v>
      </c>
      <c r="J331" s="47">
        <v>0</v>
      </c>
      <c r="K331" s="47">
        <v>21</v>
      </c>
      <c r="L331" s="47">
        <v>280</v>
      </c>
      <c r="M331" s="47">
        <v>5</v>
      </c>
      <c r="N331" s="47">
        <v>5</v>
      </c>
      <c r="O331" s="42">
        <v>0</v>
      </c>
      <c r="P331" s="42">
        <v>7.2</v>
      </c>
      <c r="Q331" s="42">
        <v>0</v>
      </c>
      <c r="R331" s="42">
        <v>3.78</v>
      </c>
      <c r="S331" s="47">
        <v>10</v>
      </c>
      <c r="T331" s="42">
        <v>14.91</v>
      </c>
      <c r="U331" s="42">
        <v>0</v>
      </c>
      <c r="V331" s="42">
        <v>0</v>
      </c>
      <c r="W331" s="42">
        <v>53</v>
      </c>
      <c r="X331" s="42">
        <v>93</v>
      </c>
      <c r="Y331" s="42">
        <v>0.6</v>
      </c>
      <c r="Z331" s="42">
        <v>0.8</v>
      </c>
      <c r="AA331" s="42">
        <v>1.6</v>
      </c>
      <c r="AB331" s="42">
        <v>0.1</v>
      </c>
      <c r="AC331" s="42">
        <v>0.6</v>
      </c>
      <c r="AD331" s="42">
        <v>0</v>
      </c>
      <c r="AE331" s="42">
        <v>0.1</v>
      </c>
      <c r="AF331" s="42">
        <v>0.2</v>
      </c>
      <c r="AG331" s="42">
        <v>0.2</v>
      </c>
      <c r="AH331" s="42">
        <v>0</v>
      </c>
      <c r="AI331" s="47">
        <v>1</v>
      </c>
      <c r="AJ331" s="47">
        <v>3</v>
      </c>
      <c r="AK331" s="47">
        <v>7</v>
      </c>
      <c r="AL331" s="47">
        <v>0</v>
      </c>
      <c r="AM331" s="47">
        <v>2</v>
      </c>
      <c r="AN331">
        <v>1</v>
      </c>
      <c r="AO331" s="47">
        <v>0</v>
      </c>
      <c r="AP331" s="47">
        <v>2</v>
      </c>
      <c r="AQ331" s="47">
        <v>2</v>
      </c>
      <c r="AR331" s="47">
        <v>0</v>
      </c>
      <c r="AS331" s="47">
        <v>5</v>
      </c>
      <c r="AT331" s="47">
        <v>5</v>
      </c>
      <c r="AU331" s="47">
        <v>9</v>
      </c>
      <c r="AV331" s="47">
        <v>1</v>
      </c>
      <c r="AW331" s="47">
        <v>4</v>
      </c>
      <c r="AX331" s="47">
        <v>0</v>
      </c>
      <c r="AY331">
        <v>0</v>
      </c>
      <c r="AZ331" s="47">
        <v>0</v>
      </c>
      <c r="BA331" s="47">
        <v>0</v>
      </c>
      <c r="BB331">
        <v>0</v>
      </c>
      <c r="BC331" t="s">
        <v>211</v>
      </c>
      <c r="BD331">
        <v>27</v>
      </c>
      <c r="BE331">
        <v>8</v>
      </c>
      <c r="BF331">
        <v>0</v>
      </c>
      <c r="BG331">
        <v>0</v>
      </c>
    </row>
    <row r="332" spans="1:59" x14ac:dyDescent="0.25">
      <c r="A332" s="47">
        <v>1</v>
      </c>
      <c r="B332" s="47">
        <v>6</v>
      </c>
      <c r="C332" s="47">
        <v>5</v>
      </c>
      <c r="D332" s="47">
        <v>2</v>
      </c>
      <c r="E332" s="47">
        <v>6</v>
      </c>
      <c r="F332" s="47">
        <v>0</v>
      </c>
      <c r="G332" s="47">
        <v>0</v>
      </c>
      <c r="H332" s="47">
        <v>2</v>
      </c>
      <c r="I332" s="47">
        <v>0</v>
      </c>
      <c r="J332" s="47">
        <v>0</v>
      </c>
      <c r="K332" s="47">
        <v>21</v>
      </c>
      <c r="L332" s="47">
        <v>284</v>
      </c>
      <c r="M332" s="47">
        <v>5</v>
      </c>
      <c r="N332" s="47">
        <v>6</v>
      </c>
      <c r="O332" s="42">
        <v>0</v>
      </c>
      <c r="P332" s="42">
        <v>2.1</v>
      </c>
      <c r="Q332" s="42">
        <v>0</v>
      </c>
      <c r="R332" s="42">
        <v>2.11</v>
      </c>
      <c r="S332" s="47">
        <v>12</v>
      </c>
      <c r="T332" s="42">
        <v>1.54</v>
      </c>
      <c r="U332" s="42">
        <v>2.0999999999999996</v>
      </c>
      <c r="V332" s="42">
        <v>2.1166666666666667</v>
      </c>
      <c r="W332" s="42">
        <v>19</v>
      </c>
      <c r="X332" s="42">
        <v>23</v>
      </c>
      <c r="Y332" s="42">
        <v>0.5</v>
      </c>
      <c r="Z332" s="42">
        <v>0.5</v>
      </c>
      <c r="AA332" s="42">
        <v>0.42</v>
      </c>
      <c r="AB332" s="42">
        <v>0.08</v>
      </c>
      <c r="AC332" s="42">
        <v>0.17</v>
      </c>
      <c r="AD332" s="42">
        <v>0</v>
      </c>
      <c r="AE332" s="42">
        <v>0</v>
      </c>
      <c r="AF332" s="42">
        <v>0.17</v>
      </c>
      <c r="AG332" s="42">
        <v>0</v>
      </c>
      <c r="AH332" s="42">
        <v>0</v>
      </c>
      <c r="AI332" s="47">
        <v>4</v>
      </c>
      <c r="AJ332" s="47">
        <v>2</v>
      </c>
      <c r="AK332" s="47">
        <v>2</v>
      </c>
      <c r="AL332" s="47">
        <v>0</v>
      </c>
      <c r="AM332" s="47">
        <v>1</v>
      </c>
      <c r="AN332">
        <v>0</v>
      </c>
      <c r="AO332" s="47">
        <v>0</v>
      </c>
      <c r="AP332" s="47">
        <v>1</v>
      </c>
      <c r="AQ332" s="47">
        <v>0</v>
      </c>
      <c r="AR332" s="47">
        <v>0</v>
      </c>
      <c r="AS332" s="47">
        <v>2</v>
      </c>
      <c r="AT332" s="47">
        <v>4</v>
      </c>
      <c r="AU332" s="47">
        <v>3</v>
      </c>
      <c r="AV332" s="47">
        <v>1</v>
      </c>
      <c r="AW332" s="47">
        <v>1</v>
      </c>
      <c r="AX332" s="47">
        <v>0</v>
      </c>
      <c r="AY332">
        <v>0</v>
      </c>
      <c r="AZ332" s="47">
        <v>1</v>
      </c>
      <c r="BA332" s="47">
        <v>0</v>
      </c>
      <c r="BB332">
        <v>0</v>
      </c>
      <c r="BC332" t="s">
        <v>205</v>
      </c>
      <c r="BD332">
        <v>12.600000000000001</v>
      </c>
      <c r="BE332">
        <v>12.7</v>
      </c>
      <c r="BF332">
        <v>6</v>
      </c>
      <c r="BG332">
        <v>6</v>
      </c>
    </row>
    <row r="333" spans="1:59" x14ac:dyDescent="0.25">
      <c r="A333" s="47">
        <v>1</v>
      </c>
      <c r="B333" s="47">
        <v>2</v>
      </c>
      <c r="C333" s="47">
        <v>1</v>
      </c>
      <c r="D333" s="47">
        <v>1</v>
      </c>
      <c r="E333" s="47">
        <v>3</v>
      </c>
      <c r="F333" s="47">
        <v>0</v>
      </c>
      <c r="G333" s="47">
        <v>0</v>
      </c>
      <c r="H333" s="47">
        <v>1</v>
      </c>
      <c r="I333" s="47">
        <v>0</v>
      </c>
      <c r="J333" s="47">
        <v>0</v>
      </c>
      <c r="K333" s="47">
        <v>21</v>
      </c>
      <c r="L333" s="47">
        <v>284</v>
      </c>
      <c r="M333" s="47">
        <v>4</v>
      </c>
      <c r="N333" s="47">
        <v>6</v>
      </c>
      <c r="O333" s="42">
        <v>0</v>
      </c>
      <c r="P333" s="42">
        <v>1.1299999999999999</v>
      </c>
      <c r="Q333" s="42">
        <v>0</v>
      </c>
      <c r="R333" s="42">
        <v>2.85</v>
      </c>
      <c r="S333" s="47">
        <v>4</v>
      </c>
      <c r="T333" s="42">
        <v>-1.19</v>
      </c>
      <c r="U333" s="42">
        <v>6.1</v>
      </c>
      <c r="V333" s="42">
        <v>-0.4</v>
      </c>
      <c r="W333" s="42">
        <v>54</v>
      </c>
      <c r="X333" s="42">
        <v>23</v>
      </c>
      <c r="Y333" s="42">
        <v>0.75</v>
      </c>
      <c r="Z333" s="42">
        <v>0.5</v>
      </c>
      <c r="AA333" s="42">
        <v>0.25</v>
      </c>
      <c r="AB333" s="42">
        <v>0.25</v>
      </c>
      <c r="AC333" s="42">
        <v>0.25</v>
      </c>
      <c r="AD333" s="42">
        <v>0</v>
      </c>
      <c r="AE333" s="42">
        <v>0</v>
      </c>
      <c r="AF333" s="42">
        <v>0.25</v>
      </c>
      <c r="AG333" s="42">
        <v>0</v>
      </c>
      <c r="AH333" s="42">
        <v>0</v>
      </c>
      <c r="AI333" s="47">
        <v>2</v>
      </c>
      <c r="AJ333" s="47">
        <v>2</v>
      </c>
      <c r="AK333" s="47">
        <v>0</v>
      </c>
      <c r="AL333" s="47">
        <v>0</v>
      </c>
      <c r="AM333" s="47">
        <v>1</v>
      </c>
      <c r="AN333">
        <v>0</v>
      </c>
      <c r="AO333" s="47">
        <v>0</v>
      </c>
      <c r="AP333" s="47">
        <v>1</v>
      </c>
      <c r="AQ333" s="47">
        <v>0</v>
      </c>
      <c r="AR333" s="47">
        <v>0</v>
      </c>
      <c r="AS333" s="47">
        <v>1</v>
      </c>
      <c r="AT333" s="47">
        <v>0</v>
      </c>
      <c r="AU333" s="47">
        <v>1</v>
      </c>
      <c r="AV333" s="47">
        <v>1</v>
      </c>
      <c r="AW333" s="47">
        <v>0</v>
      </c>
      <c r="AX333" s="47">
        <v>0</v>
      </c>
      <c r="AY333">
        <v>0</v>
      </c>
      <c r="AZ333" s="47">
        <v>0</v>
      </c>
      <c r="BA333" s="47">
        <v>0</v>
      </c>
      <c r="BB333">
        <v>0</v>
      </c>
      <c r="BC333" t="s">
        <v>545</v>
      </c>
      <c r="BD333">
        <v>12.2</v>
      </c>
      <c r="BE333">
        <v>-0.8</v>
      </c>
      <c r="BF333">
        <v>2</v>
      </c>
      <c r="BG333">
        <v>2</v>
      </c>
    </row>
    <row r="334" spans="1:59" x14ac:dyDescent="0.25">
      <c r="A334" s="47">
        <v>1</v>
      </c>
      <c r="B334" s="47">
        <v>2</v>
      </c>
      <c r="C334" s="47">
        <v>5</v>
      </c>
      <c r="D334" s="47">
        <v>3</v>
      </c>
      <c r="E334" s="47">
        <v>12</v>
      </c>
      <c r="F334" s="47">
        <v>1</v>
      </c>
      <c r="G334" s="47">
        <v>1</v>
      </c>
      <c r="H334" s="47">
        <v>1</v>
      </c>
      <c r="I334" s="47">
        <v>0</v>
      </c>
      <c r="J334" s="47">
        <v>0</v>
      </c>
      <c r="K334" s="47">
        <v>21</v>
      </c>
      <c r="L334" s="47">
        <v>285</v>
      </c>
      <c r="M334" s="47">
        <v>5</v>
      </c>
      <c r="N334" s="47">
        <v>6</v>
      </c>
      <c r="O334" s="42">
        <v>0</v>
      </c>
      <c r="P334" s="42">
        <v>3.14</v>
      </c>
      <c r="Q334" s="42">
        <v>0</v>
      </c>
      <c r="R334" s="42">
        <v>2.23</v>
      </c>
      <c r="S334" s="47">
        <v>10</v>
      </c>
      <c r="T334" s="42">
        <v>0.77</v>
      </c>
      <c r="U334" s="42">
        <v>2.375</v>
      </c>
      <c r="V334" s="42">
        <v>1.8285714285714287</v>
      </c>
      <c r="W334" s="42">
        <v>41</v>
      </c>
      <c r="X334" s="42">
        <v>23</v>
      </c>
      <c r="Y334" s="42">
        <v>1.0900000000000001</v>
      </c>
      <c r="Z334" s="42">
        <v>0.18</v>
      </c>
      <c r="AA334" s="42">
        <v>0.45</v>
      </c>
      <c r="AB334" s="42">
        <v>0.09</v>
      </c>
      <c r="AC334" s="42">
        <v>0.27</v>
      </c>
      <c r="AD334" s="42">
        <v>0</v>
      </c>
      <c r="AE334" s="42">
        <v>0.09</v>
      </c>
      <c r="AF334" s="42">
        <v>0.09</v>
      </c>
      <c r="AG334" s="42">
        <v>0.09</v>
      </c>
      <c r="AH334" s="42">
        <v>0</v>
      </c>
      <c r="AI334" s="47">
        <v>4</v>
      </c>
      <c r="AJ334" s="47">
        <v>1</v>
      </c>
      <c r="AK334" s="47">
        <v>1</v>
      </c>
      <c r="AL334" s="47">
        <v>0</v>
      </c>
      <c r="AM334" s="47">
        <v>2</v>
      </c>
      <c r="AN334">
        <v>1</v>
      </c>
      <c r="AO334" s="47">
        <v>0</v>
      </c>
      <c r="AP334" s="47">
        <v>0</v>
      </c>
      <c r="AQ334" s="47">
        <v>0</v>
      </c>
      <c r="AR334" s="47">
        <v>0</v>
      </c>
      <c r="AS334" s="47">
        <v>8</v>
      </c>
      <c r="AT334" s="47">
        <v>1</v>
      </c>
      <c r="AU334" s="47">
        <v>4</v>
      </c>
      <c r="AV334" s="47">
        <v>1</v>
      </c>
      <c r="AW334" s="47">
        <v>1</v>
      </c>
      <c r="AX334" s="47">
        <v>0</v>
      </c>
      <c r="AY334">
        <v>0</v>
      </c>
      <c r="AZ334" s="47">
        <v>1</v>
      </c>
      <c r="BA334" s="47">
        <v>1</v>
      </c>
      <c r="BB334">
        <v>0</v>
      </c>
      <c r="BC334" t="s">
        <v>373</v>
      </c>
      <c r="BD334">
        <v>9.5</v>
      </c>
      <c r="BE334">
        <v>13</v>
      </c>
      <c r="BF334">
        <v>4</v>
      </c>
      <c r="BG334">
        <v>7</v>
      </c>
    </row>
    <row r="335" spans="1:59" x14ac:dyDescent="0.25">
      <c r="A335" s="47">
        <v>1</v>
      </c>
      <c r="B335" s="47">
        <v>19</v>
      </c>
      <c r="C335" s="47">
        <v>10</v>
      </c>
      <c r="D335" s="47">
        <v>4</v>
      </c>
      <c r="E335" s="47">
        <v>19</v>
      </c>
      <c r="F335" s="47">
        <v>0</v>
      </c>
      <c r="G335" s="47">
        <v>1</v>
      </c>
      <c r="H335" s="47">
        <v>1</v>
      </c>
      <c r="I335" s="47">
        <v>0</v>
      </c>
      <c r="J335" s="47">
        <v>0</v>
      </c>
      <c r="K335" s="47">
        <v>21</v>
      </c>
      <c r="L335" s="47">
        <v>285</v>
      </c>
      <c r="M335" s="47">
        <v>4</v>
      </c>
      <c r="N335" s="47">
        <v>6</v>
      </c>
      <c r="O335" s="42">
        <v>0</v>
      </c>
      <c r="P335" s="42">
        <v>3.85</v>
      </c>
      <c r="Q335" s="42">
        <v>0</v>
      </c>
      <c r="R335" s="42">
        <v>3.96</v>
      </c>
      <c r="S335" s="47">
        <v>11</v>
      </c>
      <c r="T335" s="42">
        <v>2.44</v>
      </c>
      <c r="U335" s="42">
        <v>0</v>
      </c>
      <c r="V335" s="42">
        <v>0</v>
      </c>
      <c r="W335" s="42">
        <v>90</v>
      </c>
      <c r="X335" s="42">
        <v>91</v>
      </c>
      <c r="Y335" s="42">
        <v>1.73</v>
      </c>
      <c r="Z335" s="42">
        <v>1.73</v>
      </c>
      <c r="AA335" s="42">
        <v>0.91</v>
      </c>
      <c r="AB335" s="42">
        <v>0.09</v>
      </c>
      <c r="AC335" s="42">
        <v>0.36</v>
      </c>
      <c r="AD335" s="42">
        <v>0</v>
      </c>
      <c r="AE335" s="42">
        <v>0</v>
      </c>
      <c r="AF335" s="42">
        <v>0.09</v>
      </c>
      <c r="AG335" s="42">
        <v>0.09</v>
      </c>
      <c r="AH335" s="42">
        <v>0</v>
      </c>
      <c r="AI335" s="47">
        <v>7</v>
      </c>
      <c r="AJ335" s="47">
        <v>6</v>
      </c>
      <c r="AK335" s="47">
        <v>5</v>
      </c>
      <c r="AL335" s="47">
        <v>0</v>
      </c>
      <c r="AM335" s="47">
        <v>1</v>
      </c>
      <c r="AN335">
        <v>0</v>
      </c>
      <c r="AO335" s="47">
        <v>0</v>
      </c>
      <c r="AP335" s="47">
        <v>1</v>
      </c>
      <c r="AQ335" s="47">
        <v>0</v>
      </c>
      <c r="AR335" s="47">
        <v>0</v>
      </c>
      <c r="AS335" s="47">
        <v>12</v>
      </c>
      <c r="AT335" s="47">
        <v>13</v>
      </c>
      <c r="AU335" s="47">
        <v>5</v>
      </c>
      <c r="AV335" s="47">
        <v>1</v>
      </c>
      <c r="AW335" s="47">
        <v>3</v>
      </c>
      <c r="AX335" s="47">
        <v>0</v>
      </c>
      <c r="AY335">
        <v>0</v>
      </c>
      <c r="AZ335" s="47">
        <v>0</v>
      </c>
      <c r="BA335" s="47">
        <v>1</v>
      </c>
      <c r="BB335">
        <v>0</v>
      </c>
      <c r="BC335" t="s">
        <v>224</v>
      </c>
      <c r="BD335">
        <v>18</v>
      </c>
      <c r="BE335">
        <v>22.7</v>
      </c>
      <c r="BF335">
        <v>0</v>
      </c>
      <c r="BG335">
        <v>0</v>
      </c>
    </row>
    <row r="336" spans="1:59" x14ac:dyDescent="0.25">
      <c r="A336" s="47">
        <v>0</v>
      </c>
      <c r="B336" s="47">
        <v>6</v>
      </c>
      <c r="C336" s="47">
        <v>8</v>
      </c>
      <c r="D336" s="47">
        <v>0</v>
      </c>
      <c r="E336" s="47">
        <v>7</v>
      </c>
      <c r="F336" s="47">
        <v>0</v>
      </c>
      <c r="G336" s="47">
        <v>1</v>
      </c>
      <c r="H336" s="47">
        <v>1</v>
      </c>
      <c r="I336" s="47">
        <v>0</v>
      </c>
      <c r="J336" s="47">
        <v>0</v>
      </c>
      <c r="K336" s="47">
        <v>21</v>
      </c>
      <c r="L336" s="47">
        <v>264</v>
      </c>
      <c r="M336" s="47">
        <v>4</v>
      </c>
      <c r="N336" s="47">
        <v>6</v>
      </c>
      <c r="O336" s="42">
        <v>0</v>
      </c>
      <c r="P336" s="42">
        <v>5.64</v>
      </c>
      <c r="Q336" s="42">
        <v>0</v>
      </c>
      <c r="R336" s="42">
        <v>1.95</v>
      </c>
      <c r="S336" s="47">
        <v>9</v>
      </c>
      <c r="T336" s="42">
        <v>2.36</v>
      </c>
      <c r="U336" s="42">
        <v>2.5600000000000005</v>
      </c>
      <c r="V336" s="42">
        <v>1.175</v>
      </c>
      <c r="W336" s="42">
        <v>43</v>
      </c>
      <c r="X336" s="42">
        <v>28</v>
      </c>
      <c r="Y336" s="42">
        <v>0.78</v>
      </c>
      <c r="Z336" s="42">
        <v>0.67</v>
      </c>
      <c r="AA336" s="42">
        <v>0.89</v>
      </c>
      <c r="AB336" s="42">
        <v>0</v>
      </c>
      <c r="AC336" s="42">
        <v>0</v>
      </c>
      <c r="AD336" s="42">
        <v>0</v>
      </c>
      <c r="AE336" s="42">
        <v>0</v>
      </c>
      <c r="AF336" s="42">
        <v>0.11</v>
      </c>
      <c r="AG336" s="42">
        <v>0.11</v>
      </c>
      <c r="AH336" s="42">
        <v>0</v>
      </c>
      <c r="AI336" s="47">
        <v>6</v>
      </c>
      <c r="AJ336" s="47">
        <v>2</v>
      </c>
      <c r="AK336" s="47">
        <v>6</v>
      </c>
      <c r="AL336" s="47">
        <v>0</v>
      </c>
      <c r="AM336" s="47">
        <v>0</v>
      </c>
      <c r="AN336">
        <v>0</v>
      </c>
      <c r="AO336" s="47">
        <v>0</v>
      </c>
      <c r="AP336" s="47">
        <v>1</v>
      </c>
      <c r="AQ336" s="47">
        <v>1</v>
      </c>
      <c r="AR336" s="47">
        <v>0</v>
      </c>
      <c r="AS336" s="47">
        <v>1</v>
      </c>
      <c r="AT336" s="47">
        <v>4</v>
      </c>
      <c r="AU336" s="47">
        <v>2</v>
      </c>
      <c r="AV336" s="47">
        <v>0</v>
      </c>
      <c r="AW336" s="47">
        <v>0</v>
      </c>
      <c r="AX336" s="47">
        <v>0</v>
      </c>
      <c r="AY336">
        <v>0</v>
      </c>
      <c r="AZ336" s="47">
        <v>0</v>
      </c>
      <c r="BA336" s="47">
        <v>0</v>
      </c>
      <c r="BB336">
        <v>0</v>
      </c>
      <c r="BC336" t="s">
        <v>311</v>
      </c>
      <c r="BD336">
        <v>12.8</v>
      </c>
      <c r="BE336">
        <v>4.7</v>
      </c>
      <c r="BF336">
        <v>5</v>
      </c>
      <c r="BG336">
        <v>4</v>
      </c>
    </row>
    <row r="337" spans="1:59" x14ac:dyDescent="0.25">
      <c r="A337" s="47">
        <v>1</v>
      </c>
      <c r="B337" s="47">
        <v>3</v>
      </c>
      <c r="C337" s="47">
        <v>3</v>
      </c>
      <c r="D337" s="47">
        <v>0</v>
      </c>
      <c r="E337" s="47">
        <v>2</v>
      </c>
      <c r="F337" s="47">
        <v>0</v>
      </c>
      <c r="G337" s="47">
        <v>0</v>
      </c>
      <c r="H337" s="47">
        <v>1</v>
      </c>
      <c r="I337" s="47">
        <v>0</v>
      </c>
      <c r="J337" s="47">
        <v>0</v>
      </c>
      <c r="K337" s="47">
        <v>21</v>
      </c>
      <c r="L337" s="47">
        <v>290</v>
      </c>
      <c r="M337" s="47">
        <v>4</v>
      </c>
      <c r="N337" s="47">
        <v>6</v>
      </c>
      <c r="O337" s="42">
        <v>0</v>
      </c>
      <c r="P337" s="42">
        <v>1.23</v>
      </c>
      <c r="Q337" s="42">
        <v>0</v>
      </c>
      <c r="R337" s="42">
        <v>1.34</v>
      </c>
      <c r="S337" s="47">
        <v>8</v>
      </c>
      <c r="T337" s="42">
        <v>0.56000000000000005</v>
      </c>
      <c r="U337" s="42">
        <v>2.1399999999999997</v>
      </c>
      <c r="V337" s="42">
        <v>0</v>
      </c>
      <c r="W337" s="42">
        <v>23</v>
      </c>
      <c r="X337" s="42">
        <v>19</v>
      </c>
      <c r="Y337" s="42">
        <v>0.28999999999999998</v>
      </c>
      <c r="Z337" s="42">
        <v>0.43</v>
      </c>
      <c r="AA337" s="42">
        <v>0.43</v>
      </c>
      <c r="AB337" s="42">
        <v>0.14000000000000001</v>
      </c>
      <c r="AC337" s="42">
        <v>0</v>
      </c>
      <c r="AD337" s="42">
        <v>0</v>
      </c>
      <c r="AE337" s="42">
        <v>0</v>
      </c>
      <c r="AF337" s="42">
        <v>0.14000000000000001</v>
      </c>
      <c r="AG337" s="42">
        <v>0</v>
      </c>
      <c r="AH337" s="42">
        <v>0</v>
      </c>
      <c r="AI337" s="47">
        <v>2</v>
      </c>
      <c r="AJ337" s="47">
        <v>3</v>
      </c>
      <c r="AK337" s="47">
        <v>3</v>
      </c>
      <c r="AL337" s="47">
        <v>1</v>
      </c>
      <c r="AM337" s="47">
        <v>0</v>
      </c>
      <c r="AN337">
        <v>0</v>
      </c>
      <c r="AO337" s="47">
        <v>0</v>
      </c>
      <c r="AP337" s="47">
        <v>1</v>
      </c>
      <c r="AQ337" s="47">
        <v>0</v>
      </c>
      <c r="AR337" s="47">
        <v>0</v>
      </c>
      <c r="AS337" s="47">
        <v>0</v>
      </c>
      <c r="AT337" s="47">
        <v>0</v>
      </c>
      <c r="AU337" s="47">
        <v>0</v>
      </c>
      <c r="AV337" s="47">
        <v>0</v>
      </c>
      <c r="AW337" s="47">
        <v>0</v>
      </c>
      <c r="AX337" s="47">
        <v>0</v>
      </c>
      <c r="AY337">
        <v>0</v>
      </c>
      <c r="AZ337" s="47">
        <v>0</v>
      </c>
      <c r="BA337" s="47">
        <v>0</v>
      </c>
      <c r="BB337">
        <v>0</v>
      </c>
      <c r="BC337" t="s">
        <v>340</v>
      </c>
      <c r="BD337">
        <v>10.7</v>
      </c>
      <c r="BE337">
        <v>0</v>
      </c>
      <c r="BF337">
        <v>5</v>
      </c>
      <c r="BG337">
        <v>0</v>
      </c>
    </row>
    <row r="338" spans="1:59" x14ac:dyDescent="0.25">
      <c r="A338" s="47">
        <v>2</v>
      </c>
      <c r="B338" s="47">
        <v>2</v>
      </c>
      <c r="C338" s="47">
        <v>6</v>
      </c>
      <c r="D338" s="47">
        <v>1</v>
      </c>
      <c r="E338" s="47">
        <v>1</v>
      </c>
      <c r="F338" s="47">
        <v>1</v>
      </c>
      <c r="G338" s="47">
        <v>0</v>
      </c>
      <c r="H338" s="47">
        <v>1</v>
      </c>
      <c r="I338" s="47">
        <v>0</v>
      </c>
      <c r="J338" s="47">
        <v>0</v>
      </c>
      <c r="K338" s="47">
        <v>21</v>
      </c>
      <c r="L338" s="47">
        <v>327</v>
      </c>
      <c r="M338" s="47">
        <v>5</v>
      </c>
      <c r="N338" s="47">
        <v>6</v>
      </c>
      <c r="O338" s="42">
        <v>0</v>
      </c>
      <c r="P338" s="42">
        <v>2.12</v>
      </c>
      <c r="Q338" s="42">
        <v>0</v>
      </c>
      <c r="R338" s="42">
        <v>1.82</v>
      </c>
      <c r="S338" s="47">
        <v>7</v>
      </c>
      <c r="T338" s="42">
        <v>0.02</v>
      </c>
      <c r="U338" s="42">
        <v>0</v>
      </c>
      <c r="V338" s="42">
        <v>0</v>
      </c>
      <c r="W338" s="42">
        <v>45</v>
      </c>
      <c r="X338" s="42">
        <v>48</v>
      </c>
      <c r="Y338" s="42">
        <v>0.14000000000000001</v>
      </c>
      <c r="Z338" s="42">
        <v>0.28999999999999998</v>
      </c>
      <c r="AA338" s="42">
        <v>0.86</v>
      </c>
      <c r="AB338" s="42">
        <v>0.28999999999999998</v>
      </c>
      <c r="AC338" s="42">
        <v>0.14000000000000001</v>
      </c>
      <c r="AD338" s="42">
        <v>0</v>
      </c>
      <c r="AE338" s="42">
        <v>0.14000000000000001</v>
      </c>
      <c r="AF338" s="42">
        <v>0.14000000000000001</v>
      </c>
      <c r="AG338" s="42">
        <v>0</v>
      </c>
      <c r="AH338" s="42">
        <v>0</v>
      </c>
      <c r="AI338" s="47">
        <v>1</v>
      </c>
      <c r="AJ338" s="47">
        <v>1</v>
      </c>
      <c r="AK338" s="47">
        <v>3</v>
      </c>
      <c r="AL338" s="47">
        <v>1</v>
      </c>
      <c r="AM338" s="47">
        <v>1</v>
      </c>
      <c r="AN338">
        <v>1</v>
      </c>
      <c r="AO338" s="47">
        <v>0</v>
      </c>
      <c r="AP338" s="47">
        <v>1</v>
      </c>
      <c r="AQ338" s="47">
        <v>0</v>
      </c>
      <c r="AR338" s="47">
        <v>0</v>
      </c>
      <c r="AS338" s="47">
        <v>0</v>
      </c>
      <c r="AT338" s="47">
        <v>1</v>
      </c>
      <c r="AU338" s="47">
        <v>3</v>
      </c>
      <c r="AV338" s="47">
        <v>1</v>
      </c>
      <c r="AW338" s="47">
        <v>0</v>
      </c>
      <c r="AX338" s="47">
        <v>0</v>
      </c>
      <c r="AY338">
        <v>0</v>
      </c>
      <c r="AZ338" s="47">
        <v>0</v>
      </c>
      <c r="BA338" s="47">
        <v>0</v>
      </c>
      <c r="BB338">
        <v>0</v>
      </c>
      <c r="BC338" t="s">
        <v>319</v>
      </c>
      <c r="BD338">
        <v>13.6</v>
      </c>
      <c r="BE338">
        <v>-0.7</v>
      </c>
      <c r="BF338">
        <v>0</v>
      </c>
      <c r="BG338">
        <v>0</v>
      </c>
    </row>
    <row r="339" spans="1:59" x14ac:dyDescent="0.25">
      <c r="A339" s="47">
        <v>2</v>
      </c>
      <c r="B339" s="47">
        <v>3</v>
      </c>
      <c r="C339" s="47">
        <v>3</v>
      </c>
      <c r="D339" s="47">
        <v>4</v>
      </c>
      <c r="E339" s="47">
        <v>3</v>
      </c>
      <c r="F339" s="47">
        <v>0</v>
      </c>
      <c r="G339" s="47">
        <v>2</v>
      </c>
      <c r="H339" s="47">
        <v>1</v>
      </c>
      <c r="I339" s="47">
        <v>0</v>
      </c>
      <c r="J339" s="47">
        <v>0</v>
      </c>
      <c r="K339" s="47">
        <v>21</v>
      </c>
      <c r="L339" s="47">
        <v>267</v>
      </c>
      <c r="M339" s="47">
        <v>5</v>
      </c>
      <c r="N339" s="47">
        <v>6</v>
      </c>
      <c r="O339" s="42">
        <v>0</v>
      </c>
      <c r="P339" s="42">
        <v>2.09</v>
      </c>
      <c r="Q339" s="42">
        <v>0</v>
      </c>
      <c r="R339" s="42">
        <v>2.63</v>
      </c>
      <c r="S339" s="47">
        <v>6</v>
      </c>
      <c r="T339" s="42">
        <v>0.54</v>
      </c>
      <c r="U339" s="42">
        <v>0</v>
      </c>
      <c r="V339" s="42">
        <v>0</v>
      </c>
      <c r="W339" s="42">
        <v>49</v>
      </c>
      <c r="X339" s="42">
        <v>15</v>
      </c>
      <c r="Y339" s="42">
        <v>0.5</v>
      </c>
      <c r="Z339" s="42">
        <v>0.5</v>
      </c>
      <c r="AA339" s="42">
        <v>0.5</v>
      </c>
      <c r="AB339" s="42">
        <v>0.33</v>
      </c>
      <c r="AC339" s="42">
        <v>0.67</v>
      </c>
      <c r="AD339" s="42">
        <v>0</v>
      </c>
      <c r="AE339" s="42">
        <v>0</v>
      </c>
      <c r="AF339" s="42">
        <v>0.17</v>
      </c>
      <c r="AG339" s="42">
        <v>0.33</v>
      </c>
      <c r="AH339" s="42">
        <v>0</v>
      </c>
      <c r="AI339" s="47">
        <v>2</v>
      </c>
      <c r="AJ339" s="47">
        <v>0</v>
      </c>
      <c r="AK339" s="47">
        <v>2</v>
      </c>
      <c r="AL339" s="47">
        <v>1</v>
      </c>
      <c r="AM339" s="47">
        <v>2</v>
      </c>
      <c r="AN339">
        <v>0</v>
      </c>
      <c r="AO339" s="47">
        <v>0</v>
      </c>
      <c r="AP339" s="47">
        <v>0</v>
      </c>
      <c r="AQ339" s="47">
        <v>1</v>
      </c>
      <c r="AR339" s="47">
        <v>0</v>
      </c>
      <c r="AS339" s="47">
        <v>1</v>
      </c>
      <c r="AT339" s="47">
        <v>3</v>
      </c>
      <c r="AU339" s="47">
        <v>1</v>
      </c>
      <c r="AV339" s="47">
        <v>1</v>
      </c>
      <c r="AW339" s="47">
        <v>2</v>
      </c>
      <c r="AX339" s="47">
        <v>0</v>
      </c>
      <c r="AY339">
        <v>0</v>
      </c>
      <c r="AZ339" s="47">
        <v>1</v>
      </c>
      <c r="BA339" s="47">
        <v>1</v>
      </c>
      <c r="BB339">
        <v>0</v>
      </c>
      <c r="BC339" t="s">
        <v>470</v>
      </c>
      <c r="BD339">
        <v>2.2000000000000002</v>
      </c>
      <c r="BE339">
        <v>13.6</v>
      </c>
      <c r="BF339">
        <v>0</v>
      </c>
      <c r="BG339">
        <v>0</v>
      </c>
    </row>
    <row r="340" spans="1:59" x14ac:dyDescent="0.25">
      <c r="A340" s="47">
        <v>1</v>
      </c>
      <c r="B340" s="47">
        <v>2</v>
      </c>
      <c r="C340" s="47">
        <v>5</v>
      </c>
      <c r="D340" s="47">
        <v>4</v>
      </c>
      <c r="E340" s="47">
        <v>14</v>
      </c>
      <c r="F340" s="47">
        <v>0</v>
      </c>
      <c r="G340" s="47">
        <v>0</v>
      </c>
      <c r="H340" s="47">
        <v>2</v>
      </c>
      <c r="I340" s="47">
        <v>0</v>
      </c>
      <c r="J340" s="47">
        <v>0</v>
      </c>
      <c r="K340" s="47">
        <v>21</v>
      </c>
      <c r="L340" s="47">
        <v>1371</v>
      </c>
      <c r="M340" s="47">
        <v>5</v>
      </c>
      <c r="N340" s="47">
        <v>5</v>
      </c>
      <c r="O340" s="42">
        <v>0</v>
      </c>
      <c r="P340" s="42">
        <v>6.26</v>
      </c>
      <c r="Q340" s="42">
        <v>0</v>
      </c>
      <c r="R340" s="42">
        <v>4.3499999999999996</v>
      </c>
      <c r="S340" s="47">
        <v>6</v>
      </c>
      <c r="T340" s="42">
        <v>1.92</v>
      </c>
      <c r="U340" s="42">
        <v>6.2249999999999996</v>
      </c>
      <c r="V340" s="42">
        <v>0.6</v>
      </c>
      <c r="W340" s="42">
        <v>63</v>
      </c>
      <c r="X340" s="42">
        <v>42</v>
      </c>
      <c r="Y340" s="42">
        <v>2.33</v>
      </c>
      <c r="Z340" s="42">
        <v>0.33</v>
      </c>
      <c r="AA340" s="42">
        <v>0.83</v>
      </c>
      <c r="AB340" s="42">
        <v>0.17</v>
      </c>
      <c r="AC340" s="42">
        <v>0.67</v>
      </c>
      <c r="AD340" s="42">
        <v>0</v>
      </c>
      <c r="AE340" s="42">
        <v>0</v>
      </c>
      <c r="AF340" s="42">
        <v>0.33</v>
      </c>
      <c r="AG340" s="42">
        <v>0</v>
      </c>
      <c r="AH340" s="42">
        <v>0</v>
      </c>
      <c r="AI340" s="47">
        <v>11</v>
      </c>
      <c r="AJ340" s="47">
        <v>2</v>
      </c>
      <c r="AK340" s="47">
        <v>2</v>
      </c>
      <c r="AL340" s="47">
        <v>0</v>
      </c>
      <c r="AM340" s="47">
        <v>2</v>
      </c>
      <c r="AN340">
        <v>0</v>
      </c>
      <c r="AO340" s="47">
        <v>0</v>
      </c>
      <c r="AP340" s="47">
        <v>2</v>
      </c>
      <c r="AQ340" s="47">
        <v>0</v>
      </c>
      <c r="AR340" s="47">
        <v>0</v>
      </c>
      <c r="AS340" s="47">
        <v>3</v>
      </c>
      <c r="AT340" s="47">
        <v>0</v>
      </c>
      <c r="AU340" s="47">
        <v>3</v>
      </c>
      <c r="AV340" s="47">
        <v>1</v>
      </c>
      <c r="AW340" s="47">
        <v>2</v>
      </c>
      <c r="AX340" s="47">
        <v>0</v>
      </c>
      <c r="AY340">
        <v>0</v>
      </c>
      <c r="AZ340" s="47">
        <v>0</v>
      </c>
      <c r="BA340" s="47">
        <v>0</v>
      </c>
      <c r="BB340">
        <v>0</v>
      </c>
      <c r="BC340" t="s">
        <v>669</v>
      </c>
      <c r="BD340">
        <v>24.9</v>
      </c>
      <c r="BE340">
        <v>1.2000000000000002</v>
      </c>
      <c r="BF340">
        <v>4</v>
      </c>
      <c r="BG340">
        <v>2</v>
      </c>
    </row>
    <row r="341" spans="1:59" x14ac:dyDescent="0.25">
      <c r="A341" s="47">
        <v>0</v>
      </c>
      <c r="B341" s="47">
        <v>1</v>
      </c>
      <c r="C341" s="47">
        <v>0</v>
      </c>
      <c r="D341" s="47">
        <v>2</v>
      </c>
      <c r="E341" s="47">
        <v>0</v>
      </c>
      <c r="F341" s="47">
        <v>0</v>
      </c>
      <c r="G341" s="47">
        <v>2</v>
      </c>
      <c r="H341" s="47">
        <v>1</v>
      </c>
      <c r="I341" s="47">
        <v>0</v>
      </c>
      <c r="J341" s="47">
        <v>0</v>
      </c>
      <c r="K341" s="47">
        <v>21</v>
      </c>
      <c r="L341" s="47">
        <v>294</v>
      </c>
      <c r="M341" s="47">
        <v>5</v>
      </c>
      <c r="N341" s="47">
        <v>6</v>
      </c>
      <c r="O341" s="42">
        <v>0</v>
      </c>
      <c r="P341" s="42">
        <v>5.92</v>
      </c>
      <c r="Q341" s="42">
        <v>0</v>
      </c>
      <c r="R341" s="42">
        <v>3.25</v>
      </c>
      <c r="S341" s="47">
        <v>4</v>
      </c>
      <c r="T341" s="42">
        <v>8.24</v>
      </c>
      <c r="U341" s="42">
        <v>5.0999999999999996</v>
      </c>
      <c r="V341" s="42">
        <v>1.4</v>
      </c>
      <c r="W341" s="42">
        <v>38</v>
      </c>
      <c r="X341" s="42">
        <v>64</v>
      </c>
      <c r="Y341" s="42">
        <v>0</v>
      </c>
      <c r="Z341" s="42">
        <v>0.25</v>
      </c>
      <c r="AA341" s="42">
        <v>0</v>
      </c>
      <c r="AB341" s="42">
        <v>0</v>
      </c>
      <c r="AC341" s="42">
        <v>0.5</v>
      </c>
      <c r="AD341" s="42">
        <v>0</v>
      </c>
      <c r="AE341" s="42">
        <v>0</v>
      </c>
      <c r="AF341" s="42">
        <v>0.25</v>
      </c>
      <c r="AG341" s="42">
        <v>0.5</v>
      </c>
      <c r="AH341" s="42">
        <v>0</v>
      </c>
      <c r="AI341" s="47">
        <v>0</v>
      </c>
      <c r="AJ341" s="47">
        <v>0</v>
      </c>
      <c r="AK341" s="47">
        <v>0</v>
      </c>
      <c r="AL341" s="47">
        <v>0</v>
      </c>
      <c r="AM341" s="47">
        <v>0</v>
      </c>
      <c r="AN341">
        <v>0</v>
      </c>
      <c r="AO341" s="47">
        <v>0</v>
      </c>
      <c r="AP341" s="47">
        <v>1</v>
      </c>
      <c r="AQ341" s="47">
        <v>2</v>
      </c>
      <c r="AR341" s="47">
        <v>0</v>
      </c>
      <c r="AS341" s="47">
        <v>0</v>
      </c>
      <c r="AT341" s="47">
        <v>1</v>
      </c>
      <c r="AU341" s="47">
        <v>0</v>
      </c>
      <c r="AV341" s="47">
        <v>0</v>
      </c>
      <c r="AW341" s="47">
        <v>2</v>
      </c>
      <c r="AX341" s="47">
        <v>0</v>
      </c>
      <c r="AY341">
        <v>0</v>
      </c>
      <c r="AZ341" s="47">
        <v>0</v>
      </c>
      <c r="BA341" s="47">
        <v>0</v>
      </c>
      <c r="BB341">
        <v>0</v>
      </c>
      <c r="BC341" t="s">
        <v>422</v>
      </c>
      <c r="BD341">
        <v>10.4</v>
      </c>
      <c r="BE341">
        <v>2.8</v>
      </c>
      <c r="BF341">
        <v>2</v>
      </c>
      <c r="BG341">
        <v>2</v>
      </c>
    </row>
    <row r="342" spans="1:59" x14ac:dyDescent="0.25">
      <c r="A342" s="47">
        <v>3</v>
      </c>
      <c r="B342" s="47">
        <v>10</v>
      </c>
      <c r="C342" s="47">
        <v>14</v>
      </c>
      <c r="D342" s="47">
        <v>5</v>
      </c>
      <c r="E342" s="47">
        <v>5</v>
      </c>
      <c r="F342" s="47">
        <v>0</v>
      </c>
      <c r="G342" s="47">
        <v>1</v>
      </c>
      <c r="H342" s="47">
        <v>1</v>
      </c>
      <c r="I342" s="47">
        <v>0</v>
      </c>
      <c r="J342" s="47">
        <v>4</v>
      </c>
      <c r="K342" s="47">
        <v>21</v>
      </c>
      <c r="L342" s="47">
        <v>293</v>
      </c>
      <c r="M342" s="47">
        <v>3</v>
      </c>
      <c r="N342" s="47">
        <v>6</v>
      </c>
      <c r="O342" s="42">
        <v>0</v>
      </c>
      <c r="P342" s="42">
        <v>8.9499999999999993</v>
      </c>
      <c r="Q342" s="42">
        <v>0</v>
      </c>
      <c r="R342" s="42">
        <v>3.65</v>
      </c>
      <c r="S342" s="47">
        <v>11</v>
      </c>
      <c r="T342" s="42">
        <v>-10.46</v>
      </c>
      <c r="U342" s="42">
        <v>0</v>
      </c>
      <c r="V342" s="42">
        <v>0</v>
      </c>
      <c r="W342" s="42">
        <v>87</v>
      </c>
      <c r="X342" s="42">
        <v>54</v>
      </c>
      <c r="Y342" s="42">
        <v>0.45</v>
      </c>
      <c r="Z342" s="42">
        <v>0.91</v>
      </c>
      <c r="AA342" s="42">
        <v>1.27</v>
      </c>
      <c r="AB342" s="42">
        <v>0.27</v>
      </c>
      <c r="AC342" s="42">
        <v>0.45</v>
      </c>
      <c r="AD342" s="42">
        <v>0.36</v>
      </c>
      <c r="AE342" s="42">
        <v>0</v>
      </c>
      <c r="AF342" s="42">
        <v>0.09</v>
      </c>
      <c r="AG342" s="42">
        <v>0.09</v>
      </c>
      <c r="AH342" s="42">
        <v>0</v>
      </c>
      <c r="AI342" s="47">
        <v>2</v>
      </c>
      <c r="AJ342" s="47">
        <v>7</v>
      </c>
      <c r="AK342" s="47">
        <v>10</v>
      </c>
      <c r="AL342" s="47">
        <v>2</v>
      </c>
      <c r="AM342" s="47">
        <v>5</v>
      </c>
      <c r="AN342">
        <v>0</v>
      </c>
      <c r="AO342" s="47">
        <v>3</v>
      </c>
      <c r="AP342" s="47">
        <v>1</v>
      </c>
      <c r="AQ342" s="47">
        <v>0</v>
      </c>
      <c r="AR342" s="47">
        <v>0</v>
      </c>
      <c r="AS342" s="47">
        <v>3</v>
      </c>
      <c r="AT342" s="47">
        <v>3</v>
      </c>
      <c r="AU342" s="47">
        <v>4</v>
      </c>
      <c r="AV342" s="47">
        <v>1</v>
      </c>
      <c r="AW342" s="47">
        <v>0</v>
      </c>
      <c r="AX342" s="47">
        <v>0</v>
      </c>
      <c r="AY342">
        <v>1</v>
      </c>
      <c r="AZ342" s="47">
        <v>0</v>
      </c>
      <c r="BA342" s="47">
        <v>1</v>
      </c>
      <c r="BB342">
        <v>0</v>
      </c>
      <c r="BC342" t="s">
        <v>174</v>
      </c>
      <c r="BD342">
        <v>31.4</v>
      </c>
      <c r="BE342">
        <v>9.1</v>
      </c>
      <c r="BF342">
        <v>0</v>
      </c>
      <c r="BG342">
        <v>0</v>
      </c>
    </row>
    <row r="343" spans="1:59" x14ac:dyDescent="0.25">
      <c r="A343" s="47">
        <v>3</v>
      </c>
      <c r="B343" s="47">
        <v>7</v>
      </c>
      <c r="C343" s="47">
        <v>17</v>
      </c>
      <c r="D343" s="47">
        <v>3</v>
      </c>
      <c r="E343" s="47">
        <v>20</v>
      </c>
      <c r="F343" s="47">
        <v>0</v>
      </c>
      <c r="G343" s="47">
        <v>3</v>
      </c>
      <c r="H343" s="47">
        <v>2</v>
      </c>
      <c r="I343" s="47">
        <v>0</v>
      </c>
      <c r="J343" s="47">
        <v>7</v>
      </c>
      <c r="K343" s="47">
        <v>21</v>
      </c>
      <c r="L343" s="47">
        <v>266</v>
      </c>
      <c r="M343" s="47">
        <v>3</v>
      </c>
      <c r="N343" s="47">
        <v>7</v>
      </c>
      <c r="O343" s="42">
        <v>0</v>
      </c>
      <c r="P343" s="42">
        <v>11.22</v>
      </c>
      <c r="Q343" s="42">
        <v>0</v>
      </c>
      <c r="R343" s="42">
        <v>3.73</v>
      </c>
      <c r="S343" s="47">
        <v>18</v>
      </c>
      <c r="T343" s="42">
        <v>1.6</v>
      </c>
      <c r="U343" s="42">
        <v>5.080000000000001</v>
      </c>
      <c r="V343" s="42">
        <v>2.0625</v>
      </c>
      <c r="W343" s="42">
        <v>98</v>
      </c>
      <c r="X343" s="42">
        <v>99</v>
      </c>
      <c r="Y343" s="42">
        <v>1.1100000000000001</v>
      </c>
      <c r="Z343" s="42">
        <v>0.39</v>
      </c>
      <c r="AA343" s="42">
        <v>0.94</v>
      </c>
      <c r="AB343" s="42">
        <v>0.17</v>
      </c>
      <c r="AC343" s="42">
        <v>0.17</v>
      </c>
      <c r="AD343" s="42">
        <v>0.39</v>
      </c>
      <c r="AE343" s="42">
        <v>0</v>
      </c>
      <c r="AF343" s="42">
        <v>0.11</v>
      </c>
      <c r="AG343" s="42">
        <v>0.17</v>
      </c>
      <c r="AH343" s="42">
        <v>0</v>
      </c>
      <c r="AI343" s="47">
        <v>12</v>
      </c>
      <c r="AJ343" s="47">
        <v>4</v>
      </c>
      <c r="AK343" s="47">
        <v>10</v>
      </c>
      <c r="AL343" s="47">
        <v>2</v>
      </c>
      <c r="AM343" s="47">
        <v>2</v>
      </c>
      <c r="AN343">
        <v>0</v>
      </c>
      <c r="AO343" s="47">
        <v>5</v>
      </c>
      <c r="AP343" s="47">
        <v>2</v>
      </c>
      <c r="AQ343" s="47">
        <v>2</v>
      </c>
      <c r="AR343" s="47">
        <v>0</v>
      </c>
      <c r="AS343" s="47">
        <v>8</v>
      </c>
      <c r="AT343" s="47">
        <v>3</v>
      </c>
      <c r="AU343" s="47">
        <v>7</v>
      </c>
      <c r="AV343" s="47">
        <v>1</v>
      </c>
      <c r="AW343" s="47">
        <v>1</v>
      </c>
      <c r="AX343" s="47">
        <v>0</v>
      </c>
      <c r="AY343">
        <v>2</v>
      </c>
      <c r="AZ343" s="47">
        <v>0</v>
      </c>
      <c r="BA343" s="47">
        <v>1</v>
      </c>
      <c r="BB343">
        <v>0</v>
      </c>
      <c r="BC343" t="s">
        <v>231</v>
      </c>
      <c r="BD343">
        <v>50.8</v>
      </c>
      <c r="BE343">
        <v>16.5</v>
      </c>
      <c r="BF343">
        <v>10</v>
      </c>
      <c r="BG343">
        <v>8</v>
      </c>
    </row>
    <row r="344" spans="1:59" x14ac:dyDescent="0.25">
      <c r="A344" s="47">
        <v>7</v>
      </c>
      <c r="B344" s="47">
        <v>8</v>
      </c>
      <c r="C344" s="47">
        <v>22</v>
      </c>
      <c r="D344" s="47">
        <v>4</v>
      </c>
      <c r="E344" s="47">
        <v>11</v>
      </c>
      <c r="F344" s="47">
        <v>4</v>
      </c>
      <c r="G344" s="47">
        <v>5</v>
      </c>
      <c r="H344" s="47">
        <v>1</v>
      </c>
      <c r="I344" s="47">
        <v>0</v>
      </c>
      <c r="J344" s="47">
        <v>2</v>
      </c>
      <c r="K344" s="47">
        <v>21</v>
      </c>
      <c r="L344" s="47">
        <v>284</v>
      </c>
      <c r="M344" s="47">
        <v>2</v>
      </c>
      <c r="N344" s="47">
        <v>7</v>
      </c>
      <c r="O344" s="42">
        <v>0</v>
      </c>
      <c r="P344" s="42">
        <v>6.58</v>
      </c>
      <c r="Q344" s="42">
        <v>0</v>
      </c>
      <c r="R344" s="42">
        <v>3.5</v>
      </c>
      <c r="S344" s="47">
        <v>13</v>
      </c>
      <c r="T344" s="42">
        <v>-1.18</v>
      </c>
      <c r="U344" s="42">
        <v>5.0875000000000004</v>
      </c>
      <c r="V344" s="42">
        <v>0.9600000000000003</v>
      </c>
      <c r="W344" s="42">
        <v>99</v>
      </c>
      <c r="X344" s="42">
        <v>101</v>
      </c>
      <c r="Y344" s="42">
        <v>0.85</v>
      </c>
      <c r="Z344" s="42">
        <v>0.62</v>
      </c>
      <c r="AA344" s="42">
        <v>1.69</v>
      </c>
      <c r="AB344" s="42">
        <v>0.54</v>
      </c>
      <c r="AC344" s="42">
        <v>0.31</v>
      </c>
      <c r="AD344" s="42">
        <v>0.15</v>
      </c>
      <c r="AE344" s="42">
        <v>0.31</v>
      </c>
      <c r="AF344" s="42">
        <v>0.08</v>
      </c>
      <c r="AG344" s="42">
        <v>0.38</v>
      </c>
      <c r="AH344" s="42">
        <v>0</v>
      </c>
      <c r="AI344" s="47">
        <v>6</v>
      </c>
      <c r="AJ344" s="47">
        <v>6</v>
      </c>
      <c r="AK344" s="47">
        <v>15</v>
      </c>
      <c r="AL344" s="47">
        <v>5</v>
      </c>
      <c r="AM344" s="47">
        <v>3</v>
      </c>
      <c r="AN344">
        <v>3</v>
      </c>
      <c r="AO344" s="47">
        <v>2</v>
      </c>
      <c r="AP344" s="47">
        <v>1</v>
      </c>
      <c r="AQ344" s="47">
        <v>4</v>
      </c>
      <c r="AR344" s="47">
        <v>0</v>
      </c>
      <c r="AS344" s="47">
        <v>5</v>
      </c>
      <c r="AT344" s="47">
        <v>2</v>
      </c>
      <c r="AU344" s="47">
        <v>7</v>
      </c>
      <c r="AV344" s="47">
        <v>2</v>
      </c>
      <c r="AW344" s="47">
        <v>1</v>
      </c>
      <c r="AX344" s="47">
        <v>1</v>
      </c>
      <c r="AY344">
        <v>0</v>
      </c>
      <c r="AZ344" s="47">
        <v>0</v>
      </c>
      <c r="BA344" s="47">
        <v>1</v>
      </c>
      <c r="BB344">
        <v>0</v>
      </c>
      <c r="BC344" t="s">
        <v>201</v>
      </c>
      <c r="BD344">
        <v>40.9</v>
      </c>
      <c r="BE344">
        <v>7.8000000000000007</v>
      </c>
      <c r="BF344">
        <v>8</v>
      </c>
      <c r="BG344">
        <v>8</v>
      </c>
    </row>
    <row r="345" spans="1:59" x14ac:dyDescent="0.25">
      <c r="A345" s="47">
        <v>2</v>
      </c>
      <c r="B345" s="47">
        <v>34</v>
      </c>
      <c r="C345" s="47">
        <v>32</v>
      </c>
      <c r="D345" s="47">
        <v>6</v>
      </c>
      <c r="E345" s="47">
        <v>32</v>
      </c>
      <c r="F345" s="47">
        <v>3</v>
      </c>
      <c r="G345" s="47">
        <v>3</v>
      </c>
      <c r="H345" s="47">
        <v>1</v>
      </c>
      <c r="I345" s="47">
        <v>0</v>
      </c>
      <c r="J345" s="47">
        <v>9</v>
      </c>
      <c r="K345" s="47">
        <v>21</v>
      </c>
      <c r="L345" s="47">
        <v>356</v>
      </c>
      <c r="M345" s="47">
        <v>2</v>
      </c>
      <c r="N345" s="47">
        <v>7</v>
      </c>
      <c r="O345" s="42">
        <v>0</v>
      </c>
      <c r="P345" s="42">
        <v>12.4</v>
      </c>
      <c r="Q345" s="42">
        <v>0</v>
      </c>
      <c r="R345" s="42">
        <v>6.76</v>
      </c>
      <c r="S345" s="47">
        <v>18</v>
      </c>
      <c r="T345" s="42">
        <v>7.89</v>
      </c>
      <c r="U345" s="42">
        <v>7.62</v>
      </c>
      <c r="V345" s="42">
        <v>5.6749999999999998</v>
      </c>
      <c r="W345" s="42">
        <v>95</v>
      </c>
      <c r="X345" s="42">
        <v>107</v>
      </c>
      <c r="Y345" s="42">
        <v>1.78</v>
      </c>
      <c r="Z345" s="42">
        <v>1.89</v>
      </c>
      <c r="AA345" s="42">
        <v>1.78</v>
      </c>
      <c r="AB345" s="42">
        <v>0.11</v>
      </c>
      <c r="AC345" s="42">
        <v>0.33</v>
      </c>
      <c r="AD345" s="42">
        <v>0.5</v>
      </c>
      <c r="AE345" s="42">
        <v>0.17</v>
      </c>
      <c r="AF345" s="42">
        <v>0.06</v>
      </c>
      <c r="AG345" s="42">
        <v>0.17</v>
      </c>
      <c r="AH345" s="42">
        <v>0</v>
      </c>
      <c r="AI345" s="47">
        <v>20</v>
      </c>
      <c r="AJ345" s="47">
        <v>17</v>
      </c>
      <c r="AK345" s="47">
        <v>16</v>
      </c>
      <c r="AL345" s="47">
        <v>1</v>
      </c>
      <c r="AM345" s="47">
        <v>3</v>
      </c>
      <c r="AN345">
        <v>3</v>
      </c>
      <c r="AO345" s="47">
        <v>5</v>
      </c>
      <c r="AP345" s="47">
        <v>1</v>
      </c>
      <c r="AQ345" s="47">
        <v>1</v>
      </c>
      <c r="AR345" s="47">
        <v>0</v>
      </c>
      <c r="AS345" s="47">
        <v>12</v>
      </c>
      <c r="AT345" s="47">
        <v>17</v>
      </c>
      <c r="AU345" s="47">
        <v>16</v>
      </c>
      <c r="AV345" s="47">
        <v>1</v>
      </c>
      <c r="AW345" s="47">
        <v>3</v>
      </c>
      <c r="AX345" s="47">
        <v>0</v>
      </c>
      <c r="AY345">
        <v>4</v>
      </c>
      <c r="AZ345" s="47">
        <v>0</v>
      </c>
      <c r="BA345" s="47">
        <v>2</v>
      </c>
      <c r="BB345">
        <v>0</v>
      </c>
      <c r="BC345" t="s">
        <v>185</v>
      </c>
      <c r="BD345">
        <v>76.2</v>
      </c>
      <c r="BE345">
        <v>45.4</v>
      </c>
      <c r="BF345">
        <v>10</v>
      </c>
      <c r="BG345">
        <v>8</v>
      </c>
    </row>
    <row r="346" spans="1:59" x14ac:dyDescent="0.25">
      <c r="A346" s="47">
        <v>1</v>
      </c>
      <c r="B346" s="47">
        <v>12</v>
      </c>
      <c r="C346" s="47">
        <v>13</v>
      </c>
      <c r="D346" s="47">
        <v>2</v>
      </c>
      <c r="E346" s="47">
        <v>3</v>
      </c>
      <c r="F346" s="47">
        <v>1</v>
      </c>
      <c r="G346" s="47">
        <v>2</v>
      </c>
      <c r="H346" s="47">
        <v>1</v>
      </c>
      <c r="I346" s="47">
        <v>0</v>
      </c>
      <c r="J346" s="47">
        <v>4</v>
      </c>
      <c r="K346" s="47">
        <v>21</v>
      </c>
      <c r="L346" s="47">
        <v>262</v>
      </c>
      <c r="M346" s="47">
        <v>3</v>
      </c>
      <c r="N346" s="47">
        <v>2</v>
      </c>
      <c r="O346" s="42">
        <v>0</v>
      </c>
      <c r="P346" s="42">
        <v>6.95</v>
      </c>
      <c r="Q346" s="42">
        <v>0</v>
      </c>
      <c r="R346" s="42">
        <v>4</v>
      </c>
      <c r="S346" s="47">
        <v>12</v>
      </c>
      <c r="T346" s="42">
        <v>1.43</v>
      </c>
      <c r="U346" s="42">
        <v>4.3333333333333339</v>
      </c>
      <c r="V346" s="42">
        <v>3.6666666666666665</v>
      </c>
      <c r="W346" s="42">
        <v>84</v>
      </c>
      <c r="X346" s="42">
        <v>99</v>
      </c>
      <c r="Y346" s="42">
        <v>0.25</v>
      </c>
      <c r="Z346" s="42">
        <v>1</v>
      </c>
      <c r="AA346" s="42">
        <v>1.08</v>
      </c>
      <c r="AB346" s="42">
        <v>0.08</v>
      </c>
      <c r="AC346" s="42">
        <v>0.17</v>
      </c>
      <c r="AD346" s="42">
        <v>0.33</v>
      </c>
      <c r="AE346" s="42">
        <v>0.08</v>
      </c>
      <c r="AF346" s="42">
        <v>0.08</v>
      </c>
      <c r="AG346" s="42">
        <v>0.17</v>
      </c>
      <c r="AH346" s="42">
        <v>0</v>
      </c>
      <c r="AI346" s="47">
        <v>1</v>
      </c>
      <c r="AJ346" s="47">
        <v>8</v>
      </c>
      <c r="AK346" s="47">
        <v>3</v>
      </c>
      <c r="AL346" s="47">
        <v>1</v>
      </c>
      <c r="AM346" s="47">
        <v>2</v>
      </c>
      <c r="AN346">
        <v>0</v>
      </c>
      <c r="AO346" s="47">
        <v>3</v>
      </c>
      <c r="AP346" s="47">
        <v>0</v>
      </c>
      <c r="AQ346" s="47">
        <v>1</v>
      </c>
      <c r="AR346" s="47">
        <v>0</v>
      </c>
      <c r="AS346" s="47">
        <v>2</v>
      </c>
      <c r="AT346" s="47">
        <v>4</v>
      </c>
      <c r="AU346" s="47">
        <v>10</v>
      </c>
      <c r="AV346" s="47">
        <v>0</v>
      </c>
      <c r="AW346" s="47">
        <v>0</v>
      </c>
      <c r="AX346" s="47">
        <v>1</v>
      </c>
      <c r="AY346">
        <v>1</v>
      </c>
      <c r="AZ346" s="47">
        <v>1</v>
      </c>
      <c r="BA346" s="47">
        <v>1</v>
      </c>
      <c r="BB346">
        <v>0</v>
      </c>
      <c r="BC346" t="s">
        <v>267</v>
      </c>
      <c r="BD346">
        <v>25.999999999999996</v>
      </c>
      <c r="BE346">
        <v>22</v>
      </c>
      <c r="BF346">
        <v>6</v>
      </c>
      <c r="BG346">
        <v>6</v>
      </c>
    </row>
    <row r="347" spans="1:59" x14ac:dyDescent="0.25">
      <c r="A347" s="47">
        <v>1</v>
      </c>
      <c r="B347" s="47">
        <v>6</v>
      </c>
      <c r="C347" s="47">
        <v>4</v>
      </c>
      <c r="D347" s="47">
        <v>1</v>
      </c>
      <c r="E347" s="47">
        <v>4</v>
      </c>
      <c r="F347" s="47">
        <v>0</v>
      </c>
      <c r="G347" s="47">
        <v>0</v>
      </c>
      <c r="H347" s="47">
        <v>1</v>
      </c>
      <c r="I347" s="47">
        <v>0</v>
      </c>
      <c r="J347" s="47">
        <v>2</v>
      </c>
      <c r="K347" s="47">
        <v>21</v>
      </c>
      <c r="L347" s="47">
        <v>265</v>
      </c>
      <c r="M347" s="47">
        <v>3</v>
      </c>
      <c r="N347" s="47">
        <v>6</v>
      </c>
      <c r="O347" s="42">
        <v>0</v>
      </c>
      <c r="P347" s="42">
        <v>5.2</v>
      </c>
      <c r="Q347" s="42">
        <v>0</v>
      </c>
      <c r="R347" s="42">
        <v>3.6</v>
      </c>
      <c r="S347" s="47">
        <v>8</v>
      </c>
      <c r="T347" s="42">
        <v>2.13</v>
      </c>
      <c r="U347" s="42">
        <v>0</v>
      </c>
      <c r="V347" s="42">
        <v>0</v>
      </c>
      <c r="W347" s="42">
        <v>96</v>
      </c>
      <c r="X347" s="42">
        <v>104</v>
      </c>
      <c r="Y347" s="42">
        <v>0.44</v>
      </c>
      <c r="Z347" s="42">
        <v>0.67</v>
      </c>
      <c r="AA347" s="42">
        <v>0.44</v>
      </c>
      <c r="AB347" s="42">
        <v>0.11</v>
      </c>
      <c r="AC347" s="42">
        <v>0.11</v>
      </c>
      <c r="AD347" s="42">
        <v>0.22</v>
      </c>
      <c r="AE347" s="42">
        <v>0</v>
      </c>
      <c r="AF347" s="42">
        <v>0.11</v>
      </c>
      <c r="AG347" s="42">
        <v>0</v>
      </c>
      <c r="AH347" s="42">
        <v>0</v>
      </c>
      <c r="AI347" s="47">
        <v>1</v>
      </c>
      <c r="AJ347" s="47">
        <v>4</v>
      </c>
      <c r="AK347" s="47">
        <v>3</v>
      </c>
      <c r="AL347" s="47">
        <v>1</v>
      </c>
      <c r="AM347" s="47">
        <v>1</v>
      </c>
      <c r="AN347">
        <v>0</v>
      </c>
      <c r="AO347" s="47">
        <v>0</v>
      </c>
      <c r="AP347" s="47">
        <v>1</v>
      </c>
      <c r="AQ347" s="47">
        <v>0</v>
      </c>
      <c r="AR347" s="47">
        <v>0</v>
      </c>
      <c r="AS347" s="47">
        <v>3</v>
      </c>
      <c r="AT347" s="47">
        <v>2</v>
      </c>
      <c r="AU347" s="47">
        <v>1</v>
      </c>
      <c r="AV347" s="47">
        <v>0</v>
      </c>
      <c r="AW347" s="47">
        <v>0</v>
      </c>
      <c r="AX347" s="47">
        <v>0</v>
      </c>
      <c r="AY347">
        <v>2</v>
      </c>
      <c r="AZ347" s="47">
        <v>0</v>
      </c>
      <c r="BA347" s="47">
        <v>0</v>
      </c>
      <c r="BB347">
        <v>0</v>
      </c>
      <c r="BC347" t="s">
        <v>339</v>
      </c>
      <c r="BD347">
        <v>12.2</v>
      </c>
      <c r="BE347">
        <v>13.6</v>
      </c>
      <c r="BF347">
        <v>0</v>
      </c>
      <c r="BG347">
        <v>0</v>
      </c>
    </row>
    <row r="348" spans="1:59" x14ac:dyDescent="0.25">
      <c r="A348" s="47">
        <v>5</v>
      </c>
      <c r="B348" s="47">
        <v>19</v>
      </c>
      <c r="C348" s="47">
        <v>15</v>
      </c>
      <c r="D348" s="47">
        <v>4</v>
      </c>
      <c r="E348" s="47">
        <v>4</v>
      </c>
      <c r="F348" s="47">
        <v>0</v>
      </c>
      <c r="G348" s="47">
        <v>3</v>
      </c>
      <c r="H348" s="47">
        <v>1</v>
      </c>
      <c r="I348" s="47">
        <v>0</v>
      </c>
      <c r="J348" s="47">
        <v>4</v>
      </c>
      <c r="K348" s="47">
        <v>21</v>
      </c>
      <c r="L348" s="47">
        <v>264</v>
      </c>
      <c r="M348" s="47">
        <v>3</v>
      </c>
      <c r="N348" s="47">
        <v>7</v>
      </c>
      <c r="O348" s="42">
        <v>0</v>
      </c>
      <c r="P348" s="42">
        <v>6.61</v>
      </c>
      <c r="Q348" s="42">
        <v>0</v>
      </c>
      <c r="R348" s="42">
        <v>2.94</v>
      </c>
      <c r="S348" s="47">
        <v>17</v>
      </c>
      <c r="T348" s="42">
        <v>8.6199999999999992</v>
      </c>
      <c r="U348" s="42">
        <v>3.2249999999999996</v>
      </c>
      <c r="V348" s="42">
        <v>2.6666666666666665</v>
      </c>
      <c r="W348" s="42">
        <v>100</v>
      </c>
      <c r="X348" s="42">
        <v>100</v>
      </c>
      <c r="Y348" s="42">
        <v>0.24</v>
      </c>
      <c r="Z348" s="42">
        <v>1.1200000000000001</v>
      </c>
      <c r="AA348" s="42">
        <v>0.88</v>
      </c>
      <c r="AB348" s="42">
        <v>0.28999999999999998</v>
      </c>
      <c r="AC348" s="42">
        <v>0.24</v>
      </c>
      <c r="AD348" s="42">
        <v>0.24</v>
      </c>
      <c r="AE348" s="42">
        <v>0</v>
      </c>
      <c r="AF348" s="42">
        <v>0.06</v>
      </c>
      <c r="AG348" s="42">
        <v>0.18</v>
      </c>
      <c r="AH348" s="42">
        <v>0</v>
      </c>
      <c r="AI348" s="47">
        <v>3</v>
      </c>
      <c r="AJ348" s="47">
        <v>8</v>
      </c>
      <c r="AK348" s="47">
        <v>7</v>
      </c>
      <c r="AL348" s="47">
        <v>2</v>
      </c>
      <c r="AM348" s="47">
        <v>3</v>
      </c>
      <c r="AN348">
        <v>0</v>
      </c>
      <c r="AO348" s="47">
        <v>1</v>
      </c>
      <c r="AP348" s="47">
        <v>1</v>
      </c>
      <c r="AQ348" s="47">
        <v>3</v>
      </c>
      <c r="AR348" s="47">
        <v>0</v>
      </c>
      <c r="AS348" s="47">
        <v>1</v>
      </c>
      <c r="AT348" s="47">
        <v>11</v>
      </c>
      <c r="AU348" s="47">
        <v>8</v>
      </c>
      <c r="AV348" s="47">
        <v>3</v>
      </c>
      <c r="AW348" s="47">
        <v>1</v>
      </c>
      <c r="AX348" s="47">
        <v>0</v>
      </c>
      <c r="AY348">
        <v>3</v>
      </c>
      <c r="AZ348" s="47">
        <v>0</v>
      </c>
      <c r="BA348" s="47">
        <v>0</v>
      </c>
      <c r="BB348">
        <v>0</v>
      </c>
      <c r="BC348" t="s">
        <v>361</v>
      </c>
      <c r="BD348">
        <v>26</v>
      </c>
      <c r="BE348">
        <v>24.1</v>
      </c>
      <c r="BF348">
        <v>8</v>
      </c>
      <c r="BG348">
        <v>9</v>
      </c>
    </row>
    <row r="349" spans="1:59" x14ac:dyDescent="0.25">
      <c r="A349" s="47">
        <v>3</v>
      </c>
      <c r="B349" s="47">
        <v>9</v>
      </c>
      <c r="C349" s="47">
        <v>10</v>
      </c>
      <c r="D349" s="47">
        <v>1</v>
      </c>
      <c r="E349" s="47">
        <v>16</v>
      </c>
      <c r="F349" s="47">
        <v>1</v>
      </c>
      <c r="G349" s="47">
        <v>0</v>
      </c>
      <c r="H349" s="47">
        <v>1</v>
      </c>
      <c r="I349" s="47">
        <v>0</v>
      </c>
      <c r="J349" s="47">
        <v>3</v>
      </c>
      <c r="K349" s="47">
        <v>21</v>
      </c>
      <c r="L349" s="47">
        <v>264</v>
      </c>
      <c r="M349" s="47">
        <v>2</v>
      </c>
      <c r="N349" s="47">
        <v>7</v>
      </c>
      <c r="O349" s="42">
        <v>0</v>
      </c>
      <c r="P349" s="42">
        <v>4.3600000000000003</v>
      </c>
      <c r="Q349" s="42">
        <v>0</v>
      </c>
      <c r="R349" s="42">
        <v>3.13</v>
      </c>
      <c r="S349" s="47">
        <v>12</v>
      </c>
      <c r="T349" s="42">
        <v>0.89</v>
      </c>
      <c r="U349" s="42">
        <v>0.57499999999999996</v>
      </c>
      <c r="V349" s="42">
        <v>4.4124999999999996</v>
      </c>
      <c r="W349" s="42">
        <v>68</v>
      </c>
      <c r="X349" s="42">
        <v>50</v>
      </c>
      <c r="Y349" s="42">
        <v>1.33</v>
      </c>
      <c r="Z349" s="42">
        <v>0.75</v>
      </c>
      <c r="AA349" s="42">
        <v>0.83</v>
      </c>
      <c r="AB349" s="42">
        <v>0.25</v>
      </c>
      <c r="AC349" s="42">
        <v>0.08</v>
      </c>
      <c r="AD349" s="42">
        <v>0.25</v>
      </c>
      <c r="AE349" s="42">
        <v>0.08</v>
      </c>
      <c r="AF349" s="42">
        <v>0.08</v>
      </c>
      <c r="AG349" s="42">
        <v>0</v>
      </c>
      <c r="AH349" s="42">
        <v>0</v>
      </c>
      <c r="AI349" s="47">
        <v>1</v>
      </c>
      <c r="AJ349" s="47">
        <v>2</v>
      </c>
      <c r="AK349" s="47">
        <v>2</v>
      </c>
      <c r="AL349" s="47">
        <v>0</v>
      </c>
      <c r="AM349" s="47">
        <v>0</v>
      </c>
      <c r="AN349">
        <v>0</v>
      </c>
      <c r="AO349" s="47">
        <v>0</v>
      </c>
      <c r="AP349" s="47">
        <v>0</v>
      </c>
      <c r="AQ349" s="47">
        <v>0</v>
      </c>
      <c r="AR349" s="47">
        <v>0</v>
      </c>
      <c r="AS349" s="47">
        <v>15</v>
      </c>
      <c r="AT349" s="47">
        <v>7</v>
      </c>
      <c r="AU349" s="47">
        <v>8</v>
      </c>
      <c r="AV349" s="47">
        <v>3</v>
      </c>
      <c r="AW349" s="47">
        <v>1</v>
      </c>
      <c r="AX349" s="47">
        <v>1</v>
      </c>
      <c r="AY349">
        <v>3</v>
      </c>
      <c r="AZ349" s="47">
        <v>1</v>
      </c>
      <c r="BA349" s="47">
        <v>0</v>
      </c>
      <c r="BB349">
        <v>0</v>
      </c>
      <c r="BC349" t="s">
        <v>459</v>
      </c>
      <c r="BD349">
        <v>2.2999999999999998</v>
      </c>
      <c r="BE349">
        <v>39.299999999999997</v>
      </c>
      <c r="BF349">
        <v>4</v>
      </c>
      <c r="BG349">
        <v>9</v>
      </c>
    </row>
    <row r="350" spans="1:59" x14ac:dyDescent="0.25">
      <c r="A350" s="47">
        <v>3</v>
      </c>
      <c r="B350" s="47">
        <v>11</v>
      </c>
      <c r="C350" s="47">
        <v>7</v>
      </c>
      <c r="D350" s="47">
        <v>2</v>
      </c>
      <c r="E350" s="47">
        <v>8</v>
      </c>
      <c r="F350" s="47">
        <v>0</v>
      </c>
      <c r="G350" s="47">
        <v>0</v>
      </c>
      <c r="H350" s="47">
        <v>1</v>
      </c>
      <c r="I350" s="47">
        <v>0</v>
      </c>
      <c r="J350" s="47">
        <v>3</v>
      </c>
      <c r="K350" s="47">
        <v>21</v>
      </c>
      <c r="L350" s="47">
        <v>294</v>
      </c>
      <c r="M350" s="47">
        <v>2</v>
      </c>
      <c r="N350" s="47">
        <v>6</v>
      </c>
      <c r="O350" s="42">
        <v>0</v>
      </c>
      <c r="P350" s="42">
        <v>3.72</v>
      </c>
      <c r="Q350" s="42">
        <v>0</v>
      </c>
      <c r="R350" s="42">
        <v>3.06</v>
      </c>
      <c r="S350" s="47">
        <v>11</v>
      </c>
      <c r="T350" s="42">
        <v>1.83</v>
      </c>
      <c r="U350" s="42">
        <v>4.7399999999999993</v>
      </c>
      <c r="V350" s="42">
        <v>1.6666666666666667</v>
      </c>
      <c r="W350" s="42">
        <v>57</v>
      </c>
      <c r="X350" s="42">
        <v>100</v>
      </c>
      <c r="Y350" s="42">
        <v>0.73</v>
      </c>
      <c r="Z350" s="42">
        <v>1</v>
      </c>
      <c r="AA350" s="42">
        <v>0.64</v>
      </c>
      <c r="AB350" s="42">
        <v>0.27</v>
      </c>
      <c r="AC350" s="42">
        <v>0.18</v>
      </c>
      <c r="AD350" s="42">
        <v>0.27</v>
      </c>
      <c r="AE350" s="42">
        <v>0</v>
      </c>
      <c r="AF350" s="42">
        <v>0.09</v>
      </c>
      <c r="AG350" s="42">
        <v>0</v>
      </c>
      <c r="AH350" s="42">
        <v>0</v>
      </c>
      <c r="AI350" s="47">
        <v>4</v>
      </c>
      <c r="AJ350" s="47">
        <v>4</v>
      </c>
      <c r="AK350" s="47">
        <v>3</v>
      </c>
      <c r="AL350" s="47">
        <v>1</v>
      </c>
      <c r="AM350" s="47">
        <v>1</v>
      </c>
      <c r="AN350">
        <v>0</v>
      </c>
      <c r="AO350" s="47">
        <v>2</v>
      </c>
      <c r="AP350" s="47">
        <v>1</v>
      </c>
      <c r="AQ350" s="47">
        <v>0</v>
      </c>
      <c r="AR350" s="47">
        <v>0</v>
      </c>
      <c r="AS350" s="47">
        <v>4</v>
      </c>
      <c r="AT350" s="47">
        <v>7</v>
      </c>
      <c r="AU350" s="47">
        <v>4</v>
      </c>
      <c r="AV350" s="47">
        <v>2</v>
      </c>
      <c r="AW350" s="47">
        <v>1</v>
      </c>
      <c r="AX350" s="47">
        <v>0</v>
      </c>
      <c r="AY350">
        <v>1</v>
      </c>
      <c r="AZ350" s="47">
        <v>0</v>
      </c>
      <c r="BA350" s="47">
        <v>0</v>
      </c>
      <c r="BB350">
        <v>0</v>
      </c>
      <c r="BC350" t="s">
        <v>354</v>
      </c>
      <c r="BD350">
        <v>23.7</v>
      </c>
      <c r="BE350">
        <v>13.000000000000002</v>
      </c>
      <c r="BF350">
        <v>5</v>
      </c>
      <c r="BG350">
        <v>8</v>
      </c>
    </row>
    <row r="351" spans="1:59" x14ac:dyDescent="0.25">
      <c r="A351" s="47">
        <v>2</v>
      </c>
      <c r="B351" s="47">
        <v>16</v>
      </c>
      <c r="C351" s="47">
        <v>7</v>
      </c>
      <c r="D351" s="47">
        <v>1</v>
      </c>
      <c r="E351" s="47">
        <v>12</v>
      </c>
      <c r="F351" s="47">
        <v>0</v>
      </c>
      <c r="G351" s="47">
        <v>0</v>
      </c>
      <c r="H351" s="47">
        <v>1</v>
      </c>
      <c r="I351" s="47">
        <v>0</v>
      </c>
      <c r="J351" s="47">
        <v>5</v>
      </c>
      <c r="K351" s="47">
        <v>21</v>
      </c>
      <c r="L351" s="47">
        <v>283</v>
      </c>
      <c r="M351" s="47">
        <v>3</v>
      </c>
      <c r="N351" s="47">
        <v>2</v>
      </c>
      <c r="O351" s="42">
        <v>0</v>
      </c>
      <c r="P351" s="42">
        <v>8.5500000000000007</v>
      </c>
      <c r="Q351" s="42">
        <v>0</v>
      </c>
      <c r="R351" s="42">
        <v>3.77</v>
      </c>
      <c r="S351" s="47">
        <v>13</v>
      </c>
      <c r="T351" s="42">
        <v>4.57</v>
      </c>
      <c r="U351" s="42">
        <v>0</v>
      </c>
      <c r="V351" s="42">
        <v>0</v>
      </c>
      <c r="W351" s="42">
        <v>93</v>
      </c>
      <c r="X351" s="42">
        <v>53</v>
      </c>
      <c r="Y351" s="42">
        <v>0.92</v>
      </c>
      <c r="Z351" s="42">
        <v>1.23</v>
      </c>
      <c r="AA351" s="42">
        <v>0.54</v>
      </c>
      <c r="AB351" s="42">
        <v>0.15</v>
      </c>
      <c r="AC351" s="42">
        <v>0.08</v>
      </c>
      <c r="AD351" s="42">
        <v>0.38</v>
      </c>
      <c r="AE351" s="42">
        <v>0</v>
      </c>
      <c r="AF351" s="42">
        <v>0.08</v>
      </c>
      <c r="AG351" s="42">
        <v>0</v>
      </c>
      <c r="AH351" s="42">
        <v>0</v>
      </c>
      <c r="AI351" s="47">
        <v>6</v>
      </c>
      <c r="AJ351" s="47">
        <v>11</v>
      </c>
      <c r="AK351" s="47">
        <v>3</v>
      </c>
      <c r="AL351" s="47">
        <v>1</v>
      </c>
      <c r="AM351" s="47">
        <v>1</v>
      </c>
      <c r="AN351">
        <v>0</v>
      </c>
      <c r="AO351" s="47">
        <v>3</v>
      </c>
      <c r="AP351" s="47">
        <v>0</v>
      </c>
      <c r="AQ351" s="47">
        <v>0</v>
      </c>
      <c r="AR351" s="47">
        <v>0</v>
      </c>
      <c r="AS351" s="47">
        <v>6</v>
      </c>
      <c r="AT351" s="47">
        <v>5</v>
      </c>
      <c r="AU351" s="47">
        <v>4</v>
      </c>
      <c r="AV351" s="47">
        <v>1</v>
      </c>
      <c r="AW351" s="47">
        <v>0</v>
      </c>
      <c r="AX351" s="47">
        <v>0</v>
      </c>
      <c r="AY351">
        <v>2</v>
      </c>
      <c r="AZ351" s="47">
        <v>1</v>
      </c>
      <c r="BA351" s="47">
        <v>0</v>
      </c>
      <c r="BB351">
        <v>0</v>
      </c>
      <c r="BC351" t="s">
        <v>125</v>
      </c>
      <c r="BD351">
        <v>30.1</v>
      </c>
      <c r="BE351">
        <v>24.8</v>
      </c>
      <c r="BF351">
        <v>0</v>
      </c>
      <c r="BG351">
        <v>0</v>
      </c>
    </row>
    <row r="352" spans="1:59" x14ac:dyDescent="0.25">
      <c r="A352" s="47">
        <v>5</v>
      </c>
      <c r="B352" s="47">
        <v>18</v>
      </c>
      <c r="C352" s="47">
        <v>12</v>
      </c>
      <c r="D352" s="47">
        <v>8</v>
      </c>
      <c r="E352" s="47">
        <v>17</v>
      </c>
      <c r="F352" s="47">
        <v>2</v>
      </c>
      <c r="G352" s="47">
        <v>2</v>
      </c>
      <c r="H352" s="47">
        <v>1</v>
      </c>
      <c r="I352" s="47">
        <v>0</v>
      </c>
      <c r="J352" s="47">
        <v>5</v>
      </c>
      <c r="K352" s="47">
        <v>21</v>
      </c>
      <c r="L352" s="47">
        <v>266</v>
      </c>
      <c r="M352" s="47">
        <v>2</v>
      </c>
      <c r="N352" s="47">
        <v>7</v>
      </c>
      <c r="O352" s="42">
        <v>0</v>
      </c>
      <c r="P352" s="42">
        <v>10.45</v>
      </c>
      <c r="Q352" s="42">
        <v>0</v>
      </c>
      <c r="R352" s="42">
        <v>4.57</v>
      </c>
      <c r="S352" s="47">
        <v>16</v>
      </c>
      <c r="T352" s="42">
        <v>3.41</v>
      </c>
      <c r="U352" s="42">
        <v>5.18</v>
      </c>
      <c r="V352" s="42">
        <v>3.5166666666666662</v>
      </c>
      <c r="W352" s="42">
        <v>94</v>
      </c>
      <c r="X352" s="42">
        <v>99</v>
      </c>
      <c r="Y352" s="42">
        <v>1.06</v>
      </c>
      <c r="Z352" s="42">
        <v>1.1200000000000001</v>
      </c>
      <c r="AA352" s="42">
        <v>0.75</v>
      </c>
      <c r="AB352" s="42">
        <v>0.31</v>
      </c>
      <c r="AC352" s="42">
        <v>0.5</v>
      </c>
      <c r="AD352" s="42">
        <v>0.31</v>
      </c>
      <c r="AE352" s="42">
        <v>0.12</v>
      </c>
      <c r="AF352" s="42">
        <v>0.06</v>
      </c>
      <c r="AG352" s="42">
        <v>0.12</v>
      </c>
      <c r="AH352" s="42">
        <v>0</v>
      </c>
      <c r="AI352" s="47">
        <v>11</v>
      </c>
      <c r="AJ352" s="47">
        <v>12</v>
      </c>
      <c r="AK352" s="47">
        <v>10</v>
      </c>
      <c r="AL352" s="47">
        <v>3</v>
      </c>
      <c r="AM352" s="47">
        <v>5</v>
      </c>
      <c r="AN352">
        <v>1</v>
      </c>
      <c r="AO352" s="47">
        <v>4</v>
      </c>
      <c r="AP352" s="47">
        <v>1</v>
      </c>
      <c r="AQ352" s="47">
        <v>1</v>
      </c>
      <c r="AR352" s="47">
        <v>0</v>
      </c>
      <c r="AS352" s="47">
        <v>6</v>
      </c>
      <c r="AT352" s="47">
        <v>6</v>
      </c>
      <c r="AU352" s="47">
        <v>2</v>
      </c>
      <c r="AV352" s="47">
        <v>2</v>
      </c>
      <c r="AW352" s="47">
        <v>3</v>
      </c>
      <c r="AX352" s="47">
        <v>1</v>
      </c>
      <c r="AY352">
        <v>1</v>
      </c>
      <c r="AZ352" s="47">
        <v>0</v>
      </c>
      <c r="BA352" s="47">
        <v>1</v>
      </c>
      <c r="BB352">
        <v>0</v>
      </c>
      <c r="BC352" t="s">
        <v>275</v>
      </c>
      <c r="BD352">
        <v>52.1</v>
      </c>
      <c r="BE352">
        <v>21.2</v>
      </c>
      <c r="BF352">
        <v>10</v>
      </c>
      <c r="BG352">
        <v>6</v>
      </c>
    </row>
    <row r="353" spans="1:59" x14ac:dyDescent="0.25">
      <c r="A353" s="47">
        <v>2</v>
      </c>
      <c r="B353" s="47">
        <v>18</v>
      </c>
      <c r="C353" s="47">
        <v>7</v>
      </c>
      <c r="D353" s="47">
        <v>3</v>
      </c>
      <c r="E353" s="47">
        <v>9</v>
      </c>
      <c r="F353" s="47">
        <v>0</v>
      </c>
      <c r="G353" s="47">
        <v>2</v>
      </c>
      <c r="H353" s="47">
        <v>1</v>
      </c>
      <c r="I353" s="47">
        <v>0</v>
      </c>
      <c r="J353" s="47">
        <v>3</v>
      </c>
      <c r="K353" s="47">
        <v>21</v>
      </c>
      <c r="L353" s="47">
        <v>276</v>
      </c>
      <c r="M353" s="47">
        <v>3</v>
      </c>
      <c r="N353" s="47">
        <v>6</v>
      </c>
      <c r="O353" s="42">
        <v>0</v>
      </c>
      <c r="P353" s="42">
        <v>6.25</v>
      </c>
      <c r="Q353" s="42">
        <v>0</v>
      </c>
      <c r="R353" s="42">
        <v>4.1500000000000004</v>
      </c>
      <c r="S353" s="47">
        <v>12</v>
      </c>
      <c r="T353" s="42">
        <v>0.98</v>
      </c>
      <c r="U353" s="42">
        <v>4.8624999999999998</v>
      </c>
      <c r="V353" s="42">
        <v>2.7250000000000001</v>
      </c>
      <c r="W353" s="42">
        <v>101</v>
      </c>
      <c r="X353" s="42">
        <v>104</v>
      </c>
      <c r="Y353" s="42">
        <v>0.75</v>
      </c>
      <c r="Z353" s="42">
        <v>1.5</v>
      </c>
      <c r="AA353" s="42">
        <v>0.57999999999999996</v>
      </c>
      <c r="AB353" s="42">
        <v>0.17</v>
      </c>
      <c r="AC353" s="42">
        <v>0.25</v>
      </c>
      <c r="AD353" s="42">
        <v>0.25</v>
      </c>
      <c r="AE353" s="42">
        <v>0</v>
      </c>
      <c r="AF353" s="42">
        <v>0.08</v>
      </c>
      <c r="AG353" s="42">
        <v>0.17</v>
      </c>
      <c r="AH353" s="42">
        <v>0</v>
      </c>
      <c r="AI353" s="47">
        <v>6</v>
      </c>
      <c r="AJ353" s="47">
        <v>10</v>
      </c>
      <c r="AK353" s="47">
        <v>3</v>
      </c>
      <c r="AL353" s="47">
        <v>1</v>
      </c>
      <c r="AM353" s="47">
        <v>2</v>
      </c>
      <c r="AN353">
        <v>0</v>
      </c>
      <c r="AO353" s="47">
        <v>3</v>
      </c>
      <c r="AP353" s="47">
        <v>1</v>
      </c>
      <c r="AQ353" s="47">
        <v>1</v>
      </c>
      <c r="AR353" s="47">
        <v>0</v>
      </c>
      <c r="AS353" s="47">
        <v>3</v>
      </c>
      <c r="AT353" s="47">
        <v>8</v>
      </c>
      <c r="AU353" s="47">
        <v>4</v>
      </c>
      <c r="AV353" s="47">
        <v>1</v>
      </c>
      <c r="AW353" s="47">
        <v>1</v>
      </c>
      <c r="AX353" s="47">
        <v>0</v>
      </c>
      <c r="AY353">
        <v>0</v>
      </c>
      <c r="AZ353" s="47">
        <v>0</v>
      </c>
      <c r="BA353" s="47">
        <v>1</v>
      </c>
      <c r="BB353">
        <v>0</v>
      </c>
      <c r="BC353" t="s">
        <v>241</v>
      </c>
      <c r="BD353">
        <v>38.900000000000006</v>
      </c>
      <c r="BE353">
        <v>10.9</v>
      </c>
      <c r="BF353">
        <v>8</v>
      </c>
      <c r="BG353">
        <v>4</v>
      </c>
    </row>
    <row r="354" spans="1:59" x14ac:dyDescent="0.25">
      <c r="A354" s="47">
        <v>0</v>
      </c>
      <c r="B354" s="47">
        <v>27</v>
      </c>
      <c r="C354" s="47">
        <v>10</v>
      </c>
      <c r="D354" s="47">
        <v>3</v>
      </c>
      <c r="E354" s="47">
        <v>4</v>
      </c>
      <c r="F354" s="47">
        <v>0</v>
      </c>
      <c r="G354" s="47">
        <v>3</v>
      </c>
      <c r="H354" s="47">
        <v>1</v>
      </c>
      <c r="I354" s="47">
        <v>0</v>
      </c>
      <c r="J354" s="47">
        <v>7</v>
      </c>
      <c r="K354" s="47">
        <v>21</v>
      </c>
      <c r="L354" s="47">
        <v>356</v>
      </c>
      <c r="M354" s="47">
        <v>2</v>
      </c>
      <c r="N354" s="47">
        <v>7</v>
      </c>
      <c r="O354" s="42">
        <v>0</v>
      </c>
      <c r="P354" s="42">
        <v>9.7799999999999994</v>
      </c>
      <c r="Q354" s="42">
        <v>0</v>
      </c>
      <c r="R354" s="42">
        <v>5.71</v>
      </c>
      <c r="S354" s="47">
        <v>14</v>
      </c>
      <c r="T354" s="42">
        <v>4.93</v>
      </c>
      <c r="U354" s="42">
        <v>7.5428571428571436</v>
      </c>
      <c r="V354" s="42">
        <v>3.8999999999999995</v>
      </c>
      <c r="W354" s="42">
        <v>97</v>
      </c>
      <c r="X354" s="42">
        <v>107</v>
      </c>
      <c r="Y354" s="42">
        <v>0.28999999999999998</v>
      </c>
      <c r="Z354" s="42">
        <v>1.93</v>
      </c>
      <c r="AA354" s="42">
        <v>0.71</v>
      </c>
      <c r="AB354" s="42">
        <v>0</v>
      </c>
      <c r="AC354" s="42">
        <v>0.21</v>
      </c>
      <c r="AD354" s="42">
        <v>0.5</v>
      </c>
      <c r="AE354" s="42">
        <v>0</v>
      </c>
      <c r="AF354" s="42">
        <v>7.0000000000000007E-2</v>
      </c>
      <c r="AG354" s="42">
        <v>0.21</v>
      </c>
      <c r="AH354" s="42">
        <v>0</v>
      </c>
      <c r="AI354" s="47">
        <v>4</v>
      </c>
      <c r="AJ354" s="47">
        <v>18</v>
      </c>
      <c r="AK354" s="47">
        <v>5</v>
      </c>
      <c r="AL354" s="47">
        <v>0</v>
      </c>
      <c r="AM354" s="47">
        <v>2</v>
      </c>
      <c r="AN354">
        <v>0</v>
      </c>
      <c r="AO354" s="47">
        <v>4</v>
      </c>
      <c r="AP354" s="47">
        <v>1</v>
      </c>
      <c r="AQ354" s="47">
        <v>1</v>
      </c>
      <c r="AR354" s="47">
        <v>0</v>
      </c>
      <c r="AS354" s="47">
        <v>0</v>
      </c>
      <c r="AT354" s="47">
        <v>9</v>
      </c>
      <c r="AU354" s="47">
        <v>5</v>
      </c>
      <c r="AV354" s="47">
        <v>0</v>
      </c>
      <c r="AW354" s="47">
        <v>1</v>
      </c>
      <c r="AX354" s="47">
        <v>0</v>
      </c>
      <c r="AY354">
        <v>3</v>
      </c>
      <c r="AZ354" s="47">
        <v>0</v>
      </c>
      <c r="BA354" s="47">
        <v>2</v>
      </c>
      <c r="BB354">
        <v>0</v>
      </c>
      <c r="BC354" t="s">
        <v>175</v>
      </c>
      <c r="BD354">
        <v>52.900000000000006</v>
      </c>
      <c r="BE354">
        <v>27.5</v>
      </c>
      <c r="BF354">
        <v>7</v>
      </c>
      <c r="BG354">
        <v>7</v>
      </c>
    </row>
    <row r="355" spans="1:59" x14ac:dyDescent="0.25">
      <c r="A355" s="47">
        <v>1</v>
      </c>
      <c r="B355" s="47">
        <v>3</v>
      </c>
      <c r="C355" s="47">
        <v>6</v>
      </c>
      <c r="D355" s="47">
        <v>1</v>
      </c>
      <c r="E355" s="47">
        <v>2</v>
      </c>
      <c r="F355" s="47">
        <v>0</v>
      </c>
      <c r="G355" s="47">
        <v>5</v>
      </c>
      <c r="H355" s="47">
        <v>1</v>
      </c>
      <c r="I355" s="47">
        <v>1</v>
      </c>
      <c r="J355" s="47">
        <v>1</v>
      </c>
      <c r="K355" s="47">
        <v>21</v>
      </c>
      <c r="L355" s="47">
        <v>290</v>
      </c>
      <c r="M355" s="47">
        <v>2</v>
      </c>
      <c r="N355" s="47">
        <v>6</v>
      </c>
      <c r="O355" s="42">
        <v>0</v>
      </c>
      <c r="P355" s="42">
        <v>5.29</v>
      </c>
      <c r="Q355" s="42">
        <v>0</v>
      </c>
      <c r="R355" s="42">
        <v>2.46</v>
      </c>
      <c r="S355" s="47">
        <v>9</v>
      </c>
      <c r="T355" s="42">
        <v>2.8</v>
      </c>
      <c r="U355" s="42">
        <v>0</v>
      </c>
      <c r="V355" s="42">
        <v>0</v>
      </c>
      <c r="W355" s="42">
        <v>38</v>
      </c>
      <c r="X355" s="42">
        <v>31</v>
      </c>
      <c r="Y355" s="42">
        <v>0.22</v>
      </c>
      <c r="Z355" s="42">
        <v>0.33</v>
      </c>
      <c r="AA355" s="42">
        <v>0.67</v>
      </c>
      <c r="AB355" s="42">
        <v>0.11</v>
      </c>
      <c r="AC355" s="42">
        <v>0.11</v>
      </c>
      <c r="AD355" s="42">
        <v>0.11</v>
      </c>
      <c r="AE355" s="42">
        <v>0</v>
      </c>
      <c r="AF355" s="42">
        <v>0.11</v>
      </c>
      <c r="AG355" s="42">
        <v>0.56000000000000005</v>
      </c>
      <c r="AH355" s="42">
        <v>0.11</v>
      </c>
      <c r="AI355" s="47">
        <v>2</v>
      </c>
      <c r="AJ355" s="47">
        <v>1</v>
      </c>
      <c r="AK355" s="47">
        <v>4</v>
      </c>
      <c r="AL355" s="47">
        <v>0</v>
      </c>
      <c r="AM355" s="47">
        <v>1</v>
      </c>
      <c r="AN355">
        <v>0</v>
      </c>
      <c r="AO355" s="47">
        <v>0</v>
      </c>
      <c r="AP355" s="47">
        <v>1</v>
      </c>
      <c r="AQ355" s="47">
        <v>5</v>
      </c>
      <c r="AR355" s="47">
        <v>1</v>
      </c>
      <c r="AS355" s="47">
        <v>0</v>
      </c>
      <c r="AT355" s="47">
        <v>2</v>
      </c>
      <c r="AU355" s="47">
        <v>2</v>
      </c>
      <c r="AV355" s="47">
        <v>1</v>
      </c>
      <c r="AW355" s="47">
        <v>0</v>
      </c>
      <c r="AX355" s="47">
        <v>0</v>
      </c>
      <c r="AY355">
        <v>1</v>
      </c>
      <c r="AZ355" s="47">
        <v>0</v>
      </c>
      <c r="BA355" s="47">
        <v>0</v>
      </c>
      <c r="BB355">
        <v>0</v>
      </c>
      <c r="BC355" t="s">
        <v>328</v>
      </c>
      <c r="BD355">
        <v>16.8</v>
      </c>
      <c r="BE355">
        <v>5.8</v>
      </c>
      <c r="BF355">
        <v>0</v>
      </c>
      <c r="BG355">
        <v>0</v>
      </c>
    </row>
    <row r="356" spans="1:59" x14ac:dyDescent="0.25">
      <c r="A356" s="47">
        <v>4</v>
      </c>
      <c r="B356" s="47">
        <v>5</v>
      </c>
      <c r="C356" s="47">
        <v>9</v>
      </c>
      <c r="D356" s="47">
        <v>4</v>
      </c>
      <c r="E356" s="47">
        <v>6</v>
      </c>
      <c r="F356" s="47">
        <v>0</v>
      </c>
      <c r="G356" s="47">
        <v>3</v>
      </c>
      <c r="H356" s="47">
        <v>1</v>
      </c>
      <c r="I356" s="47">
        <v>0</v>
      </c>
      <c r="J356" s="47">
        <v>1</v>
      </c>
      <c r="K356" s="47">
        <v>21</v>
      </c>
      <c r="L356" s="47">
        <v>284</v>
      </c>
      <c r="M356" s="47">
        <v>3</v>
      </c>
      <c r="N356" s="47">
        <v>6</v>
      </c>
      <c r="O356" s="42">
        <v>0</v>
      </c>
      <c r="P356" s="42">
        <v>2.97</v>
      </c>
      <c r="Q356" s="42">
        <v>0</v>
      </c>
      <c r="R356" s="42">
        <v>1.86</v>
      </c>
      <c r="S356" s="47">
        <v>13</v>
      </c>
      <c r="T356" s="42">
        <v>-0.17</v>
      </c>
      <c r="U356" s="42">
        <v>2.0500000000000003</v>
      </c>
      <c r="V356" s="42">
        <v>1.6857142857142857</v>
      </c>
      <c r="W356" s="42">
        <v>92</v>
      </c>
      <c r="X356" s="42">
        <v>85</v>
      </c>
      <c r="Y356" s="42">
        <v>0.46</v>
      </c>
      <c r="Z356" s="42">
        <v>0.38</v>
      </c>
      <c r="AA356" s="42">
        <v>0.69</v>
      </c>
      <c r="AB356" s="42">
        <v>0.31</v>
      </c>
      <c r="AC356" s="42">
        <v>0.31</v>
      </c>
      <c r="AD356" s="42">
        <v>0.08</v>
      </c>
      <c r="AE356" s="42">
        <v>0</v>
      </c>
      <c r="AF356" s="42">
        <v>0.08</v>
      </c>
      <c r="AG356" s="42">
        <v>0.23</v>
      </c>
      <c r="AH356" s="42">
        <v>0</v>
      </c>
      <c r="AI356" s="47">
        <v>1</v>
      </c>
      <c r="AJ356" s="47">
        <v>5</v>
      </c>
      <c r="AK356" s="47">
        <v>6</v>
      </c>
      <c r="AL356" s="47">
        <v>2</v>
      </c>
      <c r="AM356" s="47">
        <v>2</v>
      </c>
      <c r="AN356">
        <v>0</v>
      </c>
      <c r="AO356" s="47">
        <v>1</v>
      </c>
      <c r="AP356" s="47">
        <v>0</v>
      </c>
      <c r="AQ356" s="47">
        <v>0</v>
      </c>
      <c r="AR356" s="47">
        <v>0</v>
      </c>
      <c r="AS356" s="47">
        <v>5</v>
      </c>
      <c r="AT356" s="47">
        <v>0</v>
      </c>
      <c r="AU356" s="47">
        <v>3</v>
      </c>
      <c r="AV356" s="47">
        <v>2</v>
      </c>
      <c r="AW356" s="47">
        <v>2</v>
      </c>
      <c r="AX356" s="47">
        <v>0</v>
      </c>
      <c r="AY356">
        <v>0</v>
      </c>
      <c r="AZ356" s="47">
        <v>1</v>
      </c>
      <c r="BA356" s="47">
        <v>3</v>
      </c>
      <c r="BB356">
        <v>0</v>
      </c>
      <c r="BC356" t="s">
        <v>433</v>
      </c>
      <c r="BD356">
        <v>9.3000000000000007</v>
      </c>
      <c r="BE356">
        <v>12.799999999999999</v>
      </c>
      <c r="BF356">
        <v>5</v>
      </c>
      <c r="BG356">
        <v>8</v>
      </c>
    </row>
    <row r="357" spans="1:59" x14ac:dyDescent="0.25">
      <c r="A357" s="47">
        <v>2</v>
      </c>
      <c r="B357" s="47">
        <v>22</v>
      </c>
      <c r="C357" s="47">
        <v>14</v>
      </c>
      <c r="D357" s="47">
        <v>5</v>
      </c>
      <c r="E357" s="47">
        <v>14</v>
      </c>
      <c r="F357" s="47">
        <v>0</v>
      </c>
      <c r="G357" s="47">
        <v>2</v>
      </c>
      <c r="H357" s="47">
        <v>1</v>
      </c>
      <c r="I357" s="47">
        <v>0</v>
      </c>
      <c r="J357" s="47">
        <v>5</v>
      </c>
      <c r="K357" s="47">
        <v>21</v>
      </c>
      <c r="L357" s="47">
        <v>285</v>
      </c>
      <c r="M357" s="47">
        <v>2</v>
      </c>
      <c r="N357" s="47">
        <v>7</v>
      </c>
      <c r="O357" s="42">
        <v>0</v>
      </c>
      <c r="P357" s="42">
        <v>7.77</v>
      </c>
      <c r="Q357" s="42">
        <v>0</v>
      </c>
      <c r="R357" s="42">
        <v>5.14</v>
      </c>
      <c r="S357" s="47">
        <v>13</v>
      </c>
      <c r="T357" s="42">
        <v>3.44</v>
      </c>
      <c r="U357" s="42">
        <v>6.05</v>
      </c>
      <c r="V357" s="42">
        <v>4.3285714285714283</v>
      </c>
      <c r="W357" s="42">
        <v>92</v>
      </c>
      <c r="X357" s="42">
        <v>104</v>
      </c>
      <c r="Y357" s="42">
        <v>1.08</v>
      </c>
      <c r="Z357" s="42">
        <v>1.69</v>
      </c>
      <c r="AA357" s="42">
        <v>1.08</v>
      </c>
      <c r="AB357" s="42">
        <v>0.15</v>
      </c>
      <c r="AC357" s="42">
        <v>0.38</v>
      </c>
      <c r="AD357" s="42">
        <v>0.38</v>
      </c>
      <c r="AE357" s="42">
        <v>0</v>
      </c>
      <c r="AF357" s="42">
        <v>0.08</v>
      </c>
      <c r="AG357" s="42">
        <v>0.15</v>
      </c>
      <c r="AH357" s="42">
        <v>0</v>
      </c>
      <c r="AI357" s="47">
        <v>7</v>
      </c>
      <c r="AJ357" s="47">
        <v>9</v>
      </c>
      <c r="AK357" s="47">
        <v>6</v>
      </c>
      <c r="AL357" s="47">
        <v>2</v>
      </c>
      <c r="AM357" s="47">
        <v>2</v>
      </c>
      <c r="AN357">
        <v>0</v>
      </c>
      <c r="AO357" s="47">
        <v>3</v>
      </c>
      <c r="AP357" s="47">
        <v>1</v>
      </c>
      <c r="AQ357" s="47">
        <v>1</v>
      </c>
      <c r="AR357" s="47">
        <v>0</v>
      </c>
      <c r="AS357" s="47">
        <v>7</v>
      </c>
      <c r="AT357" s="47">
        <v>13</v>
      </c>
      <c r="AU357" s="47">
        <v>8</v>
      </c>
      <c r="AV357" s="47">
        <v>0</v>
      </c>
      <c r="AW357" s="47">
        <v>3</v>
      </c>
      <c r="AX357" s="47">
        <v>0</v>
      </c>
      <c r="AY357">
        <v>2</v>
      </c>
      <c r="AZ357" s="47">
        <v>0</v>
      </c>
      <c r="BA357" s="47">
        <v>1</v>
      </c>
      <c r="BB357">
        <v>0</v>
      </c>
      <c r="BC357" t="s">
        <v>272</v>
      </c>
      <c r="BD357">
        <v>36.300000000000004</v>
      </c>
      <c r="BE357">
        <v>30.3</v>
      </c>
      <c r="BF357">
        <v>6</v>
      </c>
      <c r="BG357">
        <v>7</v>
      </c>
    </row>
    <row r="358" spans="1:59" x14ac:dyDescent="0.25">
      <c r="A358" s="47">
        <v>3</v>
      </c>
      <c r="B358" s="47">
        <v>49</v>
      </c>
      <c r="C358" s="47">
        <v>17</v>
      </c>
      <c r="D358" s="47">
        <v>4</v>
      </c>
      <c r="E358" s="47">
        <v>6</v>
      </c>
      <c r="F358" s="47">
        <v>3</v>
      </c>
      <c r="G358" s="47">
        <v>1</v>
      </c>
      <c r="H358" s="47">
        <v>1</v>
      </c>
      <c r="I358" s="47">
        <v>0</v>
      </c>
      <c r="J358" s="47">
        <v>11</v>
      </c>
      <c r="K358" s="47">
        <v>21</v>
      </c>
      <c r="L358" s="47">
        <v>263</v>
      </c>
      <c r="M358" s="47">
        <v>2</v>
      </c>
      <c r="N358" s="47">
        <v>7</v>
      </c>
      <c r="O358" s="42">
        <v>0</v>
      </c>
      <c r="P358" s="42">
        <v>11.61</v>
      </c>
      <c r="Q358" s="42">
        <v>0</v>
      </c>
      <c r="R358" s="42">
        <v>7.09</v>
      </c>
      <c r="S358" s="47">
        <v>19</v>
      </c>
      <c r="T358" s="42">
        <v>6.62</v>
      </c>
      <c r="U358" s="42">
        <v>8.5</v>
      </c>
      <c r="V358" s="42">
        <v>5.5555555555555554</v>
      </c>
      <c r="W358" s="42">
        <v>82</v>
      </c>
      <c r="X358" s="42">
        <v>67</v>
      </c>
      <c r="Y358" s="42">
        <v>0.32</v>
      </c>
      <c r="Z358" s="42">
        <v>2.58</v>
      </c>
      <c r="AA358" s="42">
        <v>0.89</v>
      </c>
      <c r="AB358" s="42">
        <v>0.16</v>
      </c>
      <c r="AC358" s="42">
        <v>0.21</v>
      </c>
      <c r="AD358" s="42">
        <v>0.57999999999999996</v>
      </c>
      <c r="AE358" s="42">
        <v>0.16</v>
      </c>
      <c r="AF358" s="42">
        <v>0.05</v>
      </c>
      <c r="AG358" s="42">
        <v>0.05</v>
      </c>
      <c r="AH358" s="42">
        <v>0</v>
      </c>
      <c r="AI358" s="47">
        <v>1</v>
      </c>
      <c r="AJ358" s="47">
        <v>29</v>
      </c>
      <c r="AK358" s="47">
        <v>10</v>
      </c>
      <c r="AL358" s="47">
        <v>1</v>
      </c>
      <c r="AM358" s="47">
        <v>1</v>
      </c>
      <c r="AN358">
        <v>2</v>
      </c>
      <c r="AO358" s="47">
        <v>7</v>
      </c>
      <c r="AP358" s="47">
        <v>1</v>
      </c>
      <c r="AQ358" s="47">
        <v>0</v>
      </c>
      <c r="AR358" s="47">
        <v>0</v>
      </c>
      <c r="AS358" s="47">
        <v>5</v>
      </c>
      <c r="AT358" s="47">
        <v>20</v>
      </c>
      <c r="AU358" s="47">
        <v>7</v>
      </c>
      <c r="AV358" s="47">
        <v>2</v>
      </c>
      <c r="AW358" s="47">
        <v>3</v>
      </c>
      <c r="AX358" s="47">
        <v>1</v>
      </c>
      <c r="AY358">
        <v>4</v>
      </c>
      <c r="AZ358" s="47">
        <v>0</v>
      </c>
      <c r="BA358" s="47">
        <v>1</v>
      </c>
      <c r="BB358">
        <v>0</v>
      </c>
      <c r="BC358" t="s">
        <v>165</v>
      </c>
      <c r="BD358">
        <v>85.1</v>
      </c>
      <c r="BE358">
        <v>51</v>
      </c>
      <c r="BF358">
        <v>10</v>
      </c>
      <c r="BG358">
        <v>9</v>
      </c>
    </row>
    <row r="359" spans="1:59" x14ac:dyDescent="0.25">
      <c r="A359" s="47">
        <v>2</v>
      </c>
      <c r="B359" s="47">
        <v>6</v>
      </c>
      <c r="C359" s="47">
        <v>14</v>
      </c>
      <c r="D359" s="47">
        <v>2</v>
      </c>
      <c r="E359" s="47">
        <v>8</v>
      </c>
      <c r="F359" s="47">
        <v>1</v>
      </c>
      <c r="G359" s="47">
        <v>2</v>
      </c>
      <c r="H359" s="47">
        <v>1</v>
      </c>
      <c r="I359" s="47">
        <v>0</v>
      </c>
      <c r="J359" s="47">
        <v>5</v>
      </c>
      <c r="K359" s="47">
        <v>21</v>
      </c>
      <c r="L359" s="47">
        <v>280</v>
      </c>
      <c r="M359" s="47">
        <v>3</v>
      </c>
      <c r="N359" s="47">
        <v>5</v>
      </c>
      <c r="O359" s="42">
        <v>0</v>
      </c>
      <c r="P359" s="42">
        <v>5.87</v>
      </c>
      <c r="Q359" s="42">
        <v>0</v>
      </c>
      <c r="R359" s="42">
        <v>3.85</v>
      </c>
      <c r="S359" s="47">
        <v>13</v>
      </c>
      <c r="T359" s="42">
        <v>4.37</v>
      </c>
      <c r="U359" s="42">
        <v>0</v>
      </c>
      <c r="V359" s="42">
        <v>0</v>
      </c>
      <c r="W359" s="42">
        <v>88</v>
      </c>
      <c r="X359" s="42">
        <v>20</v>
      </c>
      <c r="Y359" s="42">
        <v>0.62</v>
      </c>
      <c r="Z359" s="42">
        <v>0.46</v>
      </c>
      <c r="AA359" s="42">
        <v>1.08</v>
      </c>
      <c r="AB359" s="42">
        <v>0.15</v>
      </c>
      <c r="AC359" s="42">
        <v>0.15</v>
      </c>
      <c r="AD359" s="42">
        <v>0.38</v>
      </c>
      <c r="AE359" s="42">
        <v>0.08</v>
      </c>
      <c r="AF359" s="42">
        <v>0.08</v>
      </c>
      <c r="AG359" s="42">
        <v>0.15</v>
      </c>
      <c r="AH359" s="42">
        <v>0</v>
      </c>
      <c r="AI359" s="47">
        <v>4</v>
      </c>
      <c r="AJ359" s="47">
        <v>4</v>
      </c>
      <c r="AK359" s="47">
        <v>9</v>
      </c>
      <c r="AL359" s="47">
        <v>1</v>
      </c>
      <c r="AM359" s="47">
        <v>2</v>
      </c>
      <c r="AN359">
        <v>0</v>
      </c>
      <c r="AO359" s="47">
        <v>4</v>
      </c>
      <c r="AP359" s="47">
        <v>1</v>
      </c>
      <c r="AQ359" s="47">
        <v>1</v>
      </c>
      <c r="AR359" s="47">
        <v>0</v>
      </c>
      <c r="AS359" s="47">
        <v>4</v>
      </c>
      <c r="AT359" s="47">
        <v>2</v>
      </c>
      <c r="AU359" s="47">
        <v>5</v>
      </c>
      <c r="AV359" s="47">
        <v>1</v>
      </c>
      <c r="AW359" s="47">
        <v>0</v>
      </c>
      <c r="AX359" s="47">
        <v>1</v>
      </c>
      <c r="AY359">
        <v>1</v>
      </c>
      <c r="AZ359" s="47">
        <v>0</v>
      </c>
      <c r="BA359" s="47">
        <v>1</v>
      </c>
      <c r="BB359">
        <v>0</v>
      </c>
      <c r="BC359" t="s">
        <v>233</v>
      </c>
      <c r="BD359">
        <v>33.900000000000006</v>
      </c>
      <c r="BE359">
        <v>13.1</v>
      </c>
      <c r="BF359">
        <v>0</v>
      </c>
      <c r="BG359">
        <v>0</v>
      </c>
    </row>
    <row r="360" spans="1:59" x14ac:dyDescent="0.25">
      <c r="A360" s="47">
        <v>3</v>
      </c>
      <c r="B360" s="47">
        <v>13</v>
      </c>
      <c r="C360" s="47">
        <v>11</v>
      </c>
      <c r="D360" s="47">
        <v>1</v>
      </c>
      <c r="E360" s="47">
        <v>4</v>
      </c>
      <c r="F360" s="47">
        <v>0</v>
      </c>
      <c r="G360" s="47">
        <v>2</v>
      </c>
      <c r="H360" s="47">
        <v>1</v>
      </c>
      <c r="I360" s="47">
        <v>0</v>
      </c>
      <c r="J360" s="47">
        <v>1</v>
      </c>
      <c r="K360" s="47">
        <v>21</v>
      </c>
      <c r="L360" s="47">
        <v>284</v>
      </c>
      <c r="M360" s="47">
        <v>3</v>
      </c>
      <c r="N360" s="47">
        <v>6</v>
      </c>
      <c r="O360" s="42">
        <v>0</v>
      </c>
      <c r="P360" s="42">
        <v>2.39</v>
      </c>
      <c r="Q360" s="42">
        <v>0</v>
      </c>
      <c r="R360" s="42">
        <v>2.48</v>
      </c>
      <c r="S360" s="47">
        <v>11</v>
      </c>
      <c r="T360" s="42">
        <v>-0.47</v>
      </c>
      <c r="U360" s="42">
        <v>2.04</v>
      </c>
      <c r="V360" s="42">
        <v>2.8499999999999996</v>
      </c>
      <c r="W360" s="42">
        <v>52</v>
      </c>
      <c r="X360" s="42">
        <v>19</v>
      </c>
      <c r="Y360" s="42">
        <v>0.36</v>
      </c>
      <c r="Z360" s="42">
        <v>1.18</v>
      </c>
      <c r="AA360" s="42">
        <v>1</v>
      </c>
      <c r="AB360" s="42">
        <v>0.27</v>
      </c>
      <c r="AC360" s="42">
        <v>0.09</v>
      </c>
      <c r="AD360" s="42">
        <v>0.09</v>
      </c>
      <c r="AE360" s="42">
        <v>0</v>
      </c>
      <c r="AF360" s="42">
        <v>0.09</v>
      </c>
      <c r="AG360" s="42">
        <v>0.18</v>
      </c>
      <c r="AH360" s="42">
        <v>0</v>
      </c>
      <c r="AI360" s="47">
        <v>0</v>
      </c>
      <c r="AJ360" s="47">
        <v>5</v>
      </c>
      <c r="AK360" s="47">
        <v>6</v>
      </c>
      <c r="AL360" s="47">
        <v>1</v>
      </c>
      <c r="AM360" s="47">
        <v>1</v>
      </c>
      <c r="AN360">
        <v>0</v>
      </c>
      <c r="AO360" s="47">
        <v>1</v>
      </c>
      <c r="AP360" s="47">
        <v>0</v>
      </c>
      <c r="AQ360" s="47">
        <v>1</v>
      </c>
      <c r="AR360" s="47">
        <v>0</v>
      </c>
      <c r="AS360" s="47">
        <v>4</v>
      </c>
      <c r="AT360" s="47">
        <v>8</v>
      </c>
      <c r="AU360" s="47">
        <v>5</v>
      </c>
      <c r="AV360" s="47">
        <v>2</v>
      </c>
      <c r="AW360" s="47">
        <v>0</v>
      </c>
      <c r="AX360" s="47">
        <v>0</v>
      </c>
      <c r="AY360">
        <v>0</v>
      </c>
      <c r="AZ360" s="47">
        <v>1</v>
      </c>
      <c r="BA360" s="47">
        <v>1</v>
      </c>
      <c r="BB360">
        <v>0</v>
      </c>
      <c r="BC360" t="s">
        <v>382</v>
      </c>
      <c r="BD360">
        <v>10.199999999999999</v>
      </c>
      <c r="BE360">
        <v>17.3</v>
      </c>
      <c r="BF360">
        <v>5</v>
      </c>
      <c r="BG360">
        <v>6</v>
      </c>
    </row>
    <row r="361" spans="1:59" x14ac:dyDescent="0.25">
      <c r="A361" s="47">
        <v>3</v>
      </c>
      <c r="B361" s="47">
        <v>23</v>
      </c>
      <c r="C361" s="47">
        <v>12</v>
      </c>
      <c r="D361" s="47">
        <v>5</v>
      </c>
      <c r="E361" s="47">
        <v>7</v>
      </c>
      <c r="F361" s="47">
        <v>0</v>
      </c>
      <c r="G361" s="47">
        <v>4</v>
      </c>
      <c r="H361" s="47">
        <v>0</v>
      </c>
      <c r="I361" s="47">
        <v>1</v>
      </c>
      <c r="J361" s="47">
        <v>4</v>
      </c>
      <c r="K361" s="47">
        <v>21</v>
      </c>
      <c r="L361" s="47">
        <v>277</v>
      </c>
      <c r="M361" s="47">
        <v>3</v>
      </c>
      <c r="N361" s="47">
        <v>7</v>
      </c>
      <c r="O361" s="42">
        <v>0</v>
      </c>
      <c r="P361" s="42">
        <v>8.36</v>
      </c>
      <c r="Q361" s="42">
        <v>0</v>
      </c>
      <c r="R361" s="42">
        <v>3.34</v>
      </c>
      <c r="S361" s="47">
        <v>16</v>
      </c>
      <c r="T361" s="42">
        <v>4.46</v>
      </c>
      <c r="U361" s="42">
        <v>3.8124999999999991</v>
      </c>
      <c r="V361" s="42">
        <v>2.8499999999999996</v>
      </c>
      <c r="W361" s="42">
        <v>98</v>
      </c>
      <c r="X361" s="42">
        <v>63</v>
      </c>
      <c r="Y361" s="42">
        <v>0.44</v>
      </c>
      <c r="Z361" s="42">
        <v>1.44</v>
      </c>
      <c r="AA361" s="42">
        <v>0.75</v>
      </c>
      <c r="AB361" s="42">
        <v>0.19</v>
      </c>
      <c r="AC361" s="42">
        <v>0.31</v>
      </c>
      <c r="AD361" s="42">
        <v>0.25</v>
      </c>
      <c r="AE361" s="42">
        <v>0</v>
      </c>
      <c r="AF361" s="42">
        <v>0</v>
      </c>
      <c r="AG361" s="42">
        <v>0.25</v>
      </c>
      <c r="AH361" s="42">
        <v>0.06</v>
      </c>
      <c r="AI361" s="47">
        <v>5</v>
      </c>
      <c r="AJ361" s="47">
        <v>13</v>
      </c>
      <c r="AK361" s="47">
        <v>6</v>
      </c>
      <c r="AL361" s="47">
        <v>2</v>
      </c>
      <c r="AM361" s="47">
        <v>2</v>
      </c>
      <c r="AN361">
        <v>0</v>
      </c>
      <c r="AO361" s="47">
        <v>2</v>
      </c>
      <c r="AP361" s="47">
        <v>0</v>
      </c>
      <c r="AQ361" s="47">
        <v>3</v>
      </c>
      <c r="AR361" s="47">
        <v>1</v>
      </c>
      <c r="AS361" s="47">
        <v>2</v>
      </c>
      <c r="AT361" s="47">
        <v>10</v>
      </c>
      <c r="AU361" s="47">
        <v>6</v>
      </c>
      <c r="AV361" s="47">
        <v>1</v>
      </c>
      <c r="AW361" s="47">
        <v>3</v>
      </c>
      <c r="AX361" s="47">
        <v>0</v>
      </c>
      <c r="AY361">
        <v>2</v>
      </c>
      <c r="AZ361" s="47">
        <v>0</v>
      </c>
      <c r="BA361" s="47">
        <v>1</v>
      </c>
      <c r="BB361">
        <v>0</v>
      </c>
      <c r="BC361" t="s">
        <v>107</v>
      </c>
      <c r="BD361">
        <v>30.5</v>
      </c>
      <c r="BE361">
        <v>23.8</v>
      </c>
      <c r="BF361">
        <v>8</v>
      </c>
      <c r="BG361">
        <v>8</v>
      </c>
    </row>
    <row r="362" spans="1:59" x14ac:dyDescent="0.25">
      <c r="A362" s="47">
        <v>3</v>
      </c>
      <c r="B362" s="47">
        <v>0</v>
      </c>
      <c r="C362" s="47">
        <v>2</v>
      </c>
      <c r="D362" s="47">
        <v>0</v>
      </c>
      <c r="E362" s="47">
        <v>2</v>
      </c>
      <c r="F362" s="47">
        <v>1</v>
      </c>
      <c r="G362" s="47">
        <v>0</v>
      </c>
      <c r="H362" s="47">
        <v>0</v>
      </c>
      <c r="I362" s="47">
        <v>0</v>
      </c>
      <c r="J362" s="47">
        <v>6</v>
      </c>
      <c r="K362" s="47">
        <v>21</v>
      </c>
      <c r="L362" s="47">
        <v>293</v>
      </c>
      <c r="M362" s="47">
        <v>1</v>
      </c>
      <c r="N362" s="47">
        <v>5</v>
      </c>
      <c r="O362" s="42">
        <v>0</v>
      </c>
      <c r="P362" s="42">
        <v>9.7899999999999991</v>
      </c>
      <c r="Q362" s="42">
        <v>0</v>
      </c>
      <c r="R362" s="42">
        <v>4.13</v>
      </c>
      <c r="S362" s="47">
        <v>18</v>
      </c>
      <c r="T362" s="42">
        <v>2.37</v>
      </c>
      <c r="U362" s="42">
        <v>4.2125000000000004</v>
      </c>
      <c r="V362" s="42">
        <v>4.07</v>
      </c>
      <c r="W362" s="42">
        <v>101</v>
      </c>
      <c r="X362" s="42">
        <v>99</v>
      </c>
      <c r="Y362" s="42">
        <v>0.11</v>
      </c>
      <c r="Z362" s="42">
        <v>0</v>
      </c>
      <c r="AA362" s="42">
        <v>0.11</v>
      </c>
      <c r="AB362" s="42">
        <v>0.17</v>
      </c>
      <c r="AC362" s="42">
        <v>0</v>
      </c>
      <c r="AD362" s="42">
        <v>0.33</v>
      </c>
      <c r="AE362" s="42">
        <v>0.06</v>
      </c>
      <c r="AF362" s="42">
        <v>0</v>
      </c>
      <c r="AG362" s="42">
        <v>0</v>
      </c>
      <c r="AH362" s="42">
        <v>0</v>
      </c>
      <c r="AI362" s="47">
        <v>0</v>
      </c>
      <c r="AJ362" s="47">
        <v>0</v>
      </c>
      <c r="AK362" s="47">
        <v>1</v>
      </c>
      <c r="AL362" s="47">
        <v>1</v>
      </c>
      <c r="AM362" s="47">
        <v>0</v>
      </c>
      <c r="AN362">
        <v>0</v>
      </c>
      <c r="AO362" s="47">
        <v>4</v>
      </c>
      <c r="AP362" s="47">
        <v>0</v>
      </c>
      <c r="AQ362" s="47">
        <v>0</v>
      </c>
      <c r="AR362" s="47">
        <v>0</v>
      </c>
      <c r="AS362" s="47">
        <v>2</v>
      </c>
      <c r="AT362" s="47">
        <v>0</v>
      </c>
      <c r="AU362" s="47">
        <v>1</v>
      </c>
      <c r="AV362" s="47">
        <v>2</v>
      </c>
      <c r="AW362" s="47">
        <v>0</v>
      </c>
      <c r="AX362" s="47">
        <v>1</v>
      </c>
      <c r="AY362">
        <v>2</v>
      </c>
      <c r="AZ362" s="47">
        <v>0</v>
      </c>
      <c r="BA362" s="47">
        <v>0</v>
      </c>
      <c r="BB362">
        <v>0</v>
      </c>
      <c r="BC362" t="s">
        <v>287</v>
      </c>
      <c r="BD362">
        <v>18.7</v>
      </c>
      <c r="BE362">
        <v>13.7</v>
      </c>
      <c r="BF362">
        <v>4</v>
      </c>
      <c r="BG362">
        <v>3</v>
      </c>
    </row>
    <row r="363" spans="1:59" x14ac:dyDescent="0.25">
      <c r="A363" s="47">
        <v>1</v>
      </c>
      <c r="B363" s="47">
        <v>15</v>
      </c>
      <c r="C363" s="47">
        <v>9</v>
      </c>
      <c r="D363" s="47">
        <v>3</v>
      </c>
      <c r="E363" s="47">
        <v>8</v>
      </c>
      <c r="F363" s="47">
        <v>3</v>
      </c>
      <c r="G363" s="47">
        <v>2</v>
      </c>
      <c r="H363" s="47">
        <v>0</v>
      </c>
      <c r="I363" s="47">
        <v>0</v>
      </c>
      <c r="J363" s="47">
        <v>5</v>
      </c>
      <c r="K363" s="47">
        <v>21</v>
      </c>
      <c r="L363" s="47">
        <v>293</v>
      </c>
      <c r="M363" s="47">
        <v>2</v>
      </c>
      <c r="N363" s="47">
        <v>6</v>
      </c>
      <c r="O363" s="42">
        <v>0</v>
      </c>
      <c r="P363" s="42">
        <v>7.74</v>
      </c>
      <c r="Q363" s="42">
        <v>0</v>
      </c>
      <c r="R363" s="42">
        <v>4.5</v>
      </c>
      <c r="S363" s="47">
        <v>14</v>
      </c>
      <c r="T363" s="42">
        <v>2.77</v>
      </c>
      <c r="U363" s="42">
        <v>5.9714285714285706</v>
      </c>
      <c r="V363" s="42">
        <v>3</v>
      </c>
      <c r="W363" s="42">
        <v>72</v>
      </c>
      <c r="X363" s="42">
        <v>76</v>
      </c>
      <c r="Y363" s="42">
        <v>0.56999999999999995</v>
      </c>
      <c r="Z363" s="42">
        <v>1.07</v>
      </c>
      <c r="AA363" s="42">
        <v>0.64</v>
      </c>
      <c r="AB363" s="42">
        <v>7.0000000000000007E-2</v>
      </c>
      <c r="AC363" s="42">
        <v>0.21</v>
      </c>
      <c r="AD363" s="42">
        <v>0.36</v>
      </c>
      <c r="AE363" s="42">
        <v>0.21</v>
      </c>
      <c r="AF363" s="42">
        <v>0</v>
      </c>
      <c r="AG363" s="42">
        <v>0.14000000000000001</v>
      </c>
      <c r="AH363" s="42">
        <v>0</v>
      </c>
      <c r="AI363" s="47">
        <v>1</v>
      </c>
      <c r="AJ363" s="47">
        <v>9</v>
      </c>
      <c r="AK363" s="47">
        <v>3</v>
      </c>
      <c r="AL363" s="47">
        <v>0</v>
      </c>
      <c r="AM363" s="47">
        <v>2</v>
      </c>
      <c r="AN363">
        <v>3</v>
      </c>
      <c r="AO363" s="47">
        <v>3</v>
      </c>
      <c r="AP363" s="47">
        <v>0</v>
      </c>
      <c r="AQ363" s="47">
        <v>0</v>
      </c>
      <c r="AR363" s="47">
        <v>0</v>
      </c>
      <c r="AS363" s="47">
        <v>7</v>
      </c>
      <c r="AT363" s="47">
        <v>6</v>
      </c>
      <c r="AU363" s="47">
        <v>6</v>
      </c>
      <c r="AV363" s="47">
        <v>1</v>
      </c>
      <c r="AW363" s="47">
        <v>1</v>
      </c>
      <c r="AX363" s="47">
        <v>0</v>
      </c>
      <c r="AY363">
        <v>2</v>
      </c>
      <c r="AZ363" s="47">
        <v>0</v>
      </c>
      <c r="BA363" s="47">
        <v>2</v>
      </c>
      <c r="BB363">
        <v>0</v>
      </c>
      <c r="BC363" t="s">
        <v>281</v>
      </c>
      <c r="BD363">
        <v>42</v>
      </c>
      <c r="BE363">
        <v>21.099999999999998</v>
      </c>
      <c r="BF363">
        <v>7</v>
      </c>
      <c r="BG363">
        <v>7</v>
      </c>
    </row>
    <row r="364" spans="1:59" x14ac:dyDescent="0.25">
      <c r="A364" s="47">
        <v>0</v>
      </c>
      <c r="B364" s="47">
        <v>1</v>
      </c>
      <c r="C364" s="47">
        <v>0</v>
      </c>
      <c r="D364" s="47">
        <v>1</v>
      </c>
      <c r="E364" s="47">
        <v>1</v>
      </c>
      <c r="F364" s="47">
        <v>0</v>
      </c>
      <c r="G364" s="47">
        <v>0</v>
      </c>
      <c r="H364" s="47">
        <v>0</v>
      </c>
      <c r="I364" s="47">
        <v>0</v>
      </c>
      <c r="J364" s="47">
        <v>1</v>
      </c>
      <c r="K364" s="47">
        <v>21</v>
      </c>
      <c r="L364" s="47">
        <v>265</v>
      </c>
      <c r="M364" s="47">
        <v>3</v>
      </c>
      <c r="N364" s="47">
        <v>6</v>
      </c>
      <c r="O364" s="42">
        <v>0</v>
      </c>
      <c r="P364" s="42">
        <v>7.82</v>
      </c>
      <c r="Q364" s="42">
        <v>0</v>
      </c>
      <c r="R364" s="42">
        <v>7.5</v>
      </c>
      <c r="S364" s="47">
        <v>1</v>
      </c>
      <c r="T364" s="42">
        <v>3.31</v>
      </c>
      <c r="U364" s="42">
        <v>0</v>
      </c>
      <c r="V364" s="42">
        <v>7.5</v>
      </c>
      <c r="W364" s="42">
        <v>14</v>
      </c>
      <c r="X364" s="42">
        <v>14</v>
      </c>
      <c r="Y364" s="42">
        <v>1</v>
      </c>
      <c r="Z364" s="42">
        <v>1</v>
      </c>
      <c r="AA364" s="42">
        <v>0</v>
      </c>
      <c r="AB364" s="42">
        <v>0</v>
      </c>
      <c r="AC364" s="42">
        <v>1</v>
      </c>
      <c r="AD364" s="42">
        <v>1</v>
      </c>
      <c r="AE364" s="42">
        <v>0</v>
      </c>
      <c r="AF364" s="42">
        <v>0</v>
      </c>
      <c r="AG364" s="42">
        <v>0</v>
      </c>
      <c r="AH364" s="42">
        <v>0</v>
      </c>
      <c r="AI364" s="47">
        <v>0</v>
      </c>
      <c r="AJ364" s="47">
        <v>0</v>
      </c>
      <c r="AK364" s="47">
        <v>0</v>
      </c>
      <c r="AL364" s="47">
        <v>0</v>
      </c>
      <c r="AM364" s="47">
        <v>0</v>
      </c>
      <c r="AN364">
        <v>0</v>
      </c>
      <c r="AO364" s="47">
        <v>0</v>
      </c>
      <c r="AP364" s="47">
        <v>0</v>
      </c>
      <c r="AQ364" s="47">
        <v>0</v>
      </c>
      <c r="AR364" s="47">
        <v>0</v>
      </c>
      <c r="AS364" s="47">
        <v>1</v>
      </c>
      <c r="AT364" s="47">
        <v>1</v>
      </c>
      <c r="AU364" s="47">
        <v>0</v>
      </c>
      <c r="AV364" s="47">
        <v>0</v>
      </c>
      <c r="AW364" s="47">
        <v>1</v>
      </c>
      <c r="AX364" s="47">
        <v>0</v>
      </c>
      <c r="AY364">
        <v>1</v>
      </c>
      <c r="AZ364" s="47">
        <v>0</v>
      </c>
      <c r="BA364" s="47">
        <v>0</v>
      </c>
      <c r="BB364">
        <v>0</v>
      </c>
      <c r="BC364" t="s">
        <v>579</v>
      </c>
      <c r="BD364">
        <v>0</v>
      </c>
      <c r="BE364">
        <v>7.5</v>
      </c>
      <c r="BF364">
        <v>0</v>
      </c>
      <c r="BG364">
        <v>1</v>
      </c>
    </row>
    <row r="365" spans="1:59" x14ac:dyDescent="0.25">
      <c r="A365" s="47">
        <v>6</v>
      </c>
      <c r="B365" s="47">
        <v>22</v>
      </c>
      <c r="C365" s="47">
        <v>17</v>
      </c>
      <c r="D365" s="47">
        <v>4</v>
      </c>
      <c r="E365" s="47">
        <v>13</v>
      </c>
      <c r="F365" s="47">
        <v>1</v>
      </c>
      <c r="G365" s="47">
        <v>1</v>
      </c>
      <c r="H365" s="47">
        <v>0</v>
      </c>
      <c r="I365" s="47">
        <v>0</v>
      </c>
      <c r="J365" s="47">
        <v>7</v>
      </c>
      <c r="K365" s="47">
        <v>21</v>
      </c>
      <c r="L365" s="47">
        <v>263</v>
      </c>
      <c r="M365" s="47">
        <v>2</v>
      </c>
      <c r="N365" s="47">
        <v>7</v>
      </c>
      <c r="O365" s="42">
        <v>0</v>
      </c>
      <c r="P365" s="42">
        <v>10.71</v>
      </c>
      <c r="Q365" s="42">
        <v>0</v>
      </c>
      <c r="R365" s="42">
        <v>6.02</v>
      </c>
      <c r="S365" s="47">
        <v>11</v>
      </c>
      <c r="T365" s="42">
        <v>6.29</v>
      </c>
      <c r="U365" s="42">
        <v>6.7600000000000007</v>
      </c>
      <c r="V365" s="42">
        <v>5.3999999999999995</v>
      </c>
      <c r="W365" s="42">
        <v>91</v>
      </c>
      <c r="X365" s="42">
        <v>42</v>
      </c>
      <c r="Y365" s="42">
        <v>1.18</v>
      </c>
      <c r="Z365" s="42">
        <v>2</v>
      </c>
      <c r="AA365" s="42">
        <v>1.55</v>
      </c>
      <c r="AB365" s="42">
        <v>0.55000000000000004</v>
      </c>
      <c r="AC365" s="42">
        <v>0.36</v>
      </c>
      <c r="AD365" s="42">
        <v>0.64</v>
      </c>
      <c r="AE365" s="42">
        <v>0.09</v>
      </c>
      <c r="AF365" s="42">
        <v>0</v>
      </c>
      <c r="AG365" s="42">
        <v>0.09</v>
      </c>
      <c r="AH365" s="42">
        <v>0</v>
      </c>
      <c r="AI365" s="47">
        <v>6</v>
      </c>
      <c r="AJ365" s="47">
        <v>11</v>
      </c>
      <c r="AK365" s="47">
        <v>8</v>
      </c>
      <c r="AL365" s="47">
        <v>2</v>
      </c>
      <c r="AM365" s="47">
        <v>1</v>
      </c>
      <c r="AN365">
        <v>0</v>
      </c>
      <c r="AO365" s="47">
        <v>4</v>
      </c>
      <c r="AP365" s="47">
        <v>0</v>
      </c>
      <c r="AQ365" s="47">
        <v>1</v>
      </c>
      <c r="AR365" s="47">
        <v>0</v>
      </c>
      <c r="AS365" s="47">
        <v>7</v>
      </c>
      <c r="AT365" s="47">
        <v>11</v>
      </c>
      <c r="AU365" s="47">
        <v>9</v>
      </c>
      <c r="AV365" s="47">
        <v>4</v>
      </c>
      <c r="AW365" s="47">
        <v>3</v>
      </c>
      <c r="AX365" s="47">
        <v>1</v>
      </c>
      <c r="AY365">
        <v>3</v>
      </c>
      <c r="AZ365" s="47">
        <v>0</v>
      </c>
      <c r="BA365" s="47">
        <v>0</v>
      </c>
      <c r="BB365">
        <v>0</v>
      </c>
      <c r="BC365" t="s">
        <v>514</v>
      </c>
      <c r="BD365">
        <v>33.800000000000004</v>
      </c>
      <c r="BE365">
        <v>32.4</v>
      </c>
      <c r="BF365">
        <v>5</v>
      </c>
      <c r="BG365">
        <v>6</v>
      </c>
    </row>
    <row r="366" spans="1:59" x14ac:dyDescent="0.25">
      <c r="A366" s="47">
        <v>0</v>
      </c>
      <c r="B366" s="47">
        <v>0</v>
      </c>
      <c r="C366" s="47">
        <v>0</v>
      </c>
      <c r="D366" s="47">
        <v>0</v>
      </c>
      <c r="E366" s="47">
        <v>0</v>
      </c>
      <c r="F366" s="47">
        <v>0</v>
      </c>
      <c r="G366" s="47">
        <v>0</v>
      </c>
      <c r="H366" s="47">
        <v>0</v>
      </c>
      <c r="I366" s="47">
        <v>0</v>
      </c>
      <c r="J366" s="47">
        <v>1</v>
      </c>
      <c r="K366" s="47">
        <v>21</v>
      </c>
      <c r="L366" s="47">
        <v>356</v>
      </c>
      <c r="M366" s="47">
        <v>1</v>
      </c>
      <c r="N366" s="47">
        <v>6</v>
      </c>
      <c r="O366" s="42">
        <v>0</v>
      </c>
      <c r="P366" s="42">
        <v>10.86</v>
      </c>
      <c r="Q366" s="42">
        <v>0</v>
      </c>
      <c r="R366" s="42">
        <v>5.25</v>
      </c>
      <c r="S366" s="47">
        <v>4</v>
      </c>
      <c r="T366" s="42">
        <v>5.74</v>
      </c>
      <c r="U366" s="42">
        <v>0</v>
      </c>
      <c r="V366" s="42">
        <v>0</v>
      </c>
      <c r="W366" s="42">
        <v>100</v>
      </c>
      <c r="X366" s="42">
        <v>102</v>
      </c>
      <c r="Y366" s="42">
        <v>0</v>
      </c>
      <c r="Z366" s="42">
        <v>0</v>
      </c>
      <c r="AA366" s="42">
        <v>0</v>
      </c>
      <c r="AB366" s="42">
        <v>0</v>
      </c>
      <c r="AC366" s="42">
        <v>0</v>
      </c>
      <c r="AD366" s="42">
        <v>0.25</v>
      </c>
      <c r="AE366" s="42">
        <v>0</v>
      </c>
      <c r="AF366" s="42">
        <v>0</v>
      </c>
      <c r="AG366" s="42">
        <v>0</v>
      </c>
      <c r="AH366" s="42">
        <v>0</v>
      </c>
      <c r="AI366" s="47">
        <v>0</v>
      </c>
      <c r="AJ366" s="47">
        <v>0</v>
      </c>
      <c r="AK366" s="47">
        <v>0</v>
      </c>
      <c r="AL366" s="47">
        <v>0</v>
      </c>
      <c r="AM366" s="47">
        <v>0</v>
      </c>
      <c r="AN366">
        <v>0</v>
      </c>
      <c r="AO366" s="47">
        <v>0</v>
      </c>
      <c r="AP366" s="47">
        <v>0</v>
      </c>
      <c r="AQ366" s="47">
        <v>0</v>
      </c>
      <c r="AR366" s="47">
        <v>0</v>
      </c>
      <c r="AS366" s="47">
        <v>0</v>
      </c>
      <c r="AT366" s="47">
        <v>0</v>
      </c>
      <c r="AU366" s="47">
        <v>0</v>
      </c>
      <c r="AV366" s="47">
        <v>0</v>
      </c>
      <c r="AW366" s="47">
        <v>0</v>
      </c>
      <c r="AX366" s="47">
        <v>0</v>
      </c>
      <c r="AY366">
        <v>1</v>
      </c>
      <c r="AZ366" s="47">
        <v>0</v>
      </c>
      <c r="BA366" s="47">
        <v>0</v>
      </c>
      <c r="BB366">
        <v>0</v>
      </c>
      <c r="BC366" t="s">
        <v>684</v>
      </c>
      <c r="BD366">
        <v>0</v>
      </c>
      <c r="BE366">
        <v>5</v>
      </c>
      <c r="BF366">
        <v>0</v>
      </c>
      <c r="BG366">
        <v>0</v>
      </c>
    </row>
    <row r="367" spans="1:59" x14ac:dyDescent="0.25">
      <c r="A367" s="47">
        <v>0</v>
      </c>
      <c r="B367" s="47">
        <v>0</v>
      </c>
      <c r="C367" s="47">
        <v>0</v>
      </c>
      <c r="D367" s="47">
        <v>0</v>
      </c>
      <c r="E367" s="47">
        <v>0</v>
      </c>
      <c r="F367" s="47">
        <v>0</v>
      </c>
      <c r="G367" s="47">
        <v>0</v>
      </c>
      <c r="H367" s="47">
        <v>0</v>
      </c>
      <c r="I367" s="47">
        <v>0</v>
      </c>
      <c r="J367" s="47">
        <v>1</v>
      </c>
      <c r="K367" s="47">
        <v>21</v>
      </c>
      <c r="L367" s="47">
        <v>275</v>
      </c>
      <c r="M367" s="47">
        <v>1</v>
      </c>
      <c r="N367" s="47">
        <v>6</v>
      </c>
      <c r="O367" s="42">
        <v>0</v>
      </c>
      <c r="P367" s="42">
        <v>6.78</v>
      </c>
      <c r="Q367" s="42">
        <v>0</v>
      </c>
      <c r="R367" s="42">
        <v>5</v>
      </c>
      <c r="S367" s="47">
        <v>2</v>
      </c>
      <c r="T367" s="42">
        <v>7.4</v>
      </c>
      <c r="U367" s="42">
        <v>9</v>
      </c>
      <c r="V367" s="42">
        <v>1</v>
      </c>
      <c r="W367" s="42">
        <v>102</v>
      </c>
      <c r="X367" s="42">
        <v>104</v>
      </c>
      <c r="Y367" s="42">
        <v>0</v>
      </c>
      <c r="Z367" s="42">
        <v>0</v>
      </c>
      <c r="AA367" s="42">
        <v>0</v>
      </c>
      <c r="AB367" s="42">
        <v>0</v>
      </c>
      <c r="AC367" s="42">
        <v>0</v>
      </c>
      <c r="AD367" s="42">
        <v>0.5</v>
      </c>
      <c r="AE367" s="42">
        <v>0</v>
      </c>
      <c r="AF367" s="42">
        <v>0</v>
      </c>
      <c r="AG367" s="42">
        <v>0</v>
      </c>
      <c r="AH367" s="42">
        <v>0</v>
      </c>
      <c r="AI367" s="47">
        <v>0</v>
      </c>
      <c r="AJ367" s="47">
        <v>0</v>
      </c>
      <c r="AK367" s="47">
        <v>0</v>
      </c>
      <c r="AL367" s="47">
        <v>0</v>
      </c>
      <c r="AM367" s="47">
        <v>0</v>
      </c>
      <c r="AN367">
        <v>0</v>
      </c>
      <c r="AO367" s="47">
        <v>1</v>
      </c>
      <c r="AP367" s="47">
        <v>0</v>
      </c>
      <c r="AQ367" s="47">
        <v>0</v>
      </c>
      <c r="AR367" s="47">
        <v>0</v>
      </c>
      <c r="AS367" s="47">
        <v>0</v>
      </c>
      <c r="AT367" s="47">
        <v>0</v>
      </c>
      <c r="AU367" s="47">
        <v>0</v>
      </c>
      <c r="AV367" s="47">
        <v>0</v>
      </c>
      <c r="AW367" s="47">
        <v>0</v>
      </c>
      <c r="AX367" s="47">
        <v>0</v>
      </c>
      <c r="AY367">
        <v>0</v>
      </c>
      <c r="AZ367" s="47">
        <v>0</v>
      </c>
      <c r="BA367" s="47">
        <v>0</v>
      </c>
      <c r="BB367">
        <v>0</v>
      </c>
      <c r="BC367" t="s">
        <v>508</v>
      </c>
      <c r="BD367">
        <v>5</v>
      </c>
      <c r="BE367">
        <v>0</v>
      </c>
      <c r="BF367">
        <v>1</v>
      </c>
      <c r="BG367">
        <v>0</v>
      </c>
    </row>
    <row r="368" spans="1:59" x14ac:dyDescent="0.25">
      <c r="A368" s="47">
        <v>1</v>
      </c>
      <c r="B368" s="47">
        <v>40</v>
      </c>
      <c r="C368" s="47">
        <v>21</v>
      </c>
      <c r="D368" s="47">
        <v>5</v>
      </c>
      <c r="E368" s="47">
        <v>34</v>
      </c>
      <c r="F368" s="47">
        <v>3</v>
      </c>
      <c r="G368" s="47">
        <v>7</v>
      </c>
      <c r="H368" s="47">
        <v>0</v>
      </c>
      <c r="I368" s="47">
        <v>0</v>
      </c>
      <c r="J368" s="47">
        <v>3</v>
      </c>
      <c r="K368" s="47">
        <v>21</v>
      </c>
      <c r="L368" s="47">
        <v>290</v>
      </c>
      <c r="M368" s="47">
        <v>2</v>
      </c>
      <c r="N368" s="47">
        <v>5</v>
      </c>
      <c r="O368" s="42">
        <v>0</v>
      </c>
      <c r="P368" s="42">
        <v>10.75</v>
      </c>
      <c r="Q368" s="42">
        <v>0</v>
      </c>
      <c r="R368" s="42">
        <v>5.88</v>
      </c>
      <c r="S368" s="47">
        <v>17</v>
      </c>
      <c r="T368" s="42">
        <v>3.05</v>
      </c>
      <c r="U368" s="42">
        <v>6.6874999999999991</v>
      </c>
      <c r="V368" s="42">
        <v>5.166666666666667</v>
      </c>
      <c r="W368" s="42">
        <v>97</v>
      </c>
      <c r="X368" s="42">
        <v>55</v>
      </c>
      <c r="Y368" s="42">
        <v>2</v>
      </c>
      <c r="Z368" s="42">
        <v>2.35</v>
      </c>
      <c r="AA368" s="42">
        <v>1.24</v>
      </c>
      <c r="AB368" s="42">
        <v>0.06</v>
      </c>
      <c r="AC368" s="42">
        <v>0.28999999999999998</v>
      </c>
      <c r="AD368" s="42">
        <v>0.18</v>
      </c>
      <c r="AE368" s="42">
        <v>0.18</v>
      </c>
      <c r="AF368" s="42">
        <v>0</v>
      </c>
      <c r="AG368" s="42">
        <v>0.41</v>
      </c>
      <c r="AH368" s="42">
        <v>0</v>
      </c>
      <c r="AI368" s="47">
        <v>15</v>
      </c>
      <c r="AJ368" s="47">
        <v>20</v>
      </c>
      <c r="AK368" s="47">
        <v>10</v>
      </c>
      <c r="AL368" s="47">
        <v>0</v>
      </c>
      <c r="AM368" s="47">
        <v>2</v>
      </c>
      <c r="AN368">
        <v>2</v>
      </c>
      <c r="AO368" s="47">
        <v>1</v>
      </c>
      <c r="AP368" s="47">
        <v>0</v>
      </c>
      <c r="AQ368" s="47">
        <v>7</v>
      </c>
      <c r="AR368" s="47">
        <v>0</v>
      </c>
      <c r="AS368" s="47">
        <v>19</v>
      </c>
      <c r="AT368" s="47">
        <v>20</v>
      </c>
      <c r="AU368" s="47">
        <v>11</v>
      </c>
      <c r="AV368" s="47">
        <v>1</v>
      </c>
      <c r="AW368" s="47">
        <v>3</v>
      </c>
      <c r="AX368" s="47">
        <v>1</v>
      </c>
      <c r="AY368">
        <v>2</v>
      </c>
      <c r="AZ368" s="47">
        <v>0</v>
      </c>
      <c r="BA368" s="47">
        <v>0</v>
      </c>
      <c r="BB368">
        <v>0</v>
      </c>
      <c r="BC368" t="s">
        <v>183</v>
      </c>
      <c r="BD368">
        <v>53.5</v>
      </c>
      <c r="BE368">
        <v>46.6</v>
      </c>
      <c r="BF368">
        <v>8</v>
      </c>
      <c r="BG368">
        <v>9</v>
      </c>
    </row>
    <row r="369" spans="1:59" x14ac:dyDescent="0.25">
      <c r="A369" s="47">
        <v>1</v>
      </c>
      <c r="B369" s="47">
        <v>16</v>
      </c>
      <c r="C369" s="47">
        <v>3</v>
      </c>
      <c r="D369" s="47">
        <v>6</v>
      </c>
      <c r="E369" s="47">
        <v>20</v>
      </c>
      <c r="F369" s="47">
        <v>1</v>
      </c>
      <c r="G369" s="47">
        <v>4</v>
      </c>
      <c r="H369" s="47">
        <v>0</v>
      </c>
      <c r="I369" s="47">
        <v>0</v>
      </c>
      <c r="J369" s="47">
        <v>4</v>
      </c>
      <c r="K369" s="47">
        <v>21</v>
      </c>
      <c r="L369" s="47">
        <v>266</v>
      </c>
      <c r="M369" s="47">
        <v>2</v>
      </c>
      <c r="N369" s="47">
        <v>5</v>
      </c>
      <c r="O369" s="42">
        <v>0</v>
      </c>
      <c r="P369" s="42">
        <v>12.95</v>
      </c>
      <c r="Q369" s="42">
        <v>0</v>
      </c>
      <c r="R369" s="42">
        <v>6.18</v>
      </c>
      <c r="S369" s="47">
        <v>10</v>
      </c>
      <c r="T369" s="42">
        <v>2.41</v>
      </c>
      <c r="U369" s="42">
        <v>6.7142857142857144</v>
      </c>
      <c r="V369" s="42">
        <v>4.9333333333333336</v>
      </c>
      <c r="W369" s="42">
        <v>80</v>
      </c>
      <c r="X369" s="42">
        <v>12</v>
      </c>
      <c r="Y369" s="42">
        <v>2</v>
      </c>
      <c r="Z369" s="42">
        <v>1.6</v>
      </c>
      <c r="AA369" s="42">
        <v>0.3</v>
      </c>
      <c r="AB369" s="42">
        <v>0.1</v>
      </c>
      <c r="AC369" s="42">
        <v>0.6</v>
      </c>
      <c r="AD369" s="42">
        <v>0.4</v>
      </c>
      <c r="AE369" s="42">
        <v>0.1</v>
      </c>
      <c r="AF369" s="42">
        <v>0</v>
      </c>
      <c r="AG369" s="42">
        <v>0.4</v>
      </c>
      <c r="AH369" s="42">
        <v>0</v>
      </c>
      <c r="AI369" s="47">
        <v>14</v>
      </c>
      <c r="AJ369" s="47">
        <v>13</v>
      </c>
      <c r="AK369" s="47">
        <v>1</v>
      </c>
      <c r="AL369" s="47">
        <v>0</v>
      </c>
      <c r="AM369" s="47">
        <v>3</v>
      </c>
      <c r="AN369">
        <v>1</v>
      </c>
      <c r="AO369" s="47">
        <v>3</v>
      </c>
      <c r="AP369" s="47">
        <v>0</v>
      </c>
      <c r="AQ369" s="47">
        <v>2</v>
      </c>
      <c r="AR369" s="47">
        <v>0</v>
      </c>
      <c r="AS369" s="47">
        <v>6</v>
      </c>
      <c r="AT369" s="47">
        <v>3</v>
      </c>
      <c r="AU369" s="47">
        <v>2</v>
      </c>
      <c r="AV369" s="47">
        <v>1</v>
      </c>
      <c r="AW369" s="47">
        <v>3</v>
      </c>
      <c r="AX369" s="47">
        <v>0</v>
      </c>
      <c r="AY369">
        <v>1</v>
      </c>
      <c r="AZ369" s="47">
        <v>0</v>
      </c>
      <c r="BA369" s="47">
        <v>2</v>
      </c>
      <c r="BB369">
        <v>0</v>
      </c>
      <c r="BC369" t="s">
        <v>204</v>
      </c>
      <c r="BD369">
        <v>47.1</v>
      </c>
      <c r="BE369">
        <v>14.8</v>
      </c>
      <c r="BF369">
        <v>7</v>
      </c>
      <c r="BG369">
        <v>3</v>
      </c>
    </row>
    <row r="370" spans="1:59" x14ac:dyDescent="0.25">
      <c r="A370" s="47">
        <v>3</v>
      </c>
      <c r="B370" s="47">
        <v>17</v>
      </c>
      <c r="C370" s="47">
        <v>14</v>
      </c>
      <c r="D370" s="47">
        <v>2</v>
      </c>
      <c r="E370" s="47">
        <v>5</v>
      </c>
      <c r="F370" s="47">
        <v>1</v>
      </c>
      <c r="G370" s="47">
        <v>1</v>
      </c>
      <c r="H370" s="47">
        <v>0</v>
      </c>
      <c r="I370" s="47">
        <v>0</v>
      </c>
      <c r="J370" s="47">
        <v>1</v>
      </c>
      <c r="K370" s="47">
        <v>21</v>
      </c>
      <c r="L370" s="47">
        <v>275</v>
      </c>
      <c r="M370" s="47">
        <v>2</v>
      </c>
      <c r="N370" s="47">
        <v>6</v>
      </c>
      <c r="O370" s="42">
        <v>0</v>
      </c>
      <c r="P370" s="42">
        <v>6.64</v>
      </c>
      <c r="Q370" s="42">
        <v>0</v>
      </c>
      <c r="R370" s="42">
        <v>4.0599999999999996</v>
      </c>
      <c r="S370" s="47">
        <v>7</v>
      </c>
      <c r="T370" s="42">
        <v>4.68</v>
      </c>
      <c r="U370" s="42">
        <v>5.1000000000000005</v>
      </c>
      <c r="V370" s="42">
        <v>3.2750000000000004</v>
      </c>
      <c r="W370" s="42">
        <v>101</v>
      </c>
      <c r="X370" s="42">
        <v>104</v>
      </c>
      <c r="Y370" s="42">
        <v>0.71</v>
      </c>
      <c r="Z370" s="42">
        <v>2.4300000000000002</v>
      </c>
      <c r="AA370" s="42">
        <v>2</v>
      </c>
      <c r="AB370" s="42">
        <v>0.43</v>
      </c>
      <c r="AC370" s="42">
        <v>0.28999999999999998</v>
      </c>
      <c r="AD370" s="42">
        <v>0.14000000000000001</v>
      </c>
      <c r="AE370" s="42">
        <v>0.14000000000000001</v>
      </c>
      <c r="AF370" s="42">
        <v>0</v>
      </c>
      <c r="AG370" s="42">
        <v>0.14000000000000001</v>
      </c>
      <c r="AH370" s="42">
        <v>0</v>
      </c>
      <c r="AI370" s="47">
        <v>3</v>
      </c>
      <c r="AJ370" s="47">
        <v>6</v>
      </c>
      <c r="AK370" s="47">
        <v>8</v>
      </c>
      <c r="AL370" s="47">
        <v>1</v>
      </c>
      <c r="AM370" s="47">
        <v>0</v>
      </c>
      <c r="AN370">
        <v>1</v>
      </c>
      <c r="AO370" s="47">
        <v>1</v>
      </c>
      <c r="AP370" s="47">
        <v>0</v>
      </c>
      <c r="AQ370" s="47">
        <v>0</v>
      </c>
      <c r="AR370" s="47">
        <v>0</v>
      </c>
      <c r="AS370" s="47">
        <v>2</v>
      </c>
      <c r="AT370" s="47">
        <v>11</v>
      </c>
      <c r="AU370" s="47">
        <v>6</v>
      </c>
      <c r="AV370" s="47">
        <v>2</v>
      </c>
      <c r="AW370" s="47">
        <v>2</v>
      </c>
      <c r="AX370" s="47">
        <v>0</v>
      </c>
      <c r="AY370">
        <v>0</v>
      </c>
      <c r="AZ370" s="47">
        <v>0</v>
      </c>
      <c r="BA370" s="47">
        <v>1</v>
      </c>
      <c r="BB370">
        <v>0</v>
      </c>
      <c r="BC370" t="s">
        <v>243</v>
      </c>
      <c r="BD370">
        <v>15.299999999999999</v>
      </c>
      <c r="BE370">
        <v>13.199999999999998</v>
      </c>
      <c r="BF370">
        <v>3</v>
      </c>
      <c r="BG370">
        <v>4</v>
      </c>
    </row>
    <row r="371" spans="1:59" x14ac:dyDescent="0.25">
      <c r="A371" s="47">
        <v>0</v>
      </c>
      <c r="B371" s="47">
        <v>2</v>
      </c>
      <c r="C371" s="47">
        <v>1</v>
      </c>
      <c r="D371" s="47">
        <v>2</v>
      </c>
      <c r="E371" s="47">
        <v>3</v>
      </c>
      <c r="F371" s="47">
        <v>0</v>
      </c>
      <c r="G371" s="47">
        <v>0</v>
      </c>
      <c r="H371" s="47">
        <v>0</v>
      </c>
      <c r="I371" s="47">
        <v>0</v>
      </c>
      <c r="J371" s="47">
        <v>1</v>
      </c>
      <c r="K371" s="47">
        <v>21</v>
      </c>
      <c r="L371" s="47">
        <v>275</v>
      </c>
      <c r="M371" s="47">
        <v>2</v>
      </c>
      <c r="N371" s="47">
        <v>6</v>
      </c>
      <c r="O371" s="42">
        <v>0</v>
      </c>
      <c r="P371" s="42">
        <v>2.59</v>
      </c>
      <c r="Q371" s="42">
        <v>0</v>
      </c>
      <c r="R371" s="42">
        <v>1.55</v>
      </c>
      <c r="S371" s="47">
        <v>4</v>
      </c>
      <c r="T371" s="42">
        <v>-1.42</v>
      </c>
      <c r="U371" s="42">
        <v>0</v>
      </c>
      <c r="V371" s="42">
        <v>0</v>
      </c>
      <c r="W371" s="42">
        <v>65</v>
      </c>
      <c r="X371" s="42">
        <v>105</v>
      </c>
      <c r="Y371" s="42">
        <v>0.75</v>
      </c>
      <c r="Z371" s="42">
        <v>0.5</v>
      </c>
      <c r="AA371" s="42">
        <v>0.25</v>
      </c>
      <c r="AB371" s="42">
        <v>0</v>
      </c>
      <c r="AC371" s="42">
        <v>0.5</v>
      </c>
      <c r="AD371" s="42">
        <v>0.25</v>
      </c>
      <c r="AE371" s="42">
        <v>0</v>
      </c>
      <c r="AF371" s="42">
        <v>0</v>
      </c>
      <c r="AG371" s="42">
        <v>0</v>
      </c>
      <c r="AH371" s="42">
        <v>0</v>
      </c>
      <c r="AI371" s="47">
        <v>0</v>
      </c>
      <c r="AJ371" s="47">
        <v>1</v>
      </c>
      <c r="AK371" s="47">
        <v>1</v>
      </c>
      <c r="AL371" s="47">
        <v>0</v>
      </c>
      <c r="AM371" s="47">
        <v>0</v>
      </c>
      <c r="AN371">
        <v>0</v>
      </c>
      <c r="AO371" s="47">
        <v>0</v>
      </c>
      <c r="AP371" s="47">
        <v>0</v>
      </c>
      <c r="AQ371" s="47">
        <v>0</v>
      </c>
      <c r="AR371" s="47">
        <v>0</v>
      </c>
      <c r="AS371" s="47">
        <v>3</v>
      </c>
      <c r="AT371" s="47">
        <v>1</v>
      </c>
      <c r="AU371" s="47">
        <v>0</v>
      </c>
      <c r="AV371" s="47">
        <v>0</v>
      </c>
      <c r="AW371" s="47">
        <v>2</v>
      </c>
      <c r="AX371" s="47">
        <v>0</v>
      </c>
      <c r="AY371">
        <v>1</v>
      </c>
      <c r="AZ371" s="47">
        <v>0</v>
      </c>
      <c r="BA371" s="47">
        <v>0</v>
      </c>
      <c r="BB371">
        <v>0</v>
      </c>
      <c r="BC371" t="s">
        <v>460</v>
      </c>
      <c r="BD371">
        <v>0.89999999999999991</v>
      </c>
      <c r="BE371">
        <v>9.3000000000000007</v>
      </c>
      <c r="BF371">
        <v>0</v>
      </c>
      <c r="BG371">
        <v>0</v>
      </c>
    </row>
    <row r="372" spans="1:59" x14ac:dyDescent="0.25">
      <c r="A372" s="47">
        <v>0</v>
      </c>
      <c r="B372" s="47">
        <v>3</v>
      </c>
      <c r="C372" s="47">
        <v>10</v>
      </c>
      <c r="D372" s="47">
        <v>1</v>
      </c>
      <c r="E372" s="47">
        <v>1</v>
      </c>
      <c r="F372" s="47">
        <v>0</v>
      </c>
      <c r="G372" s="47">
        <v>1</v>
      </c>
      <c r="H372" s="47">
        <v>0</v>
      </c>
      <c r="I372" s="47">
        <v>0</v>
      </c>
      <c r="J372" s="47">
        <v>1</v>
      </c>
      <c r="K372" s="47">
        <v>21</v>
      </c>
      <c r="L372" s="47">
        <v>327</v>
      </c>
      <c r="M372" s="47">
        <v>3</v>
      </c>
      <c r="N372" s="47">
        <v>5</v>
      </c>
      <c r="O372" s="42">
        <v>0</v>
      </c>
      <c r="P372" s="42">
        <v>2.82</v>
      </c>
      <c r="Q372" s="42">
        <v>0</v>
      </c>
      <c r="R372" s="42">
        <v>1.1599999999999999</v>
      </c>
      <c r="S372" s="47">
        <v>7</v>
      </c>
      <c r="T372" s="42">
        <v>0.37</v>
      </c>
      <c r="U372" s="42">
        <v>0</v>
      </c>
      <c r="V372" s="42">
        <v>0</v>
      </c>
      <c r="W372" s="42">
        <v>80</v>
      </c>
      <c r="X372" s="42">
        <v>11</v>
      </c>
      <c r="Y372" s="42">
        <v>0.14000000000000001</v>
      </c>
      <c r="Z372" s="42">
        <v>0.43</v>
      </c>
      <c r="AA372" s="42">
        <v>1.43</v>
      </c>
      <c r="AB372" s="42">
        <v>0</v>
      </c>
      <c r="AC372" s="42">
        <v>0.14000000000000001</v>
      </c>
      <c r="AD372" s="42">
        <v>0.14000000000000001</v>
      </c>
      <c r="AE372" s="42">
        <v>0</v>
      </c>
      <c r="AF372" s="42">
        <v>0</v>
      </c>
      <c r="AG372" s="42">
        <v>0.14000000000000001</v>
      </c>
      <c r="AH372" s="42">
        <v>0</v>
      </c>
      <c r="AI372" s="47">
        <v>1</v>
      </c>
      <c r="AJ372" s="47">
        <v>2</v>
      </c>
      <c r="AK372" s="47">
        <v>9</v>
      </c>
      <c r="AL372" s="47">
        <v>0</v>
      </c>
      <c r="AM372" s="47">
        <v>1</v>
      </c>
      <c r="AN372">
        <v>0</v>
      </c>
      <c r="AO372" s="47">
        <v>1</v>
      </c>
      <c r="AP372" s="47">
        <v>0</v>
      </c>
      <c r="AQ372" s="47">
        <v>1</v>
      </c>
      <c r="AR372" s="47">
        <v>0</v>
      </c>
      <c r="AS372" s="47">
        <v>0</v>
      </c>
      <c r="AT372" s="47">
        <v>1</v>
      </c>
      <c r="AU372" s="47">
        <v>1</v>
      </c>
      <c r="AV372" s="47">
        <v>0</v>
      </c>
      <c r="AW372" s="47">
        <v>0</v>
      </c>
      <c r="AX372" s="47">
        <v>0</v>
      </c>
      <c r="AY372">
        <v>0</v>
      </c>
      <c r="AZ372" s="47">
        <v>0</v>
      </c>
      <c r="BA372" s="47">
        <v>0</v>
      </c>
      <c r="BB372">
        <v>0</v>
      </c>
      <c r="BC372" t="s">
        <v>171</v>
      </c>
      <c r="BD372">
        <v>7.2</v>
      </c>
      <c r="BE372">
        <v>0.89999999999999991</v>
      </c>
      <c r="BF372">
        <v>0</v>
      </c>
      <c r="BG372">
        <v>0</v>
      </c>
    </row>
    <row r="373" spans="1:59" x14ac:dyDescent="0.25">
      <c r="A373" s="47">
        <v>2</v>
      </c>
      <c r="B373" s="47">
        <v>6</v>
      </c>
      <c r="C373" s="47">
        <v>3</v>
      </c>
      <c r="D373" s="47">
        <v>1</v>
      </c>
      <c r="E373" s="47">
        <v>6</v>
      </c>
      <c r="F373" s="47">
        <v>0</v>
      </c>
      <c r="G373" s="47">
        <v>0</v>
      </c>
      <c r="H373" s="47">
        <v>0</v>
      </c>
      <c r="I373" s="47">
        <v>0</v>
      </c>
      <c r="J373" s="47">
        <v>2</v>
      </c>
      <c r="K373" s="47">
        <v>21</v>
      </c>
      <c r="L373" s="47">
        <v>262</v>
      </c>
      <c r="M373" s="47">
        <v>2</v>
      </c>
      <c r="N373" s="47">
        <v>6</v>
      </c>
      <c r="O373" s="42">
        <v>0</v>
      </c>
      <c r="P373" s="42">
        <v>5.66</v>
      </c>
      <c r="Q373" s="42">
        <v>0</v>
      </c>
      <c r="R373" s="42">
        <v>2.85</v>
      </c>
      <c r="S373" s="47">
        <v>6</v>
      </c>
      <c r="T373" s="42">
        <v>1.56</v>
      </c>
      <c r="U373" s="42">
        <v>5.8</v>
      </c>
      <c r="V373" s="42">
        <v>2.2599999999999998</v>
      </c>
      <c r="W373" s="42">
        <v>49</v>
      </c>
      <c r="X373" s="42">
        <v>63</v>
      </c>
      <c r="Y373" s="42">
        <v>1</v>
      </c>
      <c r="Z373" s="42">
        <v>1</v>
      </c>
      <c r="AA373" s="42">
        <v>0.5</v>
      </c>
      <c r="AB373" s="42">
        <v>0.33</v>
      </c>
      <c r="AC373" s="42">
        <v>0.17</v>
      </c>
      <c r="AD373" s="42">
        <v>0.33</v>
      </c>
      <c r="AE373" s="42">
        <v>0</v>
      </c>
      <c r="AF373" s="42">
        <v>0</v>
      </c>
      <c r="AG373" s="42">
        <v>0</v>
      </c>
      <c r="AH373" s="42">
        <v>0</v>
      </c>
      <c r="AI373" s="47">
        <v>0</v>
      </c>
      <c r="AJ373" s="47">
        <v>0</v>
      </c>
      <c r="AK373" s="47">
        <v>0</v>
      </c>
      <c r="AL373" s="47">
        <v>0</v>
      </c>
      <c r="AM373" s="47">
        <v>1</v>
      </c>
      <c r="AN373">
        <v>0</v>
      </c>
      <c r="AO373" s="47">
        <v>1</v>
      </c>
      <c r="AP373" s="47">
        <v>0</v>
      </c>
      <c r="AQ373" s="47">
        <v>0</v>
      </c>
      <c r="AR373" s="47">
        <v>0</v>
      </c>
      <c r="AS373" s="47">
        <v>6</v>
      </c>
      <c r="AT373" s="47">
        <v>6</v>
      </c>
      <c r="AU373" s="47">
        <v>3</v>
      </c>
      <c r="AV373" s="47">
        <v>2</v>
      </c>
      <c r="AW373" s="47">
        <v>0</v>
      </c>
      <c r="AX373" s="47">
        <v>0</v>
      </c>
      <c r="AY373">
        <v>1</v>
      </c>
      <c r="AZ373" s="47">
        <v>0</v>
      </c>
      <c r="BA373" s="47">
        <v>0</v>
      </c>
      <c r="BB373">
        <v>0</v>
      </c>
      <c r="BC373" t="s">
        <v>216</v>
      </c>
      <c r="BD373">
        <v>5.8</v>
      </c>
      <c r="BE373">
        <v>12.299999999999999</v>
      </c>
      <c r="BF373">
        <v>1</v>
      </c>
      <c r="BG373">
        <v>5</v>
      </c>
    </row>
    <row r="374" spans="1:59" x14ac:dyDescent="0.25">
      <c r="A374" s="47">
        <v>0</v>
      </c>
      <c r="B374" s="47">
        <v>0</v>
      </c>
      <c r="C374" s="47">
        <v>0</v>
      </c>
      <c r="D374" s="47">
        <v>0</v>
      </c>
      <c r="E374" s="47">
        <v>1</v>
      </c>
      <c r="F374" s="47">
        <v>0</v>
      </c>
      <c r="G374" s="47">
        <v>0</v>
      </c>
      <c r="H374" s="47">
        <v>0</v>
      </c>
      <c r="I374" s="47">
        <v>0</v>
      </c>
      <c r="J374" s="47">
        <v>2</v>
      </c>
      <c r="K374" s="47">
        <v>21</v>
      </c>
      <c r="L374" s="47">
        <v>262</v>
      </c>
      <c r="M374" s="47">
        <v>1</v>
      </c>
      <c r="N374" s="47">
        <v>6</v>
      </c>
      <c r="O374" s="42">
        <v>0</v>
      </c>
      <c r="P374" s="42">
        <v>9.4700000000000006</v>
      </c>
      <c r="Q374" s="42">
        <v>0</v>
      </c>
      <c r="R374" s="42">
        <v>3.25</v>
      </c>
      <c r="S374" s="47">
        <v>6</v>
      </c>
      <c r="T374" s="42">
        <v>7.33</v>
      </c>
      <c r="U374" s="42">
        <v>0</v>
      </c>
      <c r="V374" s="42">
        <v>0</v>
      </c>
      <c r="W374" s="42">
        <v>91</v>
      </c>
      <c r="X374" s="42">
        <v>100</v>
      </c>
      <c r="Y374" s="42">
        <v>0.17</v>
      </c>
      <c r="Z374" s="42">
        <v>0</v>
      </c>
      <c r="AA374" s="42">
        <v>0</v>
      </c>
      <c r="AB374" s="42">
        <v>0</v>
      </c>
      <c r="AC374" s="42">
        <v>0</v>
      </c>
      <c r="AD374" s="42">
        <v>0.33</v>
      </c>
      <c r="AE374" s="42">
        <v>0</v>
      </c>
      <c r="AF374" s="42">
        <v>0</v>
      </c>
      <c r="AG374" s="42">
        <v>0</v>
      </c>
      <c r="AH374" s="42">
        <v>0</v>
      </c>
      <c r="AI374" s="47">
        <v>1</v>
      </c>
      <c r="AJ374" s="47">
        <v>0</v>
      </c>
      <c r="AK374" s="47">
        <v>0</v>
      </c>
      <c r="AL374" s="47">
        <v>0</v>
      </c>
      <c r="AM374" s="47">
        <v>0</v>
      </c>
      <c r="AN374">
        <v>0</v>
      </c>
      <c r="AO374" s="47">
        <v>2</v>
      </c>
      <c r="AP374" s="47">
        <v>0</v>
      </c>
      <c r="AQ374" s="47">
        <v>0</v>
      </c>
      <c r="AR374" s="47">
        <v>0</v>
      </c>
      <c r="AS374" s="47">
        <v>0</v>
      </c>
      <c r="AT374" s="47">
        <v>0</v>
      </c>
      <c r="AU374" s="47">
        <v>0</v>
      </c>
      <c r="AV374" s="47">
        <v>0</v>
      </c>
      <c r="AW374" s="47">
        <v>0</v>
      </c>
      <c r="AX374" s="47">
        <v>0</v>
      </c>
      <c r="AY374">
        <v>0</v>
      </c>
      <c r="AZ374" s="47">
        <v>0</v>
      </c>
      <c r="BA374" s="47">
        <v>0</v>
      </c>
      <c r="BB374">
        <v>0</v>
      </c>
      <c r="BC374" t="s">
        <v>54</v>
      </c>
      <c r="BD374">
        <v>10.5</v>
      </c>
      <c r="BE374">
        <v>0</v>
      </c>
      <c r="BF374">
        <v>0</v>
      </c>
      <c r="BG374">
        <v>0</v>
      </c>
    </row>
    <row r="375" spans="1:59" x14ac:dyDescent="0.25">
      <c r="A375" s="47">
        <v>0</v>
      </c>
      <c r="B375" s="47">
        <v>0</v>
      </c>
      <c r="C375" s="47">
        <v>4</v>
      </c>
      <c r="D375" s="47">
        <v>0</v>
      </c>
      <c r="E375" s="47">
        <v>1</v>
      </c>
      <c r="F375" s="47">
        <v>0</v>
      </c>
      <c r="G375" s="47">
        <v>0</v>
      </c>
      <c r="H375" s="47">
        <v>0</v>
      </c>
      <c r="I375" s="47">
        <v>0</v>
      </c>
      <c r="J375" s="47">
        <v>1</v>
      </c>
      <c r="K375" s="47">
        <v>21</v>
      </c>
      <c r="L375" s="47">
        <v>262</v>
      </c>
      <c r="M375" s="47">
        <v>3</v>
      </c>
      <c r="N375" s="47">
        <v>6</v>
      </c>
      <c r="O375" s="42">
        <v>0</v>
      </c>
      <c r="P375" s="42">
        <v>3.62</v>
      </c>
      <c r="Q375" s="42">
        <v>0</v>
      </c>
      <c r="R375" s="42">
        <v>1.43</v>
      </c>
      <c r="S375" s="47">
        <v>3</v>
      </c>
      <c r="T375" s="42">
        <v>0.13</v>
      </c>
      <c r="U375" s="42">
        <v>0</v>
      </c>
      <c r="V375" s="42">
        <v>1.4333333333333336</v>
      </c>
      <c r="W375" s="42">
        <v>57</v>
      </c>
      <c r="X375" s="42">
        <v>99</v>
      </c>
      <c r="Y375" s="42">
        <v>0.33</v>
      </c>
      <c r="Z375" s="42">
        <v>0</v>
      </c>
      <c r="AA375" s="42">
        <v>1.33</v>
      </c>
      <c r="AB375" s="42">
        <v>0</v>
      </c>
      <c r="AC375" s="42">
        <v>0</v>
      </c>
      <c r="AD375" s="42">
        <v>0.33</v>
      </c>
      <c r="AE375" s="42">
        <v>0</v>
      </c>
      <c r="AF375" s="42">
        <v>0</v>
      </c>
      <c r="AG375" s="42">
        <v>0</v>
      </c>
      <c r="AH375" s="42">
        <v>0</v>
      </c>
      <c r="AI375" s="47">
        <v>0</v>
      </c>
      <c r="AJ375" s="47">
        <v>0</v>
      </c>
      <c r="AK375" s="47">
        <v>0</v>
      </c>
      <c r="AL375" s="47">
        <v>0</v>
      </c>
      <c r="AM375" s="47">
        <v>0</v>
      </c>
      <c r="AN375">
        <v>0</v>
      </c>
      <c r="AO375" s="47">
        <v>0</v>
      </c>
      <c r="AP375" s="47">
        <v>0</v>
      </c>
      <c r="AQ375" s="47">
        <v>0</v>
      </c>
      <c r="AR375" s="47">
        <v>0</v>
      </c>
      <c r="AS375" s="47">
        <v>1</v>
      </c>
      <c r="AT375" s="47">
        <v>0</v>
      </c>
      <c r="AU375" s="47">
        <v>4</v>
      </c>
      <c r="AV375" s="47">
        <v>0</v>
      </c>
      <c r="AW375" s="47">
        <v>0</v>
      </c>
      <c r="AX375" s="47">
        <v>0</v>
      </c>
      <c r="AY375">
        <v>1</v>
      </c>
      <c r="AZ375" s="47">
        <v>0</v>
      </c>
      <c r="BA375" s="47">
        <v>0</v>
      </c>
      <c r="BB375">
        <v>0</v>
      </c>
      <c r="BC375" t="s">
        <v>540</v>
      </c>
      <c r="BD375">
        <v>0</v>
      </c>
      <c r="BE375">
        <v>4.3</v>
      </c>
      <c r="BF375">
        <v>0</v>
      </c>
      <c r="BG375">
        <v>3</v>
      </c>
    </row>
    <row r="376" spans="1:59" x14ac:dyDescent="0.25">
      <c r="A376" s="47">
        <v>0</v>
      </c>
      <c r="B376" s="47">
        <v>1</v>
      </c>
      <c r="C376" s="47">
        <v>5</v>
      </c>
      <c r="D376" s="47">
        <v>0</v>
      </c>
      <c r="E376" s="47">
        <v>0</v>
      </c>
      <c r="F376" s="47">
        <v>0</v>
      </c>
      <c r="G376" s="47">
        <v>0</v>
      </c>
      <c r="H376" s="47">
        <v>0</v>
      </c>
      <c r="I376" s="47">
        <v>0</v>
      </c>
      <c r="J376" s="47">
        <v>1</v>
      </c>
      <c r="K376" s="47">
        <v>21</v>
      </c>
      <c r="L376" s="47">
        <v>262</v>
      </c>
      <c r="M376" s="47">
        <v>2</v>
      </c>
      <c r="N376" s="47">
        <v>5</v>
      </c>
      <c r="O376" s="42">
        <v>0</v>
      </c>
      <c r="P376" s="42">
        <v>3.52</v>
      </c>
      <c r="Q376" s="42">
        <v>0</v>
      </c>
      <c r="R376" s="42">
        <v>2.35</v>
      </c>
      <c r="S376" s="47">
        <v>2</v>
      </c>
      <c r="T376" s="42">
        <v>-0.32</v>
      </c>
      <c r="U376" s="42">
        <v>5.6</v>
      </c>
      <c r="V376" s="42">
        <v>-0.9</v>
      </c>
      <c r="W376" s="42">
        <v>40</v>
      </c>
      <c r="X376" s="42">
        <v>62</v>
      </c>
      <c r="Y376" s="42">
        <v>0</v>
      </c>
      <c r="Z376" s="42">
        <v>0.5</v>
      </c>
      <c r="AA376" s="42">
        <v>2.5</v>
      </c>
      <c r="AB376" s="42">
        <v>0</v>
      </c>
      <c r="AC376" s="42">
        <v>0</v>
      </c>
      <c r="AD376" s="42">
        <v>0.5</v>
      </c>
      <c r="AE376" s="42">
        <v>0</v>
      </c>
      <c r="AF376" s="42">
        <v>0</v>
      </c>
      <c r="AG376" s="42">
        <v>0</v>
      </c>
      <c r="AH376" s="42">
        <v>0</v>
      </c>
      <c r="AI376" s="47">
        <v>0</v>
      </c>
      <c r="AJ376" s="47">
        <v>1</v>
      </c>
      <c r="AK376" s="47">
        <v>2</v>
      </c>
      <c r="AL376" s="47">
        <v>0</v>
      </c>
      <c r="AM376" s="47">
        <v>0</v>
      </c>
      <c r="AN376">
        <v>0</v>
      </c>
      <c r="AO376" s="47">
        <v>1</v>
      </c>
      <c r="AP376" s="47">
        <v>0</v>
      </c>
      <c r="AQ376" s="47">
        <v>0</v>
      </c>
      <c r="AR376" s="47">
        <v>0</v>
      </c>
      <c r="AS376" s="47">
        <v>0</v>
      </c>
      <c r="AT376" s="47">
        <v>0</v>
      </c>
      <c r="AU376" s="47">
        <v>3</v>
      </c>
      <c r="AV376" s="47">
        <v>0</v>
      </c>
      <c r="AW376" s="47">
        <v>0</v>
      </c>
      <c r="AX376" s="47">
        <v>0</v>
      </c>
      <c r="AY376">
        <v>0</v>
      </c>
      <c r="AZ376" s="47">
        <v>0</v>
      </c>
      <c r="BA376" s="47">
        <v>0</v>
      </c>
      <c r="BB376">
        <v>0</v>
      </c>
      <c r="BC376" t="s">
        <v>221</v>
      </c>
      <c r="BD376">
        <v>5.6</v>
      </c>
      <c r="BE376">
        <v>-0.89999999999999991</v>
      </c>
      <c r="BF376">
        <v>1</v>
      </c>
      <c r="BG376">
        <v>1</v>
      </c>
    </row>
    <row r="377" spans="1:59" x14ac:dyDescent="0.25">
      <c r="A377" s="47">
        <v>0</v>
      </c>
      <c r="B377" s="47">
        <v>2</v>
      </c>
      <c r="C377" s="47">
        <v>3</v>
      </c>
      <c r="D377" s="47">
        <v>1</v>
      </c>
      <c r="E377" s="47">
        <v>0</v>
      </c>
      <c r="F377" s="47">
        <v>0</v>
      </c>
      <c r="G377" s="47">
        <v>1</v>
      </c>
      <c r="H377" s="47">
        <v>0</v>
      </c>
      <c r="I377" s="47">
        <v>0</v>
      </c>
      <c r="J377" s="47">
        <v>1</v>
      </c>
      <c r="K377" s="47">
        <v>21</v>
      </c>
      <c r="L377" s="47">
        <v>293</v>
      </c>
      <c r="M377" s="47">
        <v>3</v>
      </c>
      <c r="N377" s="47">
        <v>6</v>
      </c>
      <c r="O377" s="42">
        <v>0</v>
      </c>
      <c r="P377" s="42">
        <v>2.5299999999999998</v>
      </c>
      <c r="Q377" s="42">
        <v>0</v>
      </c>
      <c r="R377" s="42">
        <v>1.7</v>
      </c>
      <c r="S377" s="47">
        <v>5</v>
      </c>
      <c r="T377" s="42">
        <v>1.93</v>
      </c>
      <c r="U377" s="42">
        <v>1.8</v>
      </c>
      <c r="V377" s="42">
        <v>1.675</v>
      </c>
      <c r="W377" s="42">
        <v>61</v>
      </c>
      <c r="X377" s="42">
        <v>94</v>
      </c>
      <c r="Y377" s="42">
        <v>0</v>
      </c>
      <c r="Z377" s="42">
        <v>0.4</v>
      </c>
      <c r="AA377" s="42">
        <v>0.6</v>
      </c>
      <c r="AB377" s="42">
        <v>0</v>
      </c>
      <c r="AC377" s="42">
        <v>0.2</v>
      </c>
      <c r="AD377" s="42">
        <v>0.2</v>
      </c>
      <c r="AE377" s="42">
        <v>0</v>
      </c>
      <c r="AF377" s="42">
        <v>0</v>
      </c>
      <c r="AG377" s="42">
        <v>0.2</v>
      </c>
      <c r="AH377" s="42">
        <v>0</v>
      </c>
      <c r="AI377" s="47">
        <v>0</v>
      </c>
      <c r="AJ377" s="47">
        <v>2</v>
      </c>
      <c r="AK377" s="47">
        <v>2</v>
      </c>
      <c r="AL377" s="47">
        <v>0</v>
      </c>
      <c r="AM377" s="47">
        <v>0</v>
      </c>
      <c r="AN377">
        <v>0</v>
      </c>
      <c r="AO377" s="47">
        <v>0</v>
      </c>
      <c r="AP377" s="47">
        <v>0</v>
      </c>
      <c r="AQ377" s="47">
        <v>0</v>
      </c>
      <c r="AR377" s="47">
        <v>0</v>
      </c>
      <c r="AS377" s="47">
        <v>0</v>
      </c>
      <c r="AT377" s="47">
        <v>0</v>
      </c>
      <c r="AU377" s="47">
        <v>1</v>
      </c>
      <c r="AV377" s="47">
        <v>0</v>
      </c>
      <c r="AW377" s="47">
        <v>1</v>
      </c>
      <c r="AX377" s="47">
        <v>0</v>
      </c>
      <c r="AY377">
        <v>1</v>
      </c>
      <c r="AZ377" s="47">
        <v>0</v>
      </c>
      <c r="BA377" s="47">
        <v>1</v>
      </c>
      <c r="BB377">
        <v>0</v>
      </c>
      <c r="BC377" t="s">
        <v>539</v>
      </c>
      <c r="BD377">
        <v>1.7999999999999998</v>
      </c>
      <c r="BE377">
        <v>6.7</v>
      </c>
      <c r="BF377">
        <v>1</v>
      </c>
      <c r="BG377">
        <v>4</v>
      </c>
    </row>
    <row r="378" spans="1:59" x14ac:dyDescent="0.25">
      <c r="A378" s="47">
        <v>1</v>
      </c>
      <c r="B378" s="47">
        <v>0</v>
      </c>
      <c r="C378" s="47">
        <v>1</v>
      </c>
      <c r="D378" s="47">
        <v>0</v>
      </c>
      <c r="E378" s="47">
        <v>0</v>
      </c>
      <c r="F378" s="47">
        <v>0</v>
      </c>
      <c r="G378" s="47">
        <v>0</v>
      </c>
      <c r="H378" s="47">
        <v>0</v>
      </c>
      <c r="I378" s="47">
        <v>0</v>
      </c>
      <c r="J378" s="47">
        <v>3</v>
      </c>
      <c r="K378" s="47">
        <v>21</v>
      </c>
      <c r="L378" s="47">
        <v>282</v>
      </c>
      <c r="M378" s="47">
        <v>3</v>
      </c>
      <c r="N378" s="47">
        <v>2</v>
      </c>
      <c r="O378" s="42">
        <v>0</v>
      </c>
      <c r="P378" s="42">
        <v>4.49</v>
      </c>
      <c r="Q378" s="42">
        <v>0</v>
      </c>
      <c r="R378" s="42">
        <v>4.9000000000000004</v>
      </c>
      <c r="S378" s="47">
        <v>3</v>
      </c>
      <c r="T378" s="42">
        <v>4.1900000000000004</v>
      </c>
      <c r="U378" s="42">
        <v>2</v>
      </c>
      <c r="V378" s="42">
        <v>4.8499999999999996</v>
      </c>
      <c r="W378" s="42">
        <v>5</v>
      </c>
      <c r="X378" s="42">
        <v>0</v>
      </c>
      <c r="Y378" s="42">
        <v>0</v>
      </c>
      <c r="Z378" s="42">
        <v>0</v>
      </c>
      <c r="AA378" s="42">
        <v>0.25</v>
      </c>
      <c r="AB378" s="42">
        <v>0.25</v>
      </c>
      <c r="AC378" s="42">
        <v>0</v>
      </c>
      <c r="AD378" s="42">
        <v>0.75</v>
      </c>
      <c r="AE378" s="42">
        <v>0</v>
      </c>
      <c r="AF378" s="42">
        <v>0</v>
      </c>
      <c r="AG378" s="42">
        <v>0</v>
      </c>
      <c r="AH378" s="42">
        <v>0</v>
      </c>
      <c r="AI378" s="47">
        <v>0</v>
      </c>
      <c r="AJ378" s="47">
        <v>0</v>
      </c>
      <c r="AK378" s="47">
        <v>0</v>
      </c>
      <c r="AL378" s="47">
        <v>1</v>
      </c>
      <c r="AM378" s="47">
        <v>0</v>
      </c>
      <c r="AN378">
        <v>0</v>
      </c>
      <c r="AO378" s="47">
        <v>1</v>
      </c>
      <c r="AP378" s="47">
        <v>0</v>
      </c>
      <c r="AQ378" s="47">
        <v>0</v>
      </c>
      <c r="AR378" s="47">
        <v>0</v>
      </c>
      <c r="AS378" s="47">
        <v>0</v>
      </c>
      <c r="AT378" s="47">
        <v>0</v>
      </c>
      <c r="AU378" s="47">
        <v>1</v>
      </c>
      <c r="AV378" s="47">
        <v>0</v>
      </c>
      <c r="AW378" s="47">
        <v>0</v>
      </c>
      <c r="AX378" s="47">
        <v>0</v>
      </c>
      <c r="AY378">
        <v>2</v>
      </c>
      <c r="AZ378" s="47">
        <v>0</v>
      </c>
      <c r="BA378" s="47">
        <v>0</v>
      </c>
      <c r="BB378">
        <v>0</v>
      </c>
      <c r="BC378" t="s">
        <v>711</v>
      </c>
      <c r="BD378">
        <v>4</v>
      </c>
      <c r="BE378">
        <v>9.6999999999999993</v>
      </c>
      <c r="BF378">
        <v>2</v>
      </c>
      <c r="BG378">
        <v>2</v>
      </c>
    </row>
    <row r="379" spans="1:59" x14ac:dyDescent="0.25">
      <c r="A379" s="47">
        <v>1</v>
      </c>
      <c r="B379" s="47">
        <v>10</v>
      </c>
      <c r="C379" s="47">
        <v>4</v>
      </c>
      <c r="D379" s="47">
        <v>1</v>
      </c>
      <c r="E379" s="47">
        <v>2</v>
      </c>
      <c r="F379" s="47">
        <v>2</v>
      </c>
      <c r="G379" s="47">
        <v>0</v>
      </c>
      <c r="H379" s="47">
        <v>0</v>
      </c>
      <c r="I379" s="47">
        <v>0</v>
      </c>
      <c r="J379" s="47">
        <v>2</v>
      </c>
      <c r="K379" s="47">
        <v>21</v>
      </c>
      <c r="L379" s="47">
        <v>293</v>
      </c>
      <c r="M379" s="47">
        <v>2</v>
      </c>
      <c r="N379" s="47">
        <v>5</v>
      </c>
      <c r="O379" s="42">
        <v>0</v>
      </c>
      <c r="P379" s="42">
        <v>4.7300000000000004</v>
      </c>
      <c r="Q379" s="42">
        <v>0</v>
      </c>
      <c r="R379" s="42">
        <v>5.27</v>
      </c>
      <c r="S379" s="47">
        <v>6</v>
      </c>
      <c r="T379" s="42">
        <v>2.69</v>
      </c>
      <c r="U379" s="42">
        <v>0</v>
      </c>
      <c r="V379" s="42">
        <v>0</v>
      </c>
      <c r="W379" s="42">
        <v>88</v>
      </c>
      <c r="X379" s="42">
        <v>56</v>
      </c>
      <c r="Y379" s="42">
        <v>0.33</v>
      </c>
      <c r="Z379" s="42">
        <v>1.67</v>
      </c>
      <c r="AA379" s="42">
        <v>0.67</v>
      </c>
      <c r="AB379" s="42">
        <v>0.17</v>
      </c>
      <c r="AC379" s="42">
        <v>0.17</v>
      </c>
      <c r="AD379" s="42">
        <v>0.33</v>
      </c>
      <c r="AE379" s="42">
        <v>0.33</v>
      </c>
      <c r="AF379" s="42">
        <v>0</v>
      </c>
      <c r="AG379" s="42">
        <v>0</v>
      </c>
      <c r="AH379" s="42">
        <v>0</v>
      </c>
      <c r="AI379" s="47">
        <v>1</v>
      </c>
      <c r="AJ379" s="47">
        <v>6</v>
      </c>
      <c r="AK379" s="47">
        <v>3</v>
      </c>
      <c r="AL379" s="47">
        <v>1</v>
      </c>
      <c r="AM379" s="47">
        <v>0</v>
      </c>
      <c r="AN379">
        <v>1</v>
      </c>
      <c r="AO379" s="47">
        <v>1</v>
      </c>
      <c r="AP379" s="47">
        <v>0</v>
      </c>
      <c r="AQ379" s="47">
        <v>0</v>
      </c>
      <c r="AR379" s="47">
        <v>0</v>
      </c>
      <c r="AS379" s="47">
        <v>1</v>
      </c>
      <c r="AT379" s="47">
        <v>4</v>
      </c>
      <c r="AU379" s="47">
        <v>1</v>
      </c>
      <c r="AV379" s="47">
        <v>0</v>
      </c>
      <c r="AW379" s="47">
        <v>1</v>
      </c>
      <c r="AX379" s="47">
        <v>1</v>
      </c>
      <c r="AY379">
        <v>1</v>
      </c>
      <c r="AZ379" s="47">
        <v>0</v>
      </c>
      <c r="BA379" s="47">
        <v>0</v>
      </c>
      <c r="BB379">
        <v>0</v>
      </c>
      <c r="BC379" t="s">
        <v>234</v>
      </c>
      <c r="BD379">
        <v>15.799999999999999</v>
      </c>
      <c r="BE379">
        <v>15.8</v>
      </c>
      <c r="BF379">
        <v>0</v>
      </c>
      <c r="BG379">
        <v>0</v>
      </c>
    </row>
    <row r="380" spans="1:59" x14ac:dyDescent="0.25">
      <c r="A380" s="47">
        <v>0</v>
      </c>
      <c r="B380" s="47">
        <v>3</v>
      </c>
      <c r="C380" s="47">
        <v>2</v>
      </c>
      <c r="D380" s="47">
        <v>2</v>
      </c>
      <c r="E380" s="47">
        <v>0</v>
      </c>
      <c r="F380" s="47">
        <v>0</v>
      </c>
      <c r="G380" s="47">
        <v>0</v>
      </c>
      <c r="H380" s="47">
        <v>0</v>
      </c>
      <c r="I380" s="47">
        <v>0</v>
      </c>
      <c r="J380" s="47">
        <v>1</v>
      </c>
      <c r="K380" s="47">
        <v>21</v>
      </c>
      <c r="L380" s="47">
        <v>293</v>
      </c>
      <c r="M380" s="47">
        <v>3</v>
      </c>
      <c r="N380" s="47">
        <v>6</v>
      </c>
      <c r="O380" s="42">
        <v>0</v>
      </c>
      <c r="P380" s="42">
        <v>4.13</v>
      </c>
      <c r="Q380" s="42">
        <v>0</v>
      </c>
      <c r="R380" s="42">
        <v>4.8</v>
      </c>
      <c r="S380" s="47">
        <v>2</v>
      </c>
      <c r="T380" s="42">
        <v>5.54</v>
      </c>
      <c r="U380" s="42">
        <v>0</v>
      </c>
      <c r="V380" s="42">
        <v>0</v>
      </c>
      <c r="W380" s="42">
        <v>99</v>
      </c>
      <c r="X380" s="42">
        <v>97</v>
      </c>
      <c r="Y380" s="42">
        <v>0</v>
      </c>
      <c r="Z380" s="42">
        <v>1.5</v>
      </c>
      <c r="AA380" s="42">
        <v>1</v>
      </c>
      <c r="AB380" s="42">
        <v>0</v>
      </c>
      <c r="AC380" s="42">
        <v>1</v>
      </c>
      <c r="AD380" s="42">
        <v>0.5</v>
      </c>
      <c r="AE380" s="42">
        <v>0</v>
      </c>
      <c r="AF380" s="42">
        <v>0</v>
      </c>
      <c r="AG380" s="42">
        <v>0</v>
      </c>
      <c r="AH380" s="42">
        <v>0</v>
      </c>
      <c r="AI380" s="47">
        <v>0</v>
      </c>
      <c r="AJ380" s="47">
        <v>0</v>
      </c>
      <c r="AK380" s="47">
        <v>0</v>
      </c>
      <c r="AL380" s="47">
        <v>0</v>
      </c>
      <c r="AM380" s="47">
        <v>0</v>
      </c>
      <c r="AN380">
        <v>0</v>
      </c>
      <c r="AO380" s="47">
        <v>0</v>
      </c>
      <c r="AP380" s="47">
        <v>0</v>
      </c>
      <c r="AQ380" s="47">
        <v>0</v>
      </c>
      <c r="AR380" s="47">
        <v>0</v>
      </c>
      <c r="AS380" s="47">
        <v>0</v>
      </c>
      <c r="AT380" s="47">
        <v>3</v>
      </c>
      <c r="AU380" s="47">
        <v>2</v>
      </c>
      <c r="AV380" s="47">
        <v>0</v>
      </c>
      <c r="AW380" s="47">
        <v>2</v>
      </c>
      <c r="AX380" s="47">
        <v>0</v>
      </c>
      <c r="AY380">
        <v>1</v>
      </c>
      <c r="AZ380" s="47">
        <v>0</v>
      </c>
      <c r="BA380" s="47">
        <v>0</v>
      </c>
      <c r="BB380">
        <v>0</v>
      </c>
      <c r="BC380" t="s">
        <v>688</v>
      </c>
      <c r="BD380">
        <v>0</v>
      </c>
      <c r="BE380">
        <v>9.6</v>
      </c>
      <c r="BF380">
        <v>0</v>
      </c>
      <c r="BG380">
        <v>0</v>
      </c>
    </row>
    <row r="381" spans="1:59" x14ac:dyDescent="0.25">
      <c r="A381" s="47">
        <v>1</v>
      </c>
      <c r="B381" s="47">
        <v>10</v>
      </c>
      <c r="C381" s="47">
        <v>6</v>
      </c>
      <c r="D381" s="47">
        <v>0</v>
      </c>
      <c r="E381" s="47">
        <v>1</v>
      </c>
      <c r="F381" s="47">
        <v>0</v>
      </c>
      <c r="G381" s="47">
        <v>0</v>
      </c>
      <c r="H381" s="47">
        <v>0</v>
      </c>
      <c r="I381" s="47">
        <v>0</v>
      </c>
      <c r="J381" s="47">
        <v>2</v>
      </c>
      <c r="K381" s="47">
        <v>21</v>
      </c>
      <c r="L381" s="47">
        <v>282</v>
      </c>
      <c r="M381" s="47">
        <v>3</v>
      </c>
      <c r="N381" s="47">
        <v>5</v>
      </c>
      <c r="O381" s="42">
        <v>0</v>
      </c>
      <c r="P381" s="42">
        <v>5.23</v>
      </c>
      <c r="Q381" s="42">
        <v>0</v>
      </c>
      <c r="R381" s="42">
        <v>3.94</v>
      </c>
      <c r="S381" s="47">
        <v>5</v>
      </c>
      <c r="T381" s="42">
        <v>6.84</v>
      </c>
      <c r="U381" s="42">
        <v>1.8</v>
      </c>
      <c r="V381" s="42">
        <v>4.4749999999999996</v>
      </c>
      <c r="W381" s="42">
        <v>87</v>
      </c>
      <c r="X381" s="42">
        <v>104</v>
      </c>
      <c r="Y381" s="42">
        <v>0.2</v>
      </c>
      <c r="Z381" s="42">
        <v>2</v>
      </c>
      <c r="AA381" s="42">
        <v>1.2</v>
      </c>
      <c r="AB381" s="42">
        <v>0.2</v>
      </c>
      <c r="AC381" s="42">
        <v>0</v>
      </c>
      <c r="AD381" s="42">
        <v>0.4</v>
      </c>
      <c r="AE381" s="42">
        <v>0</v>
      </c>
      <c r="AF381" s="42">
        <v>0</v>
      </c>
      <c r="AG381" s="42">
        <v>0</v>
      </c>
      <c r="AH381" s="42">
        <v>0</v>
      </c>
      <c r="AI381" s="47">
        <v>0</v>
      </c>
      <c r="AJ381" s="47">
        <v>2</v>
      </c>
      <c r="AK381" s="47">
        <v>2</v>
      </c>
      <c r="AL381" s="47">
        <v>0</v>
      </c>
      <c r="AM381" s="47">
        <v>0</v>
      </c>
      <c r="AN381">
        <v>0</v>
      </c>
      <c r="AO381" s="47">
        <v>0</v>
      </c>
      <c r="AP381" s="47">
        <v>0</v>
      </c>
      <c r="AQ381" s="47">
        <v>0</v>
      </c>
      <c r="AR381" s="47">
        <v>0</v>
      </c>
      <c r="AS381" s="47">
        <v>1</v>
      </c>
      <c r="AT381" s="47">
        <v>8</v>
      </c>
      <c r="AU381" s="47">
        <v>4</v>
      </c>
      <c r="AV381" s="47">
        <v>1</v>
      </c>
      <c r="AW381" s="47">
        <v>0</v>
      </c>
      <c r="AX381" s="47">
        <v>0</v>
      </c>
      <c r="AY381">
        <v>2</v>
      </c>
      <c r="AZ381" s="47">
        <v>0</v>
      </c>
      <c r="BA381" s="47">
        <v>0</v>
      </c>
      <c r="BB381">
        <v>0</v>
      </c>
      <c r="BC381" t="s">
        <v>703</v>
      </c>
      <c r="BD381">
        <v>1.7999999999999998</v>
      </c>
      <c r="BE381">
        <v>17.899999999999999</v>
      </c>
      <c r="BF381">
        <v>1</v>
      </c>
      <c r="BG381">
        <v>4</v>
      </c>
    </row>
    <row r="382" spans="1:59" x14ac:dyDescent="0.25">
      <c r="A382" s="47">
        <v>1</v>
      </c>
      <c r="B382" s="47">
        <v>2</v>
      </c>
      <c r="C382" s="47">
        <v>4</v>
      </c>
      <c r="D382" s="47">
        <v>0</v>
      </c>
      <c r="E382" s="47">
        <v>5</v>
      </c>
      <c r="F382" s="47">
        <v>0</v>
      </c>
      <c r="G382" s="47">
        <v>0</v>
      </c>
      <c r="H382" s="47">
        <v>0</v>
      </c>
      <c r="I382" s="47">
        <v>0</v>
      </c>
      <c r="J382" s="47">
        <v>3</v>
      </c>
      <c r="K382" s="47">
        <v>21</v>
      </c>
      <c r="L382" s="47">
        <v>282</v>
      </c>
      <c r="M382" s="47">
        <v>3</v>
      </c>
      <c r="N382" s="47">
        <v>2</v>
      </c>
      <c r="O382" s="42">
        <v>0</v>
      </c>
      <c r="P382" s="42">
        <v>4.33</v>
      </c>
      <c r="Q382" s="42">
        <v>0</v>
      </c>
      <c r="R382" s="42">
        <v>2.5299999999999998</v>
      </c>
      <c r="S382" s="47">
        <v>7</v>
      </c>
      <c r="T382" s="42">
        <v>2.62</v>
      </c>
      <c r="U382" s="42">
        <v>0</v>
      </c>
      <c r="V382" s="42">
        <v>0</v>
      </c>
      <c r="W382" s="42">
        <v>68</v>
      </c>
      <c r="X382" s="42">
        <v>69</v>
      </c>
      <c r="Y382" s="42">
        <v>0.71</v>
      </c>
      <c r="Z382" s="42">
        <v>0.28999999999999998</v>
      </c>
      <c r="AA382" s="42">
        <v>0.56999999999999995</v>
      </c>
      <c r="AB382" s="42">
        <v>0.14000000000000001</v>
      </c>
      <c r="AC382" s="42">
        <v>0</v>
      </c>
      <c r="AD382" s="42">
        <v>0.43</v>
      </c>
      <c r="AE382" s="42">
        <v>0</v>
      </c>
      <c r="AF382" s="42">
        <v>0</v>
      </c>
      <c r="AG382" s="42">
        <v>0</v>
      </c>
      <c r="AH382" s="42">
        <v>0</v>
      </c>
      <c r="AI382" s="47">
        <v>0</v>
      </c>
      <c r="AJ382" s="47">
        <v>0</v>
      </c>
      <c r="AK382" s="47">
        <v>0</v>
      </c>
      <c r="AL382" s="47">
        <v>0</v>
      </c>
      <c r="AM382" s="47">
        <v>0</v>
      </c>
      <c r="AN382">
        <v>0</v>
      </c>
      <c r="AO382" s="47">
        <v>1</v>
      </c>
      <c r="AP382" s="47">
        <v>0</v>
      </c>
      <c r="AQ382" s="47">
        <v>0</v>
      </c>
      <c r="AR382" s="47">
        <v>0</v>
      </c>
      <c r="AS382" s="47">
        <v>5</v>
      </c>
      <c r="AT382" s="47">
        <v>2</v>
      </c>
      <c r="AU382" s="47">
        <v>4</v>
      </c>
      <c r="AV382" s="47">
        <v>1</v>
      </c>
      <c r="AW382" s="47">
        <v>0</v>
      </c>
      <c r="AX382" s="47">
        <v>0</v>
      </c>
      <c r="AY382">
        <v>2</v>
      </c>
      <c r="AZ382" s="47">
        <v>0</v>
      </c>
      <c r="BA382" s="47">
        <v>0</v>
      </c>
      <c r="BB382">
        <v>0</v>
      </c>
      <c r="BC382" t="s">
        <v>366</v>
      </c>
      <c r="BD382">
        <v>5</v>
      </c>
      <c r="BE382">
        <v>12.7</v>
      </c>
      <c r="BF382">
        <v>0</v>
      </c>
      <c r="BG382">
        <v>0</v>
      </c>
    </row>
    <row r="383" spans="1:59" x14ac:dyDescent="0.25">
      <c r="A383" s="47">
        <v>3</v>
      </c>
      <c r="B383" s="47">
        <v>13</v>
      </c>
      <c r="C383" s="47">
        <v>19</v>
      </c>
      <c r="D383" s="47">
        <v>1</v>
      </c>
      <c r="E383" s="47">
        <v>9</v>
      </c>
      <c r="F383" s="47">
        <v>0</v>
      </c>
      <c r="G383" s="47">
        <v>2</v>
      </c>
      <c r="H383" s="47">
        <v>0</v>
      </c>
      <c r="I383" s="47">
        <v>0</v>
      </c>
      <c r="J383" s="47">
        <v>3</v>
      </c>
      <c r="K383" s="47">
        <v>21</v>
      </c>
      <c r="L383" s="47">
        <v>265</v>
      </c>
      <c r="M383" s="47">
        <v>2</v>
      </c>
      <c r="N383" s="47">
        <v>6</v>
      </c>
      <c r="O383" s="42">
        <v>0</v>
      </c>
      <c r="P383" s="42">
        <v>3.77</v>
      </c>
      <c r="Q383" s="42">
        <v>0</v>
      </c>
      <c r="R383" s="42">
        <v>3.63</v>
      </c>
      <c r="S383" s="47">
        <v>9</v>
      </c>
      <c r="T383" s="42">
        <v>0.15</v>
      </c>
      <c r="U383" s="42">
        <v>3.78</v>
      </c>
      <c r="V383" s="42">
        <v>3.4250000000000003</v>
      </c>
      <c r="W383" s="42">
        <v>73</v>
      </c>
      <c r="X383" s="42">
        <v>23</v>
      </c>
      <c r="Y383" s="42">
        <v>1</v>
      </c>
      <c r="Z383" s="42">
        <v>1.44</v>
      </c>
      <c r="AA383" s="42">
        <v>2.11</v>
      </c>
      <c r="AB383" s="42">
        <v>0.33</v>
      </c>
      <c r="AC383" s="42">
        <v>0.11</v>
      </c>
      <c r="AD383" s="42">
        <v>0.33</v>
      </c>
      <c r="AE383" s="42">
        <v>0</v>
      </c>
      <c r="AF383" s="42">
        <v>0</v>
      </c>
      <c r="AG383" s="42">
        <v>0.22</v>
      </c>
      <c r="AH383" s="42">
        <v>0</v>
      </c>
      <c r="AI383" s="47">
        <v>3</v>
      </c>
      <c r="AJ383" s="47">
        <v>6</v>
      </c>
      <c r="AK383" s="47">
        <v>14</v>
      </c>
      <c r="AL383" s="47">
        <v>1</v>
      </c>
      <c r="AM383" s="47">
        <v>0</v>
      </c>
      <c r="AN383">
        <v>0</v>
      </c>
      <c r="AO383" s="47">
        <v>2</v>
      </c>
      <c r="AP383" s="47">
        <v>0</v>
      </c>
      <c r="AQ383" s="47">
        <v>2</v>
      </c>
      <c r="AR383" s="47">
        <v>0</v>
      </c>
      <c r="AS383" s="47">
        <v>6</v>
      </c>
      <c r="AT383" s="47">
        <v>7</v>
      </c>
      <c r="AU383" s="47">
        <v>5</v>
      </c>
      <c r="AV383" s="47">
        <v>2</v>
      </c>
      <c r="AW383" s="47">
        <v>1</v>
      </c>
      <c r="AX383" s="47">
        <v>0</v>
      </c>
      <c r="AY383">
        <v>1</v>
      </c>
      <c r="AZ383" s="47">
        <v>0</v>
      </c>
      <c r="BA383" s="47">
        <v>0</v>
      </c>
      <c r="BB383">
        <v>0</v>
      </c>
      <c r="BC383" t="s">
        <v>271</v>
      </c>
      <c r="BD383">
        <v>15.9</v>
      </c>
      <c r="BE383">
        <v>13.700000000000001</v>
      </c>
      <c r="BF383">
        <v>4</v>
      </c>
      <c r="BG383">
        <v>4</v>
      </c>
    </row>
    <row r="384" spans="1:59" x14ac:dyDescent="0.25">
      <c r="A384" s="47">
        <v>1</v>
      </c>
      <c r="B384" s="47">
        <v>0</v>
      </c>
      <c r="C384" s="47">
        <v>0</v>
      </c>
      <c r="D384" s="47">
        <v>0</v>
      </c>
      <c r="E384" s="47">
        <v>0</v>
      </c>
      <c r="F384" s="47">
        <v>0</v>
      </c>
      <c r="G384" s="47">
        <v>0</v>
      </c>
      <c r="H384" s="47">
        <v>0</v>
      </c>
      <c r="I384" s="47">
        <v>0</v>
      </c>
      <c r="J384" s="47">
        <v>1</v>
      </c>
      <c r="K384" s="47">
        <v>21</v>
      </c>
      <c r="L384" s="47">
        <v>282</v>
      </c>
      <c r="M384" s="47">
        <v>1</v>
      </c>
      <c r="N384" s="47">
        <v>6</v>
      </c>
      <c r="O384" s="42">
        <v>0</v>
      </c>
      <c r="P384" s="42">
        <v>3.42</v>
      </c>
      <c r="Q384" s="42">
        <v>0</v>
      </c>
      <c r="R384" s="42">
        <v>7</v>
      </c>
      <c r="S384" s="47">
        <v>1</v>
      </c>
      <c r="T384" s="42">
        <v>2.77</v>
      </c>
      <c r="U384" s="42">
        <v>0</v>
      </c>
      <c r="V384" s="42">
        <v>7</v>
      </c>
      <c r="W384" s="42">
        <v>104</v>
      </c>
      <c r="X384" s="42">
        <v>104</v>
      </c>
      <c r="Y384" s="42">
        <v>0</v>
      </c>
      <c r="Z384" s="42">
        <v>0</v>
      </c>
      <c r="AA384" s="42">
        <v>0</v>
      </c>
      <c r="AB384" s="42">
        <v>1</v>
      </c>
      <c r="AC384" s="42">
        <v>0</v>
      </c>
      <c r="AD384" s="42">
        <v>1</v>
      </c>
      <c r="AE384" s="42">
        <v>0</v>
      </c>
      <c r="AF384" s="42">
        <v>0</v>
      </c>
      <c r="AG384" s="42">
        <v>0</v>
      </c>
      <c r="AH384" s="42">
        <v>0</v>
      </c>
      <c r="AI384" s="47">
        <v>0</v>
      </c>
      <c r="AJ384" s="47">
        <v>0</v>
      </c>
      <c r="AK384" s="47">
        <v>0</v>
      </c>
      <c r="AL384" s="47">
        <v>0</v>
      </c>
      <c r="AM384" s="47">
        <v>0</v>
      </c>
      <c r="AN384">
        <v>0</v>
      </c>
      <c r="AO384" s="47">
        <v>0</v>
      </c>
      <c r="AP384" s="47">
        <v>0</v>
      </c>
      <c r="AQ384" s="47">
        <v>0</v>
      </c>
      <c r="AR384" s="47">
        <v>0</v>
      </c>
      <c r="AS384" s="47">
        <v>0</v>
      </c>
      <c r="AT384" s="47">
        <v>0</v>
      </c>
      <c r="AU384" s="47">
        <v>0</v>
      </c>
      <c r="AV384" s="47">
        <v>1</v>
      </c>
      <c r="AW384" s="47">
        <v>0</v>
      </c>
      <c r="AX384" s="47">
        <v>0</v>
      </c>
      <c r="AY384">
        <v>1</v>
      </c>
      <c r="AZ384" s="47">
        <v>0</v>
      </c>
      <c r="BA384" s="47">
        <v>0</v>
      </c>
      <c r="BB384">
        <v>0</v>
      </c>
      <c r="BC384" t="s">
        <v>549</v>
      </c>
      <c r="BD384">
        <v>0</v>
      </c>
      <c r="BE384">
        <v>4</v>
      </c>
      <c r="BF384">
        <v>0</v>
      </c>
      <c r="BG384">
        <v>1</v>
      </c>
    </row>
    <row r="385" spans="1:59" x14ac:dyDescent="0.25">
      <c r="A385" s="47">
        <v>2</v>
      </c>
      <c r="B385" s="47">
        <v>9</v>
      </c>
      <c r="C385" s="47">
        <v>8</v>
      </c>
      <c r="D385" s="47">
        <v>3</v>
      </c>
      <c r="E385" s="47">
        <v>6</v>
      </c>
      <c r="F385" s="47">
        <v>0</v>
      </c>
      <c r="G385" s="47">
        <v>1</v>
      </c>
      <c r="H385" s="47">
        <v>0</v>
      </c>
      <c r="I385" s="47">
        <v>0</v>
      </c>
      <c r="J385" s="47">
        <v>4</v>
      </c>
      <c r="K385" s="47">
        <v>21</v>
      </c>
      <c r="L385" s="47">
        <v>265</v>
      </c>
      <c r="M385" s="47">
        <v>2</v>
      </c>
      <c r="N385" s="47">
        <v>6</v>
      </c>
      <c r="O385" s="42">
        <v>0</v>
      </c>
      <c r="P385" s="42">
        <v>4.83</v>
      </c>
      <c r="Q385" s="42">
        <v>0</v>
      </c>
      <c r="R385" s="42">
        <v>4.12</v>
      </c>
      <c r="S385" s="47">
        <v>8</v>
      </c>
      <c r="T385" s="42">
        <v>4.3</v>
      </c>
      <c r="U385" s="42">
        <v>3.72</v>
      </c>
      <c r="V385" s="42">
        <v>4.7666666666666666</v>
      </c>
      <c r="W385" s="42">
        <v>52</v>
      </c>
      <c r="X385" s="42">
        <v>15</v>
      </c>
      <c r="Y385" s="42">
        <v>0.75</v>
      </c>
      <c r="Z385" s="42">
        <v>1.1200000000000001</v>
      </c>
      <c r="AA385" s="42">
        <v>1</v>
      </c>
      <c r="AB385" s="42">
        <v>0.25</v>
      </c>
      <c r="AC385" s="42">
        <v>0.38</v>
      </c>
      <c r="AD385" s="42">
        <v>0.5</v>
      </c>
      <c r="AE385" s="42">
        <v>0</v>
      </c>
      <c r="AF385" s="42">
        <v>0</v>
      </c>
      <c r="AG385" s="42">
        <v>0.12</v>
      </c>
      <c r="AH385" s="42">
        <v>0</v>
      </c>
      <c r="AI385" s="47">
        <v>5</v>
      </c>
      <c r="AJ385" s="47">
        <v>5</v>
      </c>
      <c r="AK385" s="47">
        <v>6</v>
      </c>
      <c r="AL385" s="47">
        <v>0</v>
      </c>
      <c r="AM385" s="47">
        <v>1</v>
      </c>
      <c r="AN385">
        <v>0</v>
      </c>
      <c r="AO385" s="47">
        <v>2</v>
      </c>
      <c r="AP385" s="47">
        <v>0</v>
      </c>
      <c r="AQ385" s="47">
        <v>1</v>
      </c>
      <c r="AR385" s="47">
        <v>0</v>
      </c>
      <c r="AS385" s="47">
        <v>1</v>
      </c>
      <c r="AT385" s="47">
        <v>4</v>
      </c>
      <c r="AU385" s="47">
        <v>2</v>
      </c>
      <c r="AV385" s="47">
        <v>2</v>
      </c>
      <c r="AW385" s="47">
        <v>2</v>
      </c>
      <c r="AX385" s="47">
        <v>0</v>
      </c>
      <c r="AY385">
        <v>2</v>
      </c>
      <c r="AZ385" s="47">
        <v>0</v>
      </c>
      <c r="BA385" s="47">
        <v>0</v>
      </c>
      <c r="BB385">
        <v>0</v>
      </c>
      <c r="BC385" t="s">
        <v>529</v>
      </c>
      <c r="BD385">
        <v>18.7</v>
      </c>
      <c r="BE385">
        <v>14.3</v>
      </c>
      <c r="BF385">
        <v>5</v>
      </c>
      <c r="BG385">
        <v>3</v>
      </c>
    </row>
    <row r="386" spans="1:59" x14ac:dyDescent="0.25">
      <c r="A386" s="47">
        <v>2</v>
      </c>
      <c r="B386" s="47">
        <v>13</v>
      </c>
      <c r="C386" s="47">
        <v>8</v>
      </c>
      <c r="D386" s="47">
        <v>1</v>
      </c>
      <c r="E386" s="47">
        <v>7</v>
      </c>
      <c r="F386" s="47">
        <v>0</v>
      </c>
      <c r="G386" s="47">
        <v>1</v>
      </c>
      <c r="H386" s="47">
        <v>0</v>
      </c>
      <c r="I386" s="47">
        <v>0</v>
      </c>
      <c r="J386" s="47">
        <v>4</v>
      </c>
      <c r="K386" s="47">
        <v>21</v>
      </c>
      <c r="L386" s="47">
        <v>265</v>
      </c>
      <c r="M386" s="47">
        <v>3</v>
      </c>
      <c r="N386" s="47">
        <v>6</v>
      </c>
      <c r="O386" s="42">
        <v>0</v>
      </c>
      <c r="P386" s="42">
        <v>4.9800000000000004</v>
      </c>
      <c r="Q386" s="42">
        <v>0</v>
      </c>
      <c r="R386" s="42">
        <v>4.08</v>
      </c>
      <c r="S386" s="47">
        <v>9</v>
      </c>
      <c r="T386" s="42">
        <v>6.26</v>
      </c>
      <c r="U386" s="42">
        <v>4.875</v>
      </c>
      <c r="V386" s="42">
        <v>3.44</v>
      </c>
      <c r="W386" s="42">
        <v>84</v>
      </c>
      <c r="X386" s="42">
        <v>98</v>
      </c>
      <c r="Y386" s="42">
        <v>0.78</v>
      </c>
      <c r="Z386" s="42">
        <v>1.44</v>
      </c>
      <c r="AA386" s="42">
        <v>0.89</v>
      </c>
      <c r="AB386" s="42">
        <v>0.22</v>
      </c>
      <c r="AC386" s="42">
        <v>0.11</v>
      </c>
      <c r="AD386" s="42">
        <v>0.44</v>
      </c>
      <c r="AE386" s="42">
        <v>0</v>
      </c>
      <c r="AF386" s="42">
        <v>0</v>
      </c>
      <c r="AG386" s="42">
        <v>0.11</v>
      </c>
      <c r="AH386" s="42">
        <v>0</v>
      </c>
      <c r="AI386" s="47">
        <v>7</v>
      </c>
      <c r="AJ386" s="47">
        <v>5</v>
      </c>
      <c r="AK386" s="47">
        <v>4</v>
      </c>
      <c r="AL386" s="47">
        <v>0</v>
      </c>
      <c r="AM386" s="47">
        <v>0</v>
      </c>
      <c r="AN386">
        <v>0</v>
      </c>
      <c r="AO386" s="47">
        <v>2</v>
      </c>
      <c r="AP386" s="47">
        <v>0</v>
      </c>
      <c r="AQ386" s="47">
        <v>1</v>
      </c>
      <c r="AR386" s="47">
        <v>0</v>
      </c>
      <c r="AS386" s="47">
        <v>0</v>
      </c>
      <c r="AT386" s="47">
        <v>8</v>
      </c>
      <c r="AU386" s="47">
        <v>4</v>
      </c>
      <c r="AV386" s="47">
        <v>2</v>
      </c>
      <c r="AW386" s="47">
        <v>1</v>
      </c>
      <c r="AX386" s="47">
        <v>0</v>
      </c>
      <c r="AY386">
        <v>2</v>
      </c>
      <c r="AZ386" s="47">
        <v>0</v>
      </c>
      <c r="BA386" s="47">
        <v>0</v>
      </c>
      <c r="BB386">
        <v>0</v>
      </c>
      <c r="BC386" t="s">
        <v>260</v>
      </c>
      <c r="BD386">
        <v>19.5</v>
      </c>
      <c r="BE386">
        <v>17.2</v>
      </c>
      <c r="BF386">
        <v>4</v>
      </c>
      <c r="BG386">
        <v>5</v>
      </c>
    </row>
    <row r="387" spans="1:59" x14ac:dyDescent="0.25">
      <c r="A387" s="47">
        <v>2</v>
      </c>
      <c r="B387" s="47">
        <v>22</v>
      </c>
      <c r="C387" s="47">
        <v>12</v>
      </c>
      <c r="D387" s="47">
        <v>0</v>
      </c>
      <c r="E387" s="47">
        <v>5</v>
      </c>
      <c r="F387" s="47">
        <v>0</v>
      </c>
      <c r="G387" s="47">
        <v>1</v>
      </c>
      <c r="H387" s="47">
        <v>0</v>
      </c>
      <c r="I387" s="47">
        <v>0</v>
      </c>
      <c r="J387" s="47">
        <v>5</v>
      </c>
      <c r="K387" s="47">
        <v>21</v>
      </c>
      <c r="L387" s="47">
        <v>263</v>
      </c>
      <c r="M387" s="47">
        <v>2</v>
      </c>
      <c r="N387" s="47">
        <v>5</v>
      </c>
      <c r="O387" s="42">
        <v>0</v>
      </c>
      <c r="P387" s="42">
        <v>6.7</v>
      </c>
      <c r="Q387" s="42">
        <v>0</v>
      </c>
      <c r="R387" s="42">
        <v>5.16</v>
      </c>
      <c r="S387" s="47">
        <v>9</v>
      </c>
      <c r="T387" s="42">
        <v>6.63</v>
      </c>
      <c r="U387" s="42">
        <v>0</v>
      </c>
      <c r="V387" s="42">
        <v>0</v>
      </c>
      <c r="W387" s="42">
        <v>65</v>
      </c>
      <c r="X387" s="42">
        <v>30</v>
      </c>
      <c r="Y387" s="42">
        <v>0.56000000000000005</v>
      </c>
      <c r="Z387" s="42">
        <v>2.44</v>
      </c>
      <c r="AA387" s="42">
        <v>1.33</v>
      </c>
      <c r="AB387" s="42">
        <v>0.22</v>
      </c>
      <c r="AC387" s="42">
        <v>0</v>
      </c>
      <c r="AD387" s="42">
        <v>0.56000000000000005</v>
      </c>
      <c r="AE387" s="42">
        <v>0</v>
      </c>
      <c r="AF387" s="42">
        <v>0</v>
      </c>
      <c r="AG387" s="42">
        <v>0.11</v>
      </c>
      <c r="AH387" s="42">
        <v>0</v>
      </c>
      <c r="AI387" s="47">
        <v>1</v>
      </c>
      <c r="AJ387" s="47">
        <v>7</v>
      </c>
      <c r="AK387" s="47">
        <v>7</v>
      </c>
      <c r="AL387" s="47">
        <v>1</v>
      </c>
      <c r="AM387" s="47">
        <v>0</v>
      </c>
      <c r="AN387">
        <v>0</v>
      </c>
      <c r="AO387" s="47">
        <v>3</v>
      </c>
      <c r="AP387" s="47">
        <v>0</v>
      </c>
      <c r="AQ387" s="47">
        <v>1</v>
      </c>
      <c r="AR387" s="47">
        <v>0</v>
      </c>
      <c r="AS387" s="47">
        <v>4</v>
      </c>
      <c r="AT387" s="47">
        <v>15</v>
      </c>
      <c r="AU387" s="47">
        <v>5</v>
      </c>
      <c r="AV387" s="47">
        <v>1</v>
      </c>
      <c r="AW387" s="47">
        <v>0</v>
      </c>
      <c r="AX387" s="47">
        <v>0</v>
      </c>
      <c r="AY387">
        <v>2</v>
      </c>
      <c r="AZ387" s="47">
        <v>0</v>
      </c>
      <c r="BA387" s="47">
        <v>0</v>
      </c>
      <c r="BB387">
        <v>0</v>
      </c>
      <c r="BC387" t="s">
        <v>160</v>
      </c>
      <c r="BD387">
        <v>22</v>
      </c>
      <c r="BE387">
        <v>27.5</v>
      </c>
      <c r="BF387">
        <v>0</v>
      </c>
      <c r="BG387">
        <v>0</v>
      </c>
    </row>
    <row r="388" spans="1:59" x14ac:dyDescent="0.25">
      <c r="A388" s="47">
        <v>2</v>
      </c>
      <c r="B388" s="47">
        <v>6</v>
      </c>
      <c r="C388" s="47">
        <v>6</v>
      </c>
      <c r="D388" s="47">
        <v>2</v>
      </c>
      <c r="E388" s="47">
        <v>4</v>
      </c>
      <c r="F388" s="47">
        <v>0</v>
      </c>
      <c r="G388" s="47">
        <v>0</v>
      </c>
      <c r="H388" s="47">
        <v>0</v>
      </c>
      <c r="I388" s="47">
        <v>0</v>
      </c>
      <c r="J388" s="47">
        <v>3</v>
      </c>
      <c r="K388" s="47">
        <v>21</v>
      </c>
      <c r="L388" s="47">
        <v>263</v>
      </c>
      <c r="M388" s="47">
        <v>3</v>
      </c>
      <c r="N388" s="47">
        <v>6</v>
      </c>
      <c r="O388" s="42">
        <v>0</v>
      </c>
      <c r="P388" s="42">
        <v>3.33</v>
      </c>
      <c r="Q388" s="42">
        <v>0</v>
      </c>
      <c r="R388" s="42">
        <v>2.73</v>
      </c>
      <c r="S388" s="47">
        <v>8</v>
      </c>
      <c r="T388" s="42">
        <v>-0.56000000000000005</v>
      </c>
      <c r="U388" s="42">
        <v>2.65</v>
      </c>
      <c r="V388" s="42">
        <v>2.2600000000000002</v>
      </c>
      <c r="W388" s="42">
        <v>41</v>
      </c>
      <c r="X388" s="42">
        <v>4</v>
      </c>
      <c r="Y388" s="42">
        <v>0.44</v>
      </c>
      <c r="Z388" s="42">
        <v>0.67</v>
      </c>
      <c r="AA388" s="42">
        <v>0.67</v>
      </c>
      <c r="AB388" s="42">
        <v>0.22</v>
      </c>
      <c r="AC388" s="42">
        <v>0.22</v>
      </c>
      <c r="AD388" s="42">
        <v>0.33</v>
      </c>
      <c r="AE388" s="42">
        <v>0</v>
      </c>
      <c r="AF388" s="42">
        <v>0</v>
      </c>
      <c r="AG388" s="42">
        <v>0</v>
      </c>
      <c r="AH388" s="42">
        <v>0</v>
      </c>
      <c r="AI388" s="47">
        <v>1</v>
      </c>
      <c r="AJ388" s="47">
        <v>2</v>
      </c>
      <c r="AK388" s="47">
        <v>4</v>
      </c>
      <c r="AL388" s="47">
        <v>1</v>
      </c>
      <c r="AM388" s="47">
        <v>0</v>
      </c>
      <c r="AN388">
        <v>0</v>
      </c>
      <c r="AO388" s="47">
        <v>2</v>
      </c>
      <c r="AP388" s="47">
        <v>0</v>
      </c>
      <c r="AQ388" s="47">
        <v>0</v>
      </c>
      <c r="AR388" s="47">
        <v>0</v>
      </c>
      <c r="AS388" s="47">
        <v>3</v>
      </c>
      <c r="AT388" s="47">
        <v>4</v>
      </c>
      <c r="AU388" s="47">
        <v>2</v>
      </c>
      <c r="AV388" s="47">
        <v>1</v>
      </c>
      <c r="AW388" s="47">
        <v>2</v>
      </c>
      <c r="AX388" s="47">
        <v>0</v>
      </c>
      <c r="AY388">
        <v>1</v>
      </c>
      <c r="AZ388" s="47">
        <v>0</v>
      </c>
      <c r="BA388" s="47">
        <v>0</v>
      </c>
      <c r="BB388">
        <v>0</v>
      </c>
      <c r="BC388" t="s">
        <v>246</v>
      </c>
      <c r="BD388">
        <v>10.7</v>
      </c>
      <c r="BE388">
        <v>11.3</v>
      </c>
      <c r="BF388">
        <v>4</v>
      </c>
      <c r="BG388">
        <v>5</v>
      </c>
    </row>
    <row r="389" spans="1:59" x14ac:dyDescent="0.25">
      <c r="A389" s="47">
        <v>1</v>
      </c>
      <c r="B389" s="47">
        <v>0</v>
      </c>
      <c r="C389" s="47">
        <v>0</v>
      </c>
      <c r="D389" s="47">
        <v>0</v>
      </c>
      <c r="E389" s="47">
        <v>0</v>
      </c>
      <c r="F389" s="47">
        <v>0</v>
      </c>
      <c r="G389" s="47">
        <v>0</v>
      </c>
      <c r="H389" s="47">
        <v>0</v>
      </c>
      <c r="I389" s="47">
        <v>0</v>
      </c>
      <c r="J389" s="47">
        <v>1</v>
      </c>
      <c r="K389" s="47">
        <v>21</v>
      </c>
      <c r="L389" s="47">
        <v>280</v>
      </c>
      <c r="M389" s="47">
        <v>1</v>
      </c>
      <c r="N389" s="47">
        <v>6</v>
      </c>
      <c r="O389" s="42">
        <v>0</v>
      </c>
      <c r="P389" s="42">
        <v>1.74</v>
      </c>
      <c r="Q389" s="42">
        <v>0</v>
      </c>
      <c r="R389" s="42">
        <v>0.6</v>
      </c>
      <c r="S389" s="47">
        <v>5</v>
      </c>
      <c r="T389" s="42">
        <v>3.84</v>
      </c>
      <c r="U389" s="42">
        <v>0</v>
      </c>
      <c r="V389" s="42">
        <v>0</v>
      </c>
      <c r="W389" s="42">
        <v>101</v>
      </c>
      <c r="X389" s="42">
        <v>93</v>
      </c>
      <c r="Y389" s="42">
        <v>0</v>
      </c>
      <c r="Z389" s="42">
        <v>0</v>
      </c>
      <c r="AA389" s="42">
        <v>0</v>
      </c>
      <c r="AB389" s="42">
        <v>0.2</v>
      </c>
      <c r="AC389" s="42">
        <v>0</v>
      </c>
      <c r="AD389" s="42">
        <v>0.2</v>
      </c>
      <c r="AE389" s="42">
        <v>0</v>
      </c>
      <c r="AF389" s="42">
        <v>0</v>
      </c>
      <c r="AG389" s="42">
        <v>0</v>
      </c>
      <c r="AH389" s="42">
        <v>0</v>
      </c>
      <c r="AI389" s="47">
        <v>0</v>
      </c>
      <c r="AJ389" s="47">
        <v>0</v>
      </c>
      <c r="AK389" s="47">
        <v>0</v>
      </c>
      <c r="AL389" s="47">
        <v>1</v>
      </c>
      <c r="AM389" s="47">
        <v>0</v>
      </c>
      <c r="AN389">
        <v>0</v>
      </c>
      <c r="AO389" s="47">
        <v>1</v>
      </c>
      <c r="AP389" s="47">
        <v>0</v>
      </c>
      <c r="AQ389" s="47">
        <v>0</v>
      </c>
      <c r="AR389" s="47">
        <v>0</v>
      </c>
      <c r="AS389" s="47">
        <v>0</v>
      </c>
      <c r="AT389" s="47">
        <v>0</v>
      </c>
      <c r="AU389" s="47">
        <v>0</v>
      </c>
      <c r="AV389" s="47">
        <v>0</v>
      </c>
      <c r="AW389" s="47">
        <v>0</v>
      </c>
      <c r="AX389" s="47">
        <v>0</v>
      </c>
      <c r="AY389">
        <v>0</v>
      </c>
      <c r="AZ389" s="47">
        <v>0</v>
      </c>
      <c r="BA389" s="47">
        <v>0</v>
      </c>
      <c r="BB389">
        <v>0</v>
      </c>
      <c r="BC389" t="s">
        <v>402</v>
      </c>
      <c r="BD389">
        <v>4</v>
      </c>
      <c r="BE389">
        <v>0</v>
      </c>
      <c r="BF389">
        <v>0</v>
      </c>
      <c r="BG389">
        <v>0</v>
      </c>
    </row>
    <row r="390" spans="1:59" x14ac:dyDescent="0.25">
      <c r="A390" s="47">
        <v>2</v>
      </c>
      <c r="B390" s="47">
        <v>8</v>
      </c>
      <c r="C390" s="47">
        <v>9</v>
      </c>
      <c r="D390" s="47">
        <v>2</v>
      </c>
      <c r="E390" s="47">
        <v>3</v>
      </c>
      <c r="F390" s="47">
        <v>1</v>
      </c>
      <c r="G390" s="47">
        <v>1</v>
      </c>
      <c r="H390" s="47">
        <v>0</v>
      </c>
      <c r="I390" s="47">
        <v>0</v>
      </c>
      <c r="J390" s="47">
        <v>8</v>
      </c>
      <c r="K390" s="47">
        <v>21</v>
      </c>
      <c r="L390" s="47">
        <v>280</v>
      </c>
      <c r="M390" s="47">
        <v>3</v>
      </c>
      <c r="N390" s="47">
        <v>6</v>
      </c>
      <c r="O390" s="42">
        <v>0</v>
      </c>
      <c r="P390" s="42">
        <v>4.59</v>
      </c>
      <c r="Q390" s="42">
        <v>0</v>
      </c>
      <c r="R390" s="42">
        <v>4.5199999999999996</v>
      </c>
      <c r="S390" s="47">
        <v>12</v>
      </c>
      <c r="T390" s="42">
        <v>-0.99</v>
      </c>
      <c r="U390" s="42">
        <v>5.916666666666667</v>
      </c>
      <c r="V390" s="42">
        <v>3.1166666666666671</v>
      </c>
      <c r="W390" s="42">
        <v>88</v>
      </c>
      <c r="X390" s="42">
        <v>96</v>
      </c>
      <c r="Y390" s="42">
        <v>0.25</v>
      </c>
      <c r="Z390" s="42">
        <v>0.67</v>
      </c>
      <c r="AA390" s="42">
        <v>0.75</v>
      </c>
      <c r="AB390" s="42">
        <v>0.17</v>
      </c>
      <c r="AC390" s="42">
        <v>0.17</v>
      </c>
      <c r="AD390" s="42">
        <v>0.67</v>
      </c>
      <c r="AE390" s="42">
        <v>0.08</v>
      </c>
      <c r="AF390" s="42">
        <v>0</v>
      </c>
      <c r="AG390" s="42">
        <v>0.08</v>
      </c>
      <c r="AH390" s="42">
        <v>0</v>
      </c>
      <c r="AI390" s="47">
        <v>1</v>
      </c>
      <c r="AJ390" s="47">
        <v>4</v>
      </c>
      <c r="AK390" s="47">
        <v>2</v>
      </c>
      <c r="AL390" s="47">
        <v>0</v>
      </c>
      <c r="AM390" s="47">
        <v>1</v>
      </c>
      <c r="AN390">
        <v>1</v>
      </c>
      <c r="AO390" s="47">
        <v>5</v>
      </c>
      <c r="AP390" s="47">
        <v>0</v>
      </c>
      <c r="AQ390" s="47">
        <v>0</v>
      </c>
      <c r="AR390" s="47">
        <v>0</v>
      </c>
      <c r="AS390" s="47">
        <v>2</v>
      </c>
      <c r="AT390" s="47">
        <v>4</v>
      </c>
      <c r="AU390" s="47">
        <v>7</v>
      </c>
      <c r="AV390" s="47">
        <v>2</v>
      </c>
      <c r="AW390" s="47">
        <v>1</v>
      </c>
      <c r="AX390" s="47">
        <v>0</v>
      </c>
      <c r="AY390">
        <v>3</v>
      </c>
      <c r="AZ390" s="47">
        <v>0</v>
      </c>
      <c r="BA390" s="47">
        <v>1</v>
      </c>
      <c r="BB390">
        <v>0</v>
      </c>
      <c r="BC390" t="s">
        <v>186</v>
      </c>
      <c r="BD390">
        <v>35.5</v>
      </c>
      <c r="BE390">
        <v>18.7</v>
      </c>
      <c r="BF390">
        <v>6</v>
      </c>
      <c r="BG390">
        <v>6</v>
      </c>
    </row>
    <row r="391" spans="1:59" x14ac:dyDescent="0.25">
      <c r="A391" s="47">
        <v>3</v>
      </c>
      <c r="B391" s="47">
        <v>18</v>
      </c>
      <c r="C391" s="47">
        <v>11</v>
      </c>
      <c r="D391" s="47">
        <v>3</v>
      </c>
      <c r="E391" s="47">
        <v>3</v>
      </c>
      <c r="F391" s="47">
        <v>0</v>
      </c>
      <c r="G391" s="47">
        <v>0</v>
      </c>
      <c r="H391" s="47">
        <v>0</v>
      </c>
      <c r="I391" s="47">
        <v>0</v>
      </c>
      <c r="J391" s="47">
        <v>6</v>
      </c>
      <c r="K391" s="47">
        <v>21</v>
      </c>
      <c r="L391" s="47">
        <v>280</v>
      </c>
      <c r="M391" s="47">
        <v>2</v>
      </c>
      <c r="N391" s="47">
        <v>2</v>
      </c>
      <c r="O391" s="42">
        <v>0</v>
      </c>
      <c r="P391" s="42">
        <v>4.87</v>
      </c>
      <c r="Q391" s="42">
        <v>0</v>
      </c>
      <c r="R391" s="42">
        <v>3.5</v>
      </c>
      <c r="S391" s="47">
        <v>14</v>
      </c>
      <c r="T391" s="42">
        <v>-0.3</v>
      </c>
      <c r="U391" s="42">
        <v>4.9166666666666661</v>
      </c>
      <c r="V391" s="42">
        <v>2.4374999999999996</v>
      </c>
      <c r="W391" s="42">
        <v>72</v>
      </c>
      <c r="X391" s="42">
        <v>47</v>
      </c>
      <c r="Y391" s="42">
        <v>0.21</v>
      </c>
      <c r="Z391" s="42">
        <v>1.29</v>
      </c>
      <c r="AA391" s="42">
        <v>0.79</v>
      </c>
      <c r="AB391" s="42">
        <v>0.21</v>
      </c>
      <c r="AC391" s="42">
        <v>0.21</v>
      </c>
      <c r="AD391" s="42">
        <v>0.43</v>
      </c>
      <c r="AE391" s="42">
        <v>0</v>
      </c>
      <c r="AF391" s="42">
        <v>0</v>
      </c>
      <c r="AG391" s="42">
        <v>0</v>
      </c>
      <c r="AH391" s="42">
        <v>0</v>
      </c>
      <c r="AI391" s="47">
        <v>2</v>
      </c>
      <c r="AJ391" s="47">
        <v>8</v>
      </c>
      <c r="AK391" s="47">
        <v>3</v>
      </c>
      <c r="AL391" s="47">
        <v>1</v>
      </c>
      <c r="AM391" s="47">
        <v>1</v>
      </c>
      <c r="AN391">
        <v>0</v>
      </c>
      <c r="AO391" s="47">
        <v>4</v>
      </c>
      <c r="AP391" s="47">
        <v>0</v>
      </c>
      <c r="AQ391" s="47">
        <v>0</v>
      </c>
      <c r="AR391" s="47">
        <v>0</v>
      </c>
      <c r="AS391" s="47">
        <v>1</v>
      </c>
      <c r="AT391" s="47">
        <v>10</v>
      </c>
      <c r="AU391" s="47">
        <v>8</v>
      </c>
      <c r="AV391" s="47">
        <v>2</v>
      </c>
      <c r="AW391" s="47">
        <v>2</v>
      </c>
      <c r="AX391" s="47">
        <v>0</v>
      </c>
      <c r="AY391">
        <v>2</v>
      </c>
      <c r="AZ391" s="47">
        <v>0</v>
      </c>
      <c r="BA391" s="47">
        <v>0</v>
      </c>
      <c r="BB391">
        <v>0</v>
      </c>
      <c r="BC391" t="s">
        <v>193</v>
      </c>
      <c r="BD391">
        <v>29.5</v>
      </c>
      <c r="BE391">
        <v>19.7</v>
      </c>
      <c r="BF391">
        <v>6</v>
      </c>
      <c r="BG391">
        <v>8</v>
      </c>
    </row>
    <row r="392" spans="1:59" x14ac:dyDescent="0.25">
      <c r="A392" s="47">
        <v>0</v>
      </c>
      <c r="B392" s="47">
        <v>4</v>
      </c>
      <c r="C392" s="47">
        <v>4</v>
      </c>
      <c r="D392" s="47">
        <v>2</v>
      </c>
      <c r="E392" s="47">
        <v>0</v>
      </c>
      <c r="F392" s="47">
        <v>0</v>
      </c>
      <c r="G392" s="47">
        <v>1</v>
      </c>
      <c r="H392" s="47">
        <v>0</v>
      </c>
      <c r="I392" s="47">
        <v>0</v>
      </c>
      <c r="J392" s="47">
        <v>4</v>
      </c>
      <c r="K392" s="47">
        <v>21</v>
      </c>
      <c r="L392" s="47">
        <v>280</v>
      </c>
      <c r="M392" s="47">
        <v>2</v>
      </c>
      <c r="N392" s="47">
        <v>6</v>
      </c>
      <c r="O392" s="42">
        <v>0</v>
      </c>
      <c r="P392" s="42">
        <v>3.49</v>
      </c>
      <c r="Q392" s="42">
        <v>0</v>
      </c>
      <c r="R392" s="42">
        <v>3.77</v>
      </c>
      <c r="S392" s="47">
        <v>7</v>
      </c>
      <c r="T392" s="42">
        <v>4.6500000000000004</v>
      </c>
      <c r="U392" s="42">
        <v>3.8000000000000003</v>
      </c>
      <c r="V392" s="42">
        <v>3.7500000000000004</v>
      </c>
      <c r="W392" s="42">
        <v>42</v>
      </c>
      <c r="X392" s="42">
        <v>24</v>
      </c>
      <c r="Y392" s="42">
        <v>0</v>
      </c>
      <c r="Z392" s="42">
        <v>0.56999999999999995</v>
      </c>
      <c r="AA392" s="42">
        <v>0.56999999999999995</v>
      </c>
      <c r="AB392" s="42">
        <v>0</v>
      </c>
      <c r="AC392" s="42">
        <v>0.28999999999999998</v>
      </c>
      <c r="AD392" s="42">
        <v>0.56999999999999995</v>
      </c>
      <c r="AE392" s="42">
        <v>0</v>
      </c>
      <c r="AF392" s="42">
        <v>0</v>
      </c>
      <c r="AG392" s="42">
        <v>0.14000000000000001</v>
      </c>
      <c r="AH392" s="42">
        <v>0</v>
      </c>
      <c r="AI392" s="47">
        <v>0</v>
      </c>
      <c r="AJ392" s="47">
        <v>1</v>
      </c>
      <c r="AK392" s="47">
        <v>2</v>
      </c>
      <c r="AL392" s="47">
        <v>0</v>
      </c>
      <c r="AM392" s="47">
        <v>1</v>
      </c>
      <c r="AN392">
        <v>0</v>
      </c>
      <c r="AO392" s="47">
        <v>2</v>
      </c>
      <c r="AP392" s="47">
        <v>0</v>
      </c>
      <c r="AQ392" s="47">
        <v>0</v>
      </c>
      <c r="AR392" s="47">
        <v>0</v>
      </c>
      <c r="AS392" s="47">
        <v>0</v>
      </c>
      <c r="AT392" s="47">
        <v>3</v>
      </c>
      <c r="AU392" s="47">
        <v>2</v>
      </c>
      <c r="AV392" s="47">
        <v>0</v>
      </c>
      <c r="AW392" s="47">
        <v>1</v>
      </c>
      <c r="AX392" s="47">
        <v>0</v>
      </c>
      <c r="AY392">
        <v>2</v>
      </c>
      <c r="AZ392" s="47">
        <v>0</v>
      </c>
      <c r="BA392" s="47">
        <v>1</v>
      </c>
      <c r="BB392">
        <v>0</v>
      </c>
      <c r="BC392" t="s">
        <v>295</v>
      </c>
      <c r="BD392">
        <v>11.4</v>
      </c>
      <c r="BE392">
        <v>15</v>
      </c>
      <c r="BF392">
        <v>3</v>
      </c>
      <c r="BG392">
        <v>4</v>
      </c>
    </row>
    <row r="393" spans="1:59" x14ac:dyDescent="0.25">
      <c r="A393" s="47">
        <v>5</v>
      </c>
      <c r="B393" s="47">
        <v>22</v>
      </c>
      <c r="C393" s="47">
        <v>11</v>
      </c>
      <c r="D393" s="47">
        <v>3</v>
      </c>
      <c r="E393" s="47">
        <v>24</v>
      </c>
      <c r="F393" s="47">
        <v>1</v>
      </c>
      <c r="G393" s="47">
        <v>1</v>
      </c>
      <c r="H393" s="47">
        <v>0</v>
      </c>
      <c r="I393" s="47">
        <v>0</v>
      </c>
      <c r="J393" s="47">
        <v>4</v>
      </c>
      <c r="K393" s="47">
        <v>21</v>
      </c>
      <c r="L393" s="47">
        <v>264</v>
      </c>
      <c r="M393" s="47">
        <v>2</v>
      </c>
      <c r="N393" s="47">
        <v>5</v>
      </c>
      <c r="O393" s="42">
        <v>0</v>
      </c>
      <c r="P393" s="42">
        <v>7.73</v>
      </c>
      <c r="Q393" s="42">
        <v>0</v>
      </c>
      <c r="R393" s="42">
        <v>3.86</v>
      </c>
      <c r="S393" s="47">
        <v>16</v>
      </c>
      <c r="T393" s="42">
        <v>1.02</v>
      </c>
      <c r="U393" s="42">
        <v>3.7</v>
      </c>
      <c r="V393" s="42">
        <v>4.0125000000000002</v>
      </c>
      <c r="W393" s="42">
        <v>71</v>
      </c>
      <c r="X393" s="42">
        <v>50</v>
      </c>
      <c r="Y393" s="42">
        <v>1.5</v>
      </c>
      <c r="Z393" s="42">
        <v>1.38</v>
      </c>
      <c r="AA393" s="42">
        <v>0.69</v>
      </c>
      <c r="AB393" s="42">
        <v>0.31</v>
      </c>
      <c r="AC393" s="42">
        <v>0.19</v>
      </c>
      <c r="AD393" s="42">
        <v>0.25</v>
      </c>
      <c r="AE393" s="42">
        <v>0.06</v>
      </c>
      <c r="AF393" s="42">
        <v>0</v>
      </c>
      <c r="AG393" s="42">
        <v>0.06</v>
      </c>
      <c r="AH393" s="42">
        <v>0</v>
      </c>
      <c r="AI393" s="47">
        <v>10</v>
      </c>
      <c r="AJ393" s="47">
        <v>12</v>
      </c>
      <c r="AK393" s="47">
        <v>8</v>
      </c>
      <c r="AL393" s="47">
        <v>4</v>
      </c>
      <c r="AM393" s="47">
        <v>3</v>
      </c>
      <c r="AN393">
        <v>1</v>
      </c>
      <c r="AO393" s="47">
        <v>1</v>
      </c>
      <c r="AP393" s="47">
        <v>0</v>
      </c>
      <c r="AQ393" s="47">
        <v>1</v>
      </c>
      <c r="AR393" s="47">
        <v>0</v>
      </c>
      <c r="AS393" s="47">
        <v>14</v>
      </c>
      <c r="AT393" s="47">
        <v>10</v>
      </c>
      <c r="AU393" s="47">
        <v>3</v>
      </c>
      <c r="AV393" s="47">
        <v>1</v>
      </c>
      <c r="AW393" s="47">
        <v>0</v>
      </c>
      <c r="AX393" s="47">
        <v>0</v>
      </c>
      <c r="AY393">
        <v>3</v>
      </c>
      <c r="AZ393" s="47">
        <v>0</v>
      </c>
      <c r="BA393" s="47">
        <v>0</v>
      </c>
      <c r="BB393">
        <v>0</v>
      </c>
      <c r="BC393" t="s">
        <v>252</v>
      </c>
      <c r="BD393">
        <v>26.599999999999998</v>
      </c>
      <c r="BE393">
        <v>32.1</v>
      </c>
      <c r="BF393">
        <v>7</v>
      </c>
      <c r="BG393">
        <v>8</v>
      </c>
    </row>
    <row r="394" spans="1:59" x14ac:dyDescent="0.25">
      <c r="A394" s="47">
        <v>4</v>
      </c>
      <c r="B394" s="47">
        <v>9</v>
      </c>
      <c r="C394" s="47">
        <v>14</v>
      </c>
      <c r="D394" s="47">
        <v>0</v>
      </c>
      <c r="E394" s="47">
        <v>2</v>
      </c>
      <c r="F394" s="47">
        <v>0</v>
      </c>
      <c r="G394" s="47">
        <v>2</v>
      </c>
      <c r="H394" s="47">
        <v>0</v>
      </c>
      <c r="I394" s="47">
        <v>0</v>
      </c>
      <c r="J394" s="47">
        <v>2</v>
      </c>
      <c r="K394" s="47">
        <v>21</v>
      </c>
      <c r="L394" s="47">
        <v>294</v>
      </c>
      <c r="M394" s="47">
        <v>3</v>
      </c>
      <c r="N394" s="47">
        <v>6</v>
      </c>
      <c r="O394" s="42">
        <v>0</v>
      </c>
      <c r="P394" s="42">
        <v>2.91</v>
      </c>
      <c r="Q394" s="42">
        <v>0</v>
      </c>
      <c r="R394" s="42">
        <v>1.1499999999999999</v>
      </c>
      <c r="S394" s="47">
        <v>14</v>
      </c>
      <c r="T394" s="42">
        <v>1.28</v>
      </c>
      <c r="U394" s="42">
        <v>1.842857142857143</v>
      </c>
      <c r="V394" s="42">
        <v>0.44285714285714278</v>
      </c>
      <c r="W394" s="42">
        <v>93</v>
      </c>
      <c r="X394" s="42">
        <v>97</v>
      </c>
      <c r="Y394" s="42">
        <v>0.14000000000000001</v>
      </c>
      <c r="Z394" s="42">
        <v>0.64</v>
      </c>
      <c r="AA394" s="42">
        <v>1</v>
      </c>
      <c r="AB394" s="42">
        <v>0.28999999999999998</v>
      </c>
      <c r="AC394" s="42">
        <v>0</v>
      </c>
      <c r="AD394" s="42">
        <v>0.14000000000000001</v>
      </c>
      <c r="AE394" s="42">
        <v>0</v>
      </c>
      <c r="AF394" s="42">
        <v>0</v>
      </c>
      <c r="AG394" s="42">
        <v>0.14000000000000001</v>
      </c>
      <c r="AH394" s="42">
        <v>0</v>
      </c>
      <c r="AI394" s="47">
        <v>0</v>
      </c>
      <c r="AJ394" s="47">
        <v>5</v>
      </c>
      <c r="AK394" s="47">
        <v>7</v>
      </c>
      <c r="AL394" s="47">
        <v>1</v>
      </c>
      <c r="AM394" s="47">
        <v>0</v>
      </c>
      <c r="AN394">
        <v>0</v>
      </c>
      <c r="AO394" s="47">
        <v>2</v>
      </c>
      <c r="AP394" s="47">
        <v>0</v>
      </c>
      <c r="AQ394" s="47">
        <v>0</v>
      </c>
      <c r="AR394" s="47">
        <v>0</v>
      </c>
      <c r="AS394" s="47">
        <v>2</v>
      </c>
      <c r="AT394" s="47">
        <v>4</v>
      </c>
      <c r="AU394" s="47">
        <v>7</v>
      </c>
      <c r="AV394" s="47">
        <v>3</v>
      </c>
      <c r="AW394" s="47">
        <v>0</v>
      </c>
      <c r="AX394" s="47">
        <v>0</v>
      </c>
      <c r="AY394">
        <v>0</v>
      </c>
      <c r="AZ394" s="47">
        <v>0</v>
      </c>
      <c r="BA394" s="47">
        <v>2</v>
      </c>
      <c r="BB394">
        <v>0</v>
      </c>
      <c r="BC394" t="s">
        <v>426</v>
      </c>
      <c r="BD394">
        <v>12.9</v>
      </c>
      <c r="BE394">
        <v>3.0999999999999996</v>
      </c>
      <c r="BF394">
        <v>7</v>
      </c>
      <c r="BG394">
        <v>7</v>
      </c>
    </row>
    <row r="395" spans="1:59" x14ac:dyDescent="0.25">
      <c r="A395" s="47">
        <v>4</v>
      </c>
      <c r="B395" s="47">
        <v>28</v>
      </c>
      <c r="C395" s="47">
        <v>20</v>
      </c>
      <c r="D395" s="47">
        <v>6</v>
      </c>
      <c r="E395" s="47">
        <v>27</v>
      </c>
      <c r="F395" s="47">
        <v>1</v>
      </c>
      <c r="G395" s="47">
        <v>1</v>
      </c>
      <c r="H395" s="47">
        <v>0</v>
      </c>
      <c r="I395" s="47">
        <v>0</v>
      </c>
      <c r="J395" s="47">
        <v>7</v>
      </c>
      <c r="K395" s="47">
        <v>21</v>
      </c>
      <c r="L395" s="47">
        <v>283</v>
      </c>
      <c r="M395" s="47">
        <v>2</v>
      </c>
      <c r="N395" s="47">
        <v>7</v>
      </c>
      <c r="O395" s="42">
        <v>0</v>
      </c>
      <c r="P395" s="42">
        <v>9.67</v>
      </c>
      <c r="Q395" s="42">
        <v>0</v>
      </c>
      <c r="R395" s="42">
        <v>4.5999999999999996</v>
      </c>
      <c r="S395" s="47">
        <v>18</v>
      </c>
      <c r="T395" s="42">
        <v>4.12</v>
      </c>
      <c r="U395" s="42">
        <v>3.9333333333333331</v>
      </c>
      <c r="V395" s="42">
        <v>5.2888888888888888</v>
      </c>
      <c r="W395" s="42">
        <v>86</v>
      </c>
      <c r="X395" s="42">
        <v>50</v>
      </c>
      <c r="Y395" s="42">
        <v>1.5</v>
      </c>
      <c r="Z395" s="42">
        <v>1.56</v>
      </c>
      <c r="AA395" s="42">
        <v>1.1100000000000001</v>
      </c>
      <c r="AB395" s="42">
        <v>0.22</v>
      </c>
      <c r="AC395" s="42">
        <v>0.33</v>
      </c>
      <c r="AD395" s="42">
        <v>0.39</v>
      </c>
      <c r="AE395" s="42">
        <v>0.06</v>
      </c>
      <c r="AF395" s="42">
        <v>0</v>
      </c>
      <c r="AG395" s="42">
        <v>0.06</v>
      </c>
      <c r="AH395" s="42">
        <v>0</v>
      </c>
      <c r="AI395" s="47">
        <v>14</v>
      </c>
      <c r="AJ395" s="47">
        <v>13</v>
      </c>
      <c r="AK395" s="47">
        <v>9</v>
      </c>
      <c r="AL395" s="47">
        <v>1</v>
      </c>
      <c r="AM395" s="47">
        <v>2</v>
      </c>
      <c r="AN395">
        <v>0</v>
      </c>
      <c r="AO395" s="47">
        <v>3</v>
      </c>
      <c r="AP395" s="47">
        <v>0</v>
      </c>
      <c r="AQ395" s="47">
        <v>0</v>
      </c>
      <c r="AR395" s="47">
        <v>0</v>
      </c>
      <c r="AS395" s="47">
        <v>13</v>
      </c>
      <c r="AT395" s="47">
        <v>15</v>
      </c>
      <c r="AU395" s="47">
        <v>11</v>
      </c>
      <c r="AV395" s="47">
        <v>3</v>
      </c>
      <c r="AW395" s="47">
        <v>4</v>
      </c>
      <c r="AX395" s="47">
        <v>1</v>
      </c>
      <c r="AY395">
        <v>4</v>
      </c>
      <c r="AZ395" s="47">
        <v>0</v>
      </c>
      <c r="BA395" s="47">
        <v>1</v>
      </c>
      <c r="BB395">
        <v>0</v>
      </c>
      <c r="BC395" t="s">
        <v>109</v>
      </c>
      <c r="BD395">
        <v>35.5</v>
      </c>
      <c r="BE395">
        <v>47.6</v>
      </c>
      <c r="BF395">
        <v>9</v>
      </c>
      <c r="BG395">
        <v>9</v>
      </c>
    </row>
    <row r="396" spans="1:59" x14ac:dyDescent="0.25">
      <c r="A396" s="47">
        <v>0</v>
      </c>
      <c r="B396" s="47">
        <v>0</v>
      </c>
      <c r="C396" s="47">
        <v>0</v>
      </c>
      <c r="D396" s="47">
        <v>0</v>
      </c>
      <c r="E396" s="47">
        <v>0</v>
      </c>
      <c r="F396" s="47">
        <v>0</v>
      </c>
      <c r="G396" s="47">
        <v>0</v>
      </c>
      <c r="H396" s="47">
        <v>0</v>
      </c>
      <c r="I396" s="47">
        <v>0</v>
      </c>
      <c r="J396" s="47">
        <v>1</v>
      </c>
      <c r="K396" s="47">
        <v>21</v>
      </c>
      <c r="L396" s="47">
        <v>283</v>
      </c>
      <c r="M396" s="47">
        <v>1</v>
      </c>
      <c r="N396" s="47">
        <v>6</v>
      </c>
      <c r="O396" s="42">
        <v>0</v>
      </c>
      <c r="P396" s="42">
        <v>3.24</v>
      </c>
      <c r="Q396" s="42">
        <v>0</v>
      </c>
      <c r="R396" s="42">
        <v>6</v>
      </c>
      <c r="S396" s="47">
        <v>1</v>
      </c>
      <c r="T396" s="42">
        <v>2.61</v>
      </c>
      <c r="U396" s="42">
        <v>6</v>
      </c>
      <c r="V396" s="42">
        <v>0</v>
      </c>
      <c r="W396" s="42">
        <v>99</v>
      </c>
      <c r="X396" s="42">
        <v>99</v>
      </c>
      <c r="Y396" s="42">
        <v>0</v>
      </c>
      <c r="Z396" s="42">
        <v>0</v>
      </c>
      <c r="AA396" s="42">
        <v>0</v>
      </c>
      <c r="AB396" s="42">
        <v>0</v>
      </c>
      <c r="AC396" s="42">
        <v>0</v>
      </c>
      <c r="AD396" s="42">
        <v>1</v>
      </c>
      <c r="AE396" s="42">
        <v>0</v>
      </c>
      <c r="AF396" s="42">
        <v>0</v>
      </c>
      <c r="AG396" s="42">
        <v>0</v>
      </c>
      <c r="AH396" s="42">
        <v>0</v>
      </c>
      <c r="AI396" s="47">
        <v>0</v>
      </c>
      <c r="AJ396" s="47">
        <v>0</v>
      </c>
      <c r="AK396" s="47">
        <v>0</v>
      </c>
      <c r="AL396" s="47">
        <v>0</v>
      </c>
      <c r="AM396" s="47">
        <v>0</v>
      </c>
      <c r="AN396">
        <v>0</v>
      </c>
      <c r="AO396" s="47">
        <v>1</v>
      </c>
      <c r="AP396" s="47">
        <v>0</v>
      </c>
      <c r="AQ396" s="47">
        <v>0</v>
      </c>
      <c r="AR396" s="47">
        <v>0</v>
      </c>
      <c r="AS396" s="47">
        <v>0</v>
      </c>
      <c r="AT396" s="47">
        <v>0</v>
      </c>
      <c r="AU396" s="47">
        <v>0</v>
      </c>
      <c r="AV396" s="47">
        <v>0</v>
      </c>
      <c r="AW396" s="47">
        <v>0</v>
      </c>
      <c r="AX396" s="47">
        <v>0</v>
      </c>
      <c r="AY396">
        <v>0</v>
      </c>
      <c r="AZ396" s="47">
        <v>0</v>
      </c>
      <c r="BA396" s="47">
        <v>0</v>
      </c>
      <c r="BB396">
        <v>0</v>
      </c>
      <c r="BC396" t="s">
        <v>137</v>
      </c>
      <c r="BD396">
        <v>5</v>
      </c>
      <c r="BE396">
        <v>0</v>
      </c>
      <c r="BF396">
        <v>1</v>
      </c>
      <c r="BG396">
        <v>0</v>
      </c>
    </row>
    <row r="397" spans="1:59" x14ac:dyDescent="0.25">
      <c r="A397" s="47">
        <v>1</v>
      </c>
      <c r="B397" s="47">
        <v>0</v>
      </c>
      <c r="C397" s="47">
        <v>0</v>
      </c>
      <c r="D397" s="47">
        <v>0</v>
      </c>
      <c r="E397" s="47">
        <v>0</v>
      </c>
      <c r="F397" s="47">
        <v>0</v>
      </c>
      <c r="G397" s="47">
        <v>0</v>
      </c>
      <c r="H397" s="47">
        <v>0</v>
      </c>
      <c r="I397" s="47">
        <v>0</v>
      </c>
      <c r="J397" s="47">
        <v>1</v>
      </c>
      <c r="K397" s="47">
        <v>21</v>
      </c>
      <c r="L397" s="47">
        <v>1371</v>
      </c>
      <c r="M397" s="47">
        <v>2</v>
      </c>
      <c r="N397" s="47">
        <v>6</v>
      </c>
      <c r="O397" s="42">
        <v>0</v>
      </c>
      <c r="P397" s="42">
        <v>3.42</v>
      </c>
      <c r="Q397" s="42">
        <v>0</v>
      </c>
      <c r="R397" s="42">
        <v>2</v>
      </c>
      <c r="S397" s="47">
        <v>2</v>
      </c>
      <c r="T397" s="42">
        <v>3.25</v>
      </c>
      <c r="U397" s="42">
        <v>2</v>
      </c>
      <c r="V397" s="42">
        <v>0</v>
      </c>
      <c r="W397" s="42">
        <v>26</v>
      </c>
      <c r="X397" s="42">
        <v>23</v>
      </c>
      <c r="Y397" s="42">
        <v>0</v>
      </c>
      <c r="Z397" s="42">
        <v>0</v>
      </c>
      <c r="AA397" s="42">
        <v>0</v>
      </c>
      <c r="AB397" s="42">
        <v>0.5</v>
      </c>
      <c r="AC397" s="42">
        <v>0</v>
      </c>
      <c r="AD397" s="42">
        <v>0.5</v>
      </c>
      <c r="AE397" s="42">
        <v>0</v>
      </c>
      <c r="AF397" s="42">
        <v>0</v>
      </c>
      <c r="AG397" s="42">
        <v>0</v>
      </c>
      <c r="AH397" s="42">
        <v>0</v>
      </c>
      <c r="AI397" s="47">
        <v>0</v>
      </c>
      <c r="AJ397" s="47">
        <v>0</v>
      </c>
      <c r="AK397" s="47">
        <v>0</v>
      </c>
      <c r="AL397" s="47">
        <v>1</v>
      </c>
      <c r="AM397" s="47">
        <v>0</v>
      </c>
      <c r="AN397">
        <v>0</v>
      </c>
      <c r="AO397" s="47">
        <v>1</v>
      </c>
      <c r="AP397" s="47">
        <v>0</v>
      </c>
      <c r="AQ397" s="47">
        <v>0</v>
      </c>
      <c r="AR397" s="47">
        <v>0</v>
      </c>
      <c r="AS397" s="47">
        <v>0</v>
      </c>
      <c r="AT397" s="47">
        <v>0</v>
      </c>
      <c r="AU397" s="47">
        <v>0</v>
      </c>
      <c r="AV397" s="47">
        <v>0</v>
      </c>
      <c r="AW397" s="47">
        <v>0</v>
      </c>
      <c r="AX397" s="47">
        <v>0</v>
      </c>
      <c r="AY397">
        <v>0</v>
      </c>
      <c r="AZ397" s="47">
        <v>0</v>
      </c>
      <c r="BA397" s="47">
        <v>0</v>
      </c>
      <c r="BB397">
        <v>0</v>
      </c>
      <c r="BC397" t="s">
        <v>556</v>
      </c>
      <c r="BD397">
        <v>4</v>
      </c>
      <c r="BE397">
        <v>0</v>
      </c>
      <c r="BF397">
        <v>2</v>
      </c>
      <c r="BG397">
        <v>0</v>
      </c>
    </row>
    <row r="398" spans="1:59" x14ac:dyDescent="0.25">
      <c r="A398" s="47">
        <v>2</v>
      </c>
      <c r="B398" s="47">
        <v>0</v>
      </c>
      <c r="C398" s="47">
        <v>0</v>
      </c>
      <c r="D398" s="47">
        <v>0</v>
      </c>
      <c r="E398" s="47">
        <v>2</v>
      </c>
      <c r="F398" s="47">
        <v>0</v>
      </c>
      <c r="G398" s="47">
        <v>0</v>
      </c>
      <c r="H398" s="47">
        <v>0</v>
      </c>
      <c r="I398" s="47">
        <v>0</v>
      </c>
      <c r="J398" s="47">
        <v>7</v>
      </c>
      <c r="K398" s="47">
        <v>21</v>
      </c>
      <c r="L398" s="47">
        <v>266</v>
      </c>
      <c r="M398" s="47">
        <v>1</v>
      </c>
      <c r="N398" s="47">
        <v>7</v>
      </c>
      <c r="O398" s="42">
        <v>0</v>
      </c>
      <c r="P398" s="42">
        <v>12.06</v>
      </c>
      <c r="Q398" s="42">
        <v>0</v>
      </c>
      <c r="R398" s="42">
        <v>4.25</v>
      </c>
      <c r="S398" s="47">
        <v>20</v>
      </c>
      <c r="T398" s="42">
        <v>2.29</v>
      </c>
      <c r="U398" s="42">
        <v>4.1363636363636367</v>
      </c>
      <c r="V398" s="42">
        <v>4.3888888888888893</v>
      </c>
      <c r="W398" s="42">
        <v>101</v>
      </c>
      <c r="X398" s="42">
        <v>99</v>
      </c>
      <c r="Y398" s="42">
        <v>0.1</v>
      </c>
      <c r="Z398" s="42">
        <v>0</v>
      </c>
      <c r="AA398" s="42">
        <v>0</v>
      </c>
      <c r="AB398" s="42">
        <v>0.1</v>
      </c>
      <c r="AC398" s="42">
        <v>0</v>
      </c>
      <c r="AD398" s="42">
        <v>0.35</v>
      </c>
      <c r="AE398" s="42">
        <v>0</v>
      </c>
      <c r="AF398" s="42">
        <v>0</v>
      </c>
      <c r="AG398" s="42">
        <v>0</v>
      </c>
      <c r="AH398" s="42">
        <v>0</v>
      </c>
      <c r="AI398" s="47">
        <v>1</v>
      </c>
      <c r="AJ398" s="47">
        <v>0</v>
      </c>
      <c r="AK398" s="47">
        <v>0</v>
      </c>
      <c r="AL398" s="47">
        <v>0</v>
      </c>
      <c r="AM398" s="47">
        <v>0</v>
      </c>
      <c r="AN398">
        <v>0</v>
      </c>
      <c r="AO398" s="47">
        <v>5</v>
      </c>
      <c r="AP398" s="47">
        <v>0</v>
      </c>
      <c r="AQ398" s="47">
        <v>0</v>
      </c>
      <c r="AR398" s="47">
        <v>0</v>
      </c>
      <c r="AS398" s="47">
        <v>1</v>
      </c>
      <c r="AT398" s="47">
        <v>0</v>
      </c>
      <c r="AU398" s="47">
        <v>0</v>
      </c>
      <c r="AV398" s="47">
        <v>2</v>
      </c>
      <c r="AW398" s="47">
        <v>0</v>
      </c>
      <c r="AX398" s="47">
        <v>0</v>
      </c>
      <c r="AY398">
        <v>2</v>
      </c>
      <c r="AZ398" s="47">
        <v>0</v>
      </c>
      <c r="BA398" s="47">
        <v>0</v>
      </c>
      <c r="BB398">
        <v>0</v>
      </c>
      <c r="BC398" t="s">
        <v>217</v>
      </c>
      <c r="BD398">
        <v>25.5</v>
      </c>
      <c r="BE398">
        <v>8.5</v>
      </c>
      <c r="BF398">
        <v>6</v>
      </c>
      <c r="BG398">
        <v>2</v>
      </c>
    </row>
    <row r="399" spans="1:59" x14ac:dyDescent="0.25">
      <c r="A399" s="47">
        <v>1</v>
      </c>
      <c r="B399" s="47">
        <v>3</v>
      </c>
      <c r="C399" s="47">
        <v>1</v>
      </c>
      <c r="D399" s="47">
        <v>0</v>
      </c>
      <c r="E399" s="47">
        <v>1</v>
      </c>
      <c r="F399" s="47">
        <v>0</v>
      </c>
      <c r="G399" s="47">
        <v>0</v>
      </c>
      <c r="H399" s="47">
        <v>0</v>
      </c>
      <c r="I399" s="47">
        <v>0</v>
      </c>
      <c r="J399" s="47">
        <v>2</v>
      </c>
      <c r="K399" s="47">
        <v>21</v>
      </c>
      <c r="L399" s="47">
        <v>266</v>
      </c>
      <c r="M399" s="47">
        <v>3</v>
      </c>
      <c r="N399" s="47">
        <v>3</v>
      </c>
      <c r="O399" s="42">
        <v>0</v>
      </c>
      <c r="P399" s="42">
        <v>5.19</v>
      </c>
      <c r="Q399" s="42">
        <v>0</v>
      </c>
      <c r="R399" s="42">
        <v>1.97</v>
      </c>
      <c r="S399" s="47">
        <v>6</v>
      </c>
      <c r="T399" s="42">
        <v>1.76</v>
      </c>
      <c r="U399" s="42">
        <v>0</v>
      </c>
      <c r="V399" s="42">
        <v>0</v>
      </c>
      <c r="W399" s="42">
        <v>56</v>
      </c>
      <c r="X399" s="42">
        <v>99</v>
      </c>
      <c r="Y399" s="42">
        <v>0.17</v>
      </c>
      <c r="Z399" s="42">
        <v>0.5</v>
      </c>
      <c r="AA399" s="42">
        <v>0.17</v>
      </c>
      <c r="AB399" s="42">
        <v>0.17</v>
      </c>
      <c r="AC399" s="42">
        <v>0</v>
      </c>
      <c r="AD399" s="42">
        <v>0.33</v>
      </c>
      <c r="AE399" s="42">
        <v>0</v>
      </c>
      <c r="AF399" s="42">
        <v>0</v>
      </c>
      <c r="AG399" s="42">
        <v>0</v>
      </c>
      <c r="AH399" s="42">
        <v>0</v>
      </c>
      <c r="AI399" s="47">
        <v>0</v>
      </c>
      <c r="AJ399" s="47">
        <v>0</v>
      </c>
      <c r="AK399" s="47">
        <v>0</v>
      </c>
      <c r="AL399" s="47">
        <v>0</v>
      </c>
      <c r="AM399" s="47">
        <v>0</v>
      </c>
      <c r="AN399">
        <v>0</v>
      </c>
      <c r="AO399" s="47">
        <v>1</v>
      </c>
      <c r="AP399" s="47">
        <v>0</v>
      </c>
      <c r="AQ399" s="47">
        <v>0</v>
      </c>
      <c r="AR399" s="47">
        <v>0</v>
      </c>
      <c r="AS399" s="47">
        <v>1</v>
      </c>
      <c r="AT399" s="47">
        <v>3</v>
      </c>
      <c r="AU399" s="47">
        <v>1</v>
      </c>
      <c r="AV399" s="47">
        <v>1</v>
      </c>
      <c r="AW399" s="47">
        <v>0</v>
      </c>
      <c r="AX399" s="47">
        <v>0</v>
      </c>
      <c r="AY399">
        <v>1</v>
      </c>
      <c r="AZ399" s="47">
        <v>0</v>
      </c>
      <c r="BA399" s="47">
        <v>0</v>
      </c>
      <c r="BB399">
        <v>0</v>
      </c>
      <c r="BC399" t="s">
        <v>364</v>
      </c>
      <c r="BD399">
        <v>5</v>
      </c>
      <c r="BE399">
        <v>7.8</v>
      </c>
      <c r="BF399">
        <v>0</v>
      </c>
      <c r="BG399">
        <v>0</v>
      </c>
    </row>
    <row r="400" spans="1:59" x14ac:dyDescent="0.25">
      <c r="A400" s="47">
        <v>1</v>
      </c>
      <c r="B400" s="47">
        <v>5</v>
      </c>
      <c r="C400" s="47">
        <v>3</v>
      </c>
      <c r="D400" s="47">
        <v>0</v>
      </c>
      <c r="E400" s="47">
        <v>0</v>
      </c>
      <c r="F400" s="47">
        <v>0</v>
      </c>
      <c r="G400" s="47">
        <v>1</v>
      </c>
      <c r="H400" s="47">
        <v>0</v>
      </c>
      <c r="I400" s="47">
        <v>0</v>
      </c>
      <c r="J400" s="47">
        <v>1</v>
      </c>
      <c r="K400" s="47">
        <v>21</v>
      </c>
      <c r="L400" s="47">
        <v>356</v>
      </c>
      <c r="M400" s="47">
        <v>2</v>
      </c>
      <c r="N400" s="47">
        <v>6</v>
      </c>
      <c r="O400" s="42">
        <v>0</v>
      </c>
      <c r="P400" s="42">
        <v>4.46</v>
      </c>
      <c r="Q400" s="42">
        <v>0</v>
      </c>
      <c r="R400" s="42">
        <v>2.58</v>
      </c>
      <c r="S400" s="47">
        <v>4</v>
      </c>
      <c r="T400" s="42">
        <v>0.6</v>
      </c>
      <c r="U400" s="42">
        <v>1.2</v>
      </c>
      <c r="V400" s="42">
        <v>3.0333333333333332</v>
      </c>
      <c r="W400" s="42">
        <v>56</v>
      </c>
      <c r="X400" s="42">
        <v>26</v>
      </c>
      <c r="Y400" s="42">
        <v>0</v>
      </c>
      <c r="Z400" s="42">
        <v>1.25</v>
      </c>
      <c r="AA400" s="42">
        <v>0.75</v>
      </c>
      <c r="AB400" s="42">
        <v>0.25</v>
      </c>
      <c r="AC400" s="42">
        <v>0</v>
      </c>
      <c r="AD400" s="42">
        <v>0.25</v>
      </c>
      <c r="AE400" s="42">
        <v>0</v>
      </c>
      <c r="AF400" s="42">
        <v>0</v>
      </c>
      <c r="AG400" s="42">
        <v>0.25</v>
      </c>
      <c r="AH400" s="42">
        <v>0</v>
      </c>
      <c r="AI400" s="47">
        <v>0</v>
      </c>
      <c r="AJ400" s="47">
        <v>1</v>
      </c>
      <c r="AK400" s="47">
        <v>0</v>
      </c>
      <c r="AL400" s="47">
        <v>0</v>
      </c>
      <c r="AM400" s="47">
        <v>0</v>
      </c>
      <c r="AN400">
        <v>0</v>
      </c>
      <c r="AO400" s="47">
        <v>0</v>
      </c>
      <c r="AP400" s="47">
        <v>0</v>
      </c>
      <c r="AQ400" s="47">
        <v>0</v>
      </c>
      <c r="AR400" s="47">
        <v>0</v>
      </c>
      <c r="AS400" s="47">
        <v>0</v>
      </c>
      <c r="AT400" s="47">
        <v>4</v>
      </c>
      <c r="AU400" s="47">
        <v>3</v>
      </c>
      <c r="AV400" s="47">
        <v>1</v>
      </c>
      <c r="AW400" s="47">
        <v>0</v>
      </c>
      <c r="AX400" s="47">
        <v>0</v>
      </c>
      <c r="AY400">
        <v>1</v>
      </c>
      <c r="AZ400" s="47">
        <v>0</v>
      </c>
      <c r="BA400" s="47">
        <v>1</v>
      </c>
      <c r="BB400">
        <v>0</v>
      </c>
      <c r="BC400" t="s">
        <v>222</v>
      </c>
      <c r="BD400">
        <v>1.2</v>
      </c>
      <c r="BE400">
        <v>9.1</v>
      </c>
      <c r="BF400">
        <v>1</v>
      </c>
      <c r="BG400">
        <v>3</v>
      </c>
    </row>
    <row r="401" spans="1:59" x14ac:dyDescent="0.25">
      <c r="A401" s="47">
        <v>3</v>
      </c>
      <c r="B401" s="47">
        <v>12</v>
      </c>
      <c r="C401" s="47">
        <v>8</v>
      </c>
      <c r="D401" s="47">
        <v>0</v>
      </c>
      <c r="E401" s="47">
        <v>3</v>
      </c>
      <c r="F401" s="47">
        <v>2</v>
      </c>
      <c r="G401" s="47">
        <v>1</v>
      </c>
      <c r="H401" s="47">
        <v>0</v>
      </c>
      <c r="I401" s="47">
        <v>0</v>
      </c>
      <c r="J401" s="47">
        <v>2</v>
      </c>
      <c r="K401" s="47">
        <v>21</v>
      </c>
      <c r="L401" s="47">
        <v>265</v>
      </c>
      <c r="M401" s="47">
        <v>2</v>
      </c>
      <c r="N401" s="47">
        <v>6</v>
      </c>
      <c r="O401" s="42">
        <v>0</v>
      </c>
      <c r="P401" s="42">
        <v>2.56</v>
      </c>
      <c r="Q401" s="42">
        <v>0</v>
      </c>
      <c r="R401" s="42">
        <v>3.19</v>
      </c>
      <c r="S401" s="47">
        <v>9</v>
      </c>
      <c r="T401" s="42">
        <v>5.53</v>
      </c>
      <c r="U401" s="42">
        <v>4.54</v>
      </c>
      <c r="V401" s="42">
        <v>1.1800000000000002</v>
      </c>
      <c r="W401" s="42">
        <v>74</v>
      </c>
      <c r="X401" s="42">
        <v>15</v>
      </c>
      <c r="Y401" s="42">
        <v>0.3</v>
      </c>
      <c r="Z401" s="42">
        <v>1.2</v>
      </c>
      <c r="AA401" s="42">
        <v>0.8</v>
      </c>
      <c r="AB401" s="42">
        <v>0.3</v>
      </c>
      <c r="AC401" s="42">
        <v>0</v>
      </c>
      <c r="AD401" s="42">
        <v>0.2</v>
      </c>
      <c r="AE401" s="42">
        <v>0.2</v>
      </c>
      <c r="AF401" s="42">
        <v>0</v>
      </c>
      <c r="AG401" s="42">
        <v>0.1</v>
      </c>
      <c r="AH401" s="42">
        <v>0</v>
      </c>
      <c r="AI401" s="47">
        <v>2</v>
      </c>
      <c r="AJ401" s="47">
        <v>8</v>
      </c>
      <c r="AK401" s="47">
        <v>7</v>
      </c>
      <c r="AL401" s="47">
        <v>2</v>
      </c>
      <c r="AM401" s="47">
        <v>0</v>
      </c>
      <c r="AN401">
        <v>2</v>
      </c>
      <c r="AO401" s="47">
        <v>1</v>
      </c>
      <c r="AP401" s="47">
        <v>0</v>
      </c>
      <c r="AQ401" s="47">
        <v>1</v>
      </c>
      <c r="AR401" s="47">
        <v>0</v>
      </c>
      <c r="AS401" s="47">
        <v>1</v>
      </c>
      <c r="AT401" s="47">
        <v>4</v>
      </c>
      <c r="AU401" s="47">
        <v>1</v>
      </c>
      <c r="AV401" s="47">
        <v>1</v>
      </c>
      <c r="AW401" s="47">
        <v>0</v>
      </c>
      <c r="AX401" s="47">
        <v>0</v>
      </c>
      <c r="AY401">
        <v>1</v>
      </c>
      <c r="AZ401" s="47">
        <v>0</v>
      </c>
      <c r="BA401" s="47">
        <v>0</v>
      </c>
      <c r="BB401">
        <v>0</v>
      </c>
      <c r="BC401" t="s">
        <v>284</v>
      </c>
      <c r="BD401">
        <v>22.7</v>
      </c>
      <c r="BE401">
        <v>9</v>
      </c>
      <c r="BF401">
        <v>5</v>
      </c>
      <c r="BG401">
        <v>8</v>
      </c>
    </row>
    <row r="402" spans="1:59" x14ac:dyDescent="0.25">
      <c r="A402" s="47">
        <v>1</v>
      </c>
      <c r="B402" s="47">
        <v>4</v>
      </c>
      <c r="C402" s="47">
        <v>6</v>
      </c>
      <c r="D402" s="47">
        <v>2</v>
      </c>
      <c r="E402" s="47">
        <v>5</v>
      </c>
      <c r="F402" s="47">
        <v>0</v>
      </c>
      <c r="G402" s="47">
        <v>1</v>
      </c>
      <c r="H402" s="47">
        <v>0</v>
      </c>
      <c r="I402" s="47">
        <v>0</v>
      </c>
      <c r="J402" s="47">
        <v>3</v>
      </c>
      <c r="K402" s="47">
        <v>21</v>
      </c>
      <c r="L402" s="47">
        <v>290</v>
      </c>
      <c r="M402" s="47">
        <v>3</v>
      </c>
      <c r="N402" s="47">
        <v>6</v>
      </c>
      <c r="O402" s="42">
        <v>0</v>
      </c>
      <c r="P402" s="42">
        <v>2.99</v>
      </c>
      <c r="Q402" s="42">
        <v>0</v>
      </c>
      <c r="R402" s="42">
        <v>2.14</v>
      </c>
      <c r="S402" s="47">
        <v>9</v>
      </c>
      <c r="T402" s="42">
        <v>3.93</v>
      </c>
      <c r="U402" s="42">
        <v>1.22</v>
      </c>
      <c r="V402" s="42">
        <v>3.3</v>
      </c>
      <c r="W402" s="42">
        <v>58</v>
      </c>
      <c r="X402" s="42">
        <v>34</v>
      </c>
      <c r="Y402" s="42">
        <v>0.56000000000000005</v>
      </c>
      <c r="Z402" s="42">
        <v>0.44</v>
      </c>
      <c r="AA402" s="42">
        <v>0.67</v>
      </c>
      <c r="AB402" s="42">
        <v>0.11</v>
      </c>
      <c r="AC402" s="42">
        <v>0.22</v>
      </c>
      <c r="AD402" s="42">
        <v>0.33</v>
      </c>
      <c r="AE402" s="42">
        <v>0</v>
      </c>
      <c r="AF402" s="42">
        <v>0</v>
      </c>
      <c r="AG402" s="42">
        <v>0.11</v>
      </c>
      <c r="AH402" s="42">
        <v>0</v>
      </c>
      <c r="AI402" s="47">
        <v>4</v>
      </c>
      <c r="AJ402" s="47">
        <v>2</v>
      </c>
      <c r="AK402" s="47">
        <v>1</v>
      </c>
      <c r="AL402" s="47">
        <v>0</v>
      </c>
      <c r="AM402" s="47">
        <v>0</v>
      </c>
      <c r="AN402">
        <v>0</v>
      </c>
      <c r="AO402" s="47">
        <v>1</v>
      </c>
      <c r="AP402" s="47">
        <v>0</v>
      </c>
      <c r="AQ402" s="47">
        <v>0</v>
      </c>
      <c r="AR402" s="47">
        <v>0</v>
      </c>
      <c r="AS402" s="47">
        <v>1</v>
      </c>
      <c r="AT402" s="47">
        <v>2</v>
      </c>
      <c r="AU402" s="47">
        <v>5</v>
      </c>
      <c r="AV402" s="47">
        <v>1</v>
      </c>
      <c r="AW402" s="47">
        <v>2</v>
      </c>
      <c r="AX402" s="47">
        <v>0</v>
      </c>
      <c r="AY402">
        <v>2</v>
      </c>
      <c r="AZ402" s="47">
        <v>0</v>
      </c>
      <c r="BA402" s="47">
        <v>1</v>
      </c>
      <c r="BB402">
        <v>0</v>
      </c>
      <c r="BC402" t="s">
        <v>487</v>
      </c>
      <c r="BD402">
        <v>9.1000000000000014</v>
      </c>
      <c r="BE402">
        <v>13.2</v>
      </c>
      <c r="BF402">
        <v>7</v>
      </c>
      <c r="BG402">
        <v>4</v>
      </c>
    </row>
    <row r="403" spans="1:59" x14ac:dyDescent="0.25">
      <c r="A403" s="47">
        <v>1</v>
      </c>
      <c r="B403" s="47">
        <v>5</v>
      </c>
      <c r="C403" s="47">
        <v>6</v>
      </c>
      <c r="D403" s="47">
        <v>1</v>
      </c>
      <c r="E403" s="47">
        <v>4</v>
      </c>
      <c r="F403" s="47">
        <v>0</v>
      </c>
      <c r="G403" s="47">
        <v>1</v>
      </c>
      <c r="H403" s="47">
        <v>0</v>
      </c>
      <c r="I403" s="47">
        <v>0</v>
      </c>
      <c r="J403" s="47">
        <v>2</v>
      </c>
      <c r="K403" s="47">
        <v>21</v>
      </c>
      <c r="L403" s="47">
        <v>290</v>
      </c>
      <c r="M403" s="47">
        <v>3</v>
      </c>
      <c r="N403" s="47">
        <v>6</v>
      </c>
      <c r="O403" s="42">
        <v>0</v>
      </c>
      <c r="P403" s="42">
        <v>2.8</v>
      </c>
      <c r="Q403" s="42">
        <v>0</v>
      </c>
      <c r="R403" s="42">
        <v>3.24</v>
      </c>
      <c r="S403" s="47">
        <v>5</v>
      </c>
      <c r="T403" s="42">
        <v>2.44</v>
      </c>
      <c r="U403" s="42">
        <v>3.0333333333333332</v>
      </c>
      <c r="V403" s="42">
        <v>3.55</v>
      </c>
      <c r="W403" s="42">
        <v>55</v>
      </c>
      <c r="X403" s="42">
        <v>99</v>
      </c>
      <c r="Y403" s="42">
        <v>0.8</v>
      </c>
      <c r="Z403" s="42">
        <v>1</v>
      </c>
      <c r="AA403" s="42">
        <v>1.2</v>
      </c>
      <c r="AB403" s="42">
        <v>0.2</v>
      </c>
      <c r="AC403" s="42">
        <v>0.2</v>
      </c>
      <c r="AD403" s="42">
        <v>0.4</v>
      </c>
      <c r="AE403" s="42">
        <v>0</v>
      </c>
      <c r="AF403" s="42">
        <v>0</v>
      </c>
      <c r="AG403" s="42">
        <v>0.2</v>
      </c>
      <c r="AH403" s="42">
        <v>0</v>
      </c>
      <c r="AI403" s="47">
        <v>2</v>
      </c>
      <c r="AJ403" s="47">
        <v>3</v>
      </c>
      <c r="AK403" s="47">
        <v>5</v>
      </c>
      <c r="AL403" s="47">
        <v>1</v>
      </c>
      <c r="AM403" s="47">
        <v>1</v>
      </c>
      <c r="AN403">
        <v>0</v>
      </c>
      <c r="AO403" s="47">
        <v>1</v>
      </c>
      <c r="AP403" s="47">
        <v>0</v>
      </c>
      <c r="AQ403" s="47">
        <v>1</v>
      </c>
      <c r="AR403" s="47">
        <v>0</v>
      </c>
      <c r="AS403" s="47">
        <v>2</v>
      </c>
      <c r="AT403" s="47">
        <v>2</v>
      </c>
      <c r="AU403" s="47">
        <v>1</v>
      </c>
      <c r="AV403" s="47">
        <v>0</v>
      </c>
      <c r="AW403" s="47">
        <v>0</v>
      </c>
      <c r="AX403" s="47">
        <v>0</v>
      </c>
      <c r="AY403">
        <v>1</v>
      </c>
      <c r="AZ403" s="47">
        <v>0</v>
      </c>
      <c r="BA403" s="47">
        <v>0</v>
      </c>
      <c r="BB403">
        <v>0</v>
      </c>
      <c r="BC403" t="s">
        <v>422</v>
      </c>
      <c r="BD403">
        <v>9.1</v>
      </c>
      <c r="BE403">
        <v>8.1</v>
      </c>
      <c r="BF403">
        <v>3</v>
      </c>
      <c r="BG403">
        <v>2</v>
      </c>
    </row>
    <row r="404" spans="1:59" x14ac:dyDescent="0.25">
      <c r="A404" s="47">
        <v>1</v>
      </c>
      <c r="B404" s="47">
        <v>4</v>
      </c>
      <c r="C404" s="47">
        <v>8</v>
      </c>
      <c r="D404" s="47">
        <v>2</v>
      </c>
      <c r="E404" s="47">
        <v>3</v>
      </c>
      <c r="F404" s="47">
        <v>1</v>
      </c>
      <c r="G404" s="47">
        <v>2</v>
      </c>
      <c r="H404" s="47">
        <v>0</v>
      </c>
      <c r="I404" s="47">
        <v>0</v>
      </c>
      <c r="J404" s="47">
        <v>2</v>
      </c>
      <c r="K404" s="47">
        <v>21</v>
      </c>
      <c r="L404" s="47">
        <v>294</v>
      </c>
      <c r="M404" s="47">
        <v>2</v>
      </c>
      <c r="N404" s="47">
        <v>6</v>
      </c>
      <c r="O404" s="42">
        <v>0</v>
      </c>
      <c r="P404" s="42">
        <v>1.67</v>
      </c>
      <c r="Q404" s="42">
        <v>0</v>
      </c>
      <c r="R404" s="42">
        <v>2.74</v>
      </c>
      <c r="S404" s="47">
        <v>8</v>
      </c>
      <c r="T404" s="42">
        <v>0.83</v>
      </c>
      <c r="U404" s="42">
        <v>3.2</v>
      </c>
      <c r="V404" s="42">
        <v>2.2750000000000004</v>
      </c>
      <c r="W404" s="42">
        <v>47</v>
      </c>
      <c r="X404" s="42">
        <v>47</v>
      </c>
      <c r="Y404" s="42">
        <v>0.38</v>
      </c>
      <c r="Z404" s="42">
        <v>0.5</v>
      </c>
      <c r="AA404" s="42">
        <v>1</v>
      </c>
      <c r="AB404" s="42">
        <v>0.12</v>
      </c>
      <c r="AC404" s="42">
        <v>0.25</v>
      </c>
      <c r="AD404" s="42">
        <v>0.25</v>
      </c>
      <c r="AE404" s="42">
        <v>0.12</v>
      </c>
      <c r="AF404" s="42">
        <v>0</v>
      </c>
      <c r="AG404" s="42">
        <v>0.25</v>
      </c>
      <c r="AH404" s="42">
        <v>0</v>
      </c>
      <c r="AI404" s="47">
        <v>1</v>
      </c>
      <c r="AJ404" s="47">
        <v>2</v>
      </c>
      <c r="AK404" s="47">
        <v>3</v>
      </c>
      <c r="AL404" s="47">
        <v>0</v>
      </c>
      <c r="AM404" s="47">
        <v>1</v>
      </c>
      <c r="AN404">
        <v>1</v>
      </c>
      <c r="AO404" s="47">
        <v>1</v>
      </c>
      <c r="AP404" s="47">
        <v>0</v>
      </c>
      <c r="AQ404" s="47">
        <v>0</v>
      </c>
      <c r="AR404" s="47">
        <v>0</v>
      </c>
      <c r="AS404" s="47">
        <v>2</v>
      </c>
      <c r="AT404" s="47">
        <v>2</v>
      </c>
      <c r="AU404" s="47">
        <v>5</v>
      </c>
      <c r="AV404" s="47">
        <v>1</v>
      </c>
      <c r="AW404" s="47">
        <v>1</v>
      </c>
      <c r="AX404" s="47">
        <v>0</v>
      </c>
      <c r="AY404">
        <v>1</v>
      </c>
      <c r="AZ404" s="47">
        <v>0</v>
      </c>
      <c r="BA404" s="47">
        <v>2</v>
      </c>
      <c r="BB404">
        <v>0</v>
      </c>
      <c r="BC404" t="s">
        <v>695</v>
      </c>
      <c r="BD404">
        <v>12.8</v>
      </c>
      <c r="BE404">
        <v>9.1</v>
      </c>
      <c r="BF404">
        <v>4</v>
      </c>
      <c r="BG404">
        <v>4</v>
      </c>
    </row>
    <row r="405" spans="1:59" x14ac:dyDescent="0.25">
      <c r="A405" s="47">
        <v>1</v>
      </c>
      <c r="B405" s="47">
        <v>7</v>
      </c>
      <c r="C405" s="47">
        <v>5</v>
      </c>
      <c r="D405" s="47">
        <v>1</v>
      </c>
      <c r="E405" s="47">
        <v>2</v>
      </c>
      <c r="F405" s="47">
        <v>0</v>
      </c>
      <c r="G405" s="47">
        <v>0</v>
      </c>
      <c r="H405" s="47">
        <v>0</v>
      </c>
      <c r="I405" s="47">
        <v>0</v>
      </c>
      <c r="J405" s="47">
        <v>2</v>
      </c>
      <c r="K405" s="47">
        <v>21</v>
      </c>
      <c r="L405" s="47">
        <v>294</v>
      </c>
      <c r="M405" s="47">
        <v>3</v>
      </c>
      <c r="N405" s="47">
        <v>5</v>
      </c>
      <c r="O405" s="42">
        <v>0</v>
      </c>
      <c r="P405" s="42">
        <v>2.37</v>
      </c>
      <c r="Q405" s="42">
        <v>0</v>
      </c>
      <c r="R405" s="42">
        <v>4.17</v>
      </c>
      <c r="S405" s="47">
        <v>4</v>
      </c>
      <c r="T405" s="42">
        <v>4.95</v>
      </c>
      <c r="U405" s="42">
        <v>0</v>
      </c>
      <c r="V405" s="42">
        <v>0</v>
      </c>
      <c r="W405" s="42">
        <v>98</v>
      </c>
      <c r="X405" s="42">
        <v>96</v>
      </c>
      <c r="Y405" s="42">
        <v>0.5</v>
      </c>
      <c r="Z405" s="42">
        <v>1.75</v>
      </c>
      <c r="AA405" s="42">
        <v>1.25</v>
      </c>
      <c r="AB405" s="42">
        <v>0.25</v>
      </c>
      <c r="AC405" s="42">
        <v>0.25</v>
      </c>
      <c r="AD405" s="42">
        <v>0.5</v>
      </c>
      <c r="AE405" s="42">
        <v>0</v>
      </c>
      <c r="AF405" s="42">
        <v>0</v>
      </c>
      <c r="AG405" s="42">
        <v>0</v>
      </c>
      <c r="AH405" s="42">
        <v>0</v>
      </c>
      <c r="AI405" s="47">
        <v>2</v>
      </c>
      <c r="AJ405" s="47">
        <v>2</v>
      </c>
      <c r="AK405" s="47">
        <v>2</v>
      </c>
      <c r="AL405" s="47">
        <v>0</v>
      </c>
      <c r="AM405" s="47">
        <v>0</v>
      </c>
      <c r="AN405">
        <v>0</v>
      </c>
      <c r="AO405" s="47">
        <v>1</v>
      </c>
      <c r="AP405" s="47">
        <v>0</v>
      </c>
      <c r="AQ405" s="47">
        <v>0</v>
      </c>
      <c r="AR405" s="47">
        <v>0</v>
      </c>
      <c r="AS405" s="47">
        <v>0</v>
      </c>
      <c r="AT405" s="47">
        <v>5</v>
      </c>
      <c r="AU405" s="47">
        <v>3</v>
      </c>
      <c r="AV405" s="47">
        <v>1</v>
      </c>
      <c r="AW405" s="47">
        <v>1</v>
      </c>
      <c r="AX405" s="47">
        <v>0</v>
      </c>
      <c r="AY405">
        <v>1</v>
      </c>
      <c r="AZ405" s="47">
        <v>0</v>
      </c>
      <c r="BA405" s="47">
        <v>0</v>
      </c>
      <c r="BB405">
        <v>0</v>
      </c>
      <c r="BC405" t="s">
        <v>321</v>
      </c>
      <c r="BD405">
        <v>7.8</v>
      </c>
      <c r="BE405">
        <v>9.8999999999999986</v>
      </c>
      <c r="BF405">
        <v>0</v>
      </c>
      <c r="BG405">
        <v>0</v>
      </c>
    </row>
    <row r="406" spans="1:59" x14ac:dyDescent="0.25">
      <c r="A406" s="47">
        <v>2</v>
      </c>
      <c r="B406" s="47">
        <v>13</v>
      </c>
      <c r="C406" s="47">
        <v>14</v>
      </c>
      <c r="D406" s="47">
        <v>3</v>
      </c>
      <c r="E406" s="47">
        <v>11</v>
      </c>
      <c r="F406" s="47">
        <v>0</v>
      </c>
      <c r="G406" s="47">
        <v>1</v>
      </c>
      <c r="H406" s="47">
        <v>0</v>
      </c>
      <c r="I406" s="47">
        <v>0</v>
      </c>
      <c r="J406" s="47">
        <v>3</v>
      </c>
      <c r="K406" s="47">
        <v>21</v>
      </c>
      <c r="L406" s="47">
        <v>284</v>
      </c>
      <c r="M406" s="47">
        <v>3</v>
      </c>
      <c r="N406" s="47">
        <v>6</v>
      </c>
      <c r="O406" s="42">
        <v>0</v>
      </c>
      <c r="P406" s="42">
        <v>5.65</v>
      </c>
      <c r="Q406" s="42">
        <v>0</v>
      </c>
      <c r="R406" s="42">
        <v>1.86</v>
      </c>
      <c r="S406" s="47">
        <v>18</v>
      </c>
      <c r="T406" s="42">
        <v>1.1200000000000001</v>
      </c>
      <c r="U406" s="42">
        <v>2.8899999999999997</v>
      </c>
      <c r="V406" s="42">
        <v>0.54999999999999993</v>
      </c>
      <c r="W406" s="42">
        <v>95</v>
      </c>
      <c r="X406" s="42">
        <v>101</v>
      </c>
      <c r="Y406" s="42">
        <v>0.61</v>
      </c>
      <c r="Z406" s="42">
        <v>0.72</v>
      </c>
      <c r="AA406" s="42">
        <v>0.78</v>
      </c>
      <c r="AB406" s="42">
        <v>0.11</v>
      </c>
      <c r="AC406" s="42">
        <v>0.17</v>
      </c>
      <c r="AD406" s="42">
        <v>0.17</v>
      </c>
      <c r="AE406" s="42">
        <v>0</v>
      </c>
      <c r="AF406" s="42">
        <v>0</v>
      </c>
      <c r="AG406" s="42">
        <v>0.06</v>
      </c>
      <c r="AH406" s="42">
        <v>0</v>
      </c>
      <c r="AI406" s="47">
        <v>5</v>
      </c>
      <c r="AJ406" s="47">
        <v>10</v>
      </c>
      <c r="AK406" s="47">
        <v>4</v>
      </c>
      <c r="AL406" s="47">
        <v>0</v>
      </c>
      <c r="AM406" s="47">
        <v>1</v>
      </c>
      <c r="AN406">
        <v>0</v>
      </c>
      <c r="AO406" s="47">
        <v>3</v>
      </c>
      <c r="AP406" s="47">
        <v>0</v>
      </c>
      <c r="AQ406" s="47">
        <v>0</v>
      </c>
      <c r="AR406" s="47">
        <v>0</v>
      </c>
      <c r="AS406" s="47">
        <v>6</v>
      </c>
      <c r="AT406" s="47">
        <v>3</v>
      </c>
      <c r="AU406" s="47">
        <v>10</v>
      </c>
      <c r="AV406" s="47">
        <v>2</v>
      </c>
      <c r="AW406" s="47">
        <v>2</v>
      </c>
      <c r="AX406" s="47">
        <v>0</v>
      </c>
      <c r="AY406">
        <v>0</v>
      </c>
      <c r="AZ406" s="47">
        <v>0</v>
      </c>
      <c r="BA406" s="47">
        <v>1</v>
      </c>
      <c r="BB406">
        <v>0</v>
      </c>
      <c r="BC406" t="s">
        <v>369</v>
      </c>
      <c r="BD406">
        <v>29.1</v>
      </c>
      <c r="BE406">
        <v>4.3999999999999995</v>
      </c>
      <c r="BF406">
        <v>10</v>
      </c>
      <c r="BG406">
        <v>8</v>
      </c>
    </row>
    <row r="407" spans="1:59" x14ac:dyDescent="0.25">
      <c r="A407" s="47">
        <v>1</v>
      </c>
      <c r="B407" s="47">
        <v>9</v>
      </c>
      <c r="C407" s="47">
        <v>4</v>
      </c>
      <c r="D407" s="47">
        <v>1</v>
      </c>
      <c r="E407" s="47">
        <v>13</v>
      </c>
      <c r="F407" s="47">
        <v>0</v>
      </c>
      <c r="G407" s="47">
        <v>0</v>
      </c>
      <c r="H407" s="47">
        <v>0</v>
      </c>
      <c r="I407" s="47">
        <v>0</v>
      </c>
      <c r="J407" s="47">
        <v>2</v>
      </c>
      <c r="K407" s="47">
        <v>21</v>
      </c>
      <c r="L407" s="47">
        <v>266</v>
      </c>
      <c r="M407" s="47">
        <v>2</v>
      </c>
      <c r="N407" s="47">
        <v>7</v>
      </c>
      <c r="O407" s="42">
        <v>0</v>
      </c>
      <c r="P407" s="42">
        <v>6.51</v>
      </c>
      <c r="Q407" s="42">
        <v>0</v>
      </c>
      <c r="R407" s="42">
        <v>2.58</v>
      </c>
      <c r="S407" s="47">
        <v>10</v>
      </c>
      <c r="T407" s="42">
        <v>1.23</v>
      </c>
      <c r="U407" s="42">
        <v>4</v>
      </c>
      <c r="V407" s="42">
        <v>1.1599999999999999</v>
      </c>
      <c r="W407" s="42">
        <v>73</v>
      </c>
      <c r="X407" s="42">
        <v>87</v>
      </c>
      <c r="Y407" s="42">
        <v>1.3</v>
      </c>
      <c r="Z407" s="42">
        <v>0.9</v>
      </c>
      <c r="AA407" s="42">
        <v>0.4</v>
      </c>
      <c r="AB407" s="42">
        <v>0.1</v>
      </c>
      <c r="AC407" s="42">
        <v>0.1</v>
      </c>
      <c r="AD407" s="42">
        <v>0.2</v>
      </c>
      <c r="AE407" s="42">
        <v>0</v>
      </c>
      <c r="AF407" s="42">
        <v>0</v>
      </c>
      <c r="AG407" s="42">
        <v>0</v>
      </c>
      <c r="AH407" s="42">
        <v>0</v>
      </c>
      <c r="AI407" s="47">
        <v>7</v>
      </c>
      <c r="AJ407" s="47">
        <v>5</v>
      </c>
      <c r="AK407" s="47">
        <v>1</v>
      </c>
      <c r="AL407" s="47">
        <v>0</v>
      </c>
      <c r="AM407" s="47">
        <v>1</v>
      </c>
      <c r="AN407">
        <v>0</v>
      </c>
      <c r="AO407" s="47">
        <v>2</v>
      </c>
      <c r="AP407" s="47">
        <v>0</v>
      </c>
      <c r="AQ407" s="47">
        <v>0</v>
      </c>
      <c r="AR407" s="47">
        <v>0</v>
      </c>
      <c r="AS407" s="47">
        <v>6</v>
      </c>
      <c r="AT407" s="47">
        <v>4</v>
      </c>
      <c r="AU407" s="47">
        <v>3</v>
      </c>
      <c r="AV407" s="47">
        <v>1</v>
      </c>
      <c r="AW407" s="47">
        <v>0</v>
      </c>
      <c r="AX407" s="47">
        <v>0</v>
      </c>
      <c r="AY407">
        <v>0</v>
      </c>
      <c r="AZ407" s="47">
        <v>0</v>
      </c>
      <c r="BA407" s="47">
        <v>0</v>
      </c>
      <c r="BB407">
        <v>0</v>
      </c>
      <c r="BC407" t="s">
        <v>297</v>
      </c>
      <c r="BD407">
        <v>20</v>
      </c>
      <c r="BE407">
        <v>5.9</v>
      </c>
      <c r="BF407">
        <v>5</v>
      </c>
      <c r="BG407">
        <v>5</v>
      </c>
    </row>
    <row r="408" spans="1:59" x14ac:dyDescent="0.25">
      <c r="A408" s="47">
        <v>1</v>
      </c>
      <c r="B408" s="47">
        <v>0</v>
      </c>
      <c r="C408" s="47">
        <v>0</v>
      </c>
      <c r="D408" s="47">
        <v>0</v>
      </c>
      <c r="E408" s="47">
        <v>1</v>
      </c>
      <c r="F408" s="47">
        <v>0</v>
      </c>
      <c r="G408" s="47">
        <v>0</v>
      </c>
      <c r="H408" s="47">
        <v>0</v>
      </c>
      <c r="I408" s="47">
        <v>0</v>
      </c>
      <c r="J408" s="47">
        <v>1</v>
      </c>
      <c r="K408" s="47">
        <v>21</v>
      </c>
      <c r="L408" s="47">
        <v>265</v>
      </c>
      <c r="M408" s="47">
        <v>1</v>
      </c>
      <c r="N408" s="47">
        <v>6</v>
      </c>
      <c r="O408" s="42">
        <v>0</v>
      </c>
      <c r="P408" s="42">
        <v>7.74</v>
      </c>
      <c r="Q408" s="42">
        <v>0</v>
      </c>
      <c r="R408" s="42">
        <v>5.25</v>
      </c>
      <c r="S408" s="47">
        <v>2</v>
      </c>
      <c r="T408" s="42">
        <v>2.12</v>
      </c>
      <c r="U408" s="42">
        <v>0</v>
      </c>
      <c r="V408" s="42">
        <v>0</v>
      </c>
      <c r="W408" s="42">
        <v>102</v>
      </c>
      <c r="X408" s="42">
        <v>100</v>
      </c>
      <c r="Y408" s="42">
        <v>0.5</v>
      </c>
      <c r="Z408" s="42">
        <v>0</v>
      </c>
      <c r="AA408" s="42">
        <v>0</v>
      </c>
      <c r="AB408" s="42">
        <v>0.5</v>
      </c>
      <c r="AC408" s="42">
        <v>0</v>
      </c>
      <c r="AD408" s="42">
        <v>0.5</v>
      </c>
      <c r="AE408" s="42">
        <v>0</v>
      </c>
      <c r="AF408" s="42">
        <v>0</v>
      </c>
      <c r="AG408" s="42">
        <v>0</v>
      </c>
      <c r="AH408" s="42">
        <v>0</v>
      </c>
      <c r="AI408" s="47">
        <v>0</v>
      </c>
      <c r="AJ408" s="47">
        <v>0</v>
      </c>
      <c r="AK408" s="47">
        <v>0</v>
      </c>
      <c r="AL408" s="47">
        <v>0</v>
      </c>
      <c r="AM408" s="47">
        <v>0</v>
      </c>
      <c r="AN408">
        <v>0</v>
      </c>
      <c r="AO408" s="47">
        <v>1</v>
      </c>
      <c r="AP408" s="47">
        <v>0</v>
      </c>
      <c r="AQ408" s="47">
        <v>0</v>
      </c>
      <c r="AR408" s="47">
        <v>0</v>
      </c>
      <c r="AS408" s="47">
        <v>1</v>
      </c>
      <c r="AT408" s="47">
        <v>0</v>
      </c>
      <c r="AU408" s="47">
        <v>0</v>
      </c>
      <c r="AV408" s="47">
        <v>1</v>
      </c>
      <c r="AW408" s="47">
        <v>0</v>
      </c>
      <c r="AX408" s="47">
        <v>0</v>
      </c>
      <c r="AY408">
        <v>0</v>
      </c>
      <c r="AZ408" s="47">
        <v>0</v>
      </c>
      <c r="BA408" s="47">
        <v>0</v>
      </c>
      <c r="BB408">
        <v>0</v>
      </c>
      <c r="BC408" t="s">
        <v>668</v>
      </c>
      <c r="BD408">
        <v>5</v>
      </c>
      <c r="BE408">
        <v>-0.5</v>
      </c>
      <c r="BF408">
        <v>0</v>
      </c>
      <c r="BG408">
        <v>0</v>
      </c>
    </row>
    <row r="409" spans="1:59" x14ac:dyDescent="0.25">
      <c r="A409" s="47">
        <v>6</v>
      </c>
      <c r="B409" s="47">
        <v>21</v>
      </c>
      <c r="C409" s="47">
        <v>21</v>
      </c>
      <c r="D409" s="47">
        <v>1</v>
      </c>
      <c r="E409" s="47">
        <v>6</v>
      </c>
      <c r="F409" s="47">
        <v>0</v>
      </c>
      <c r="G409" s="47">
        <v>2</v>
      </c>
      <c r="H409" s="47">
        <v>0</v>
      </c>
      <c r="I409" s="47">
        <v>0</v>
      </c>
      <c r="J409" s="47">
        <v>5</v>
      </c>
      <c r="K409" s="47">
        <v>21</v>
      </c>
      <c r="L409" s="47">
        <v>285</v>
      </c>
      <c r="M409" s="47">
        <v>3</v>
      </c>
      <c r="N409" s="47">
        <v>7</v>
      </c>
      <c r="O409" s="42">
        <v>0</v>
      </c>
      <c r="P409" s="42">
        <v>5.34</v>
      </c>
      <c r="Q409" s="42">
        <v>0</v>
      </c>
      <c r="R409" s="42">
        <v>3.43</v>
      </c>
      <c r="S409" s="47">
        <v>12</v>
      </c>
      <c r="T409" s="42">
        <v>1.08</v>
      </c>
      <c r="U409" s="42">
        <v>4.46</v>
      </c>
      <c r="V409" s="42">
        <v>2.6857142857142859</v>
      </c>
      <c r="W409" s="42">
        <v>97</v>
      </c>
      <c r="X409" s="42">
        <v>104</v>
      </c>
      <c r="Y409" s="42">
        <v>0.5</v>
      </c>
      <c r="Z409" s="42">
        <v>1.75</v>
      </c>
      <c r="AA409" s="42">
        <v>1.75</v>
      </c>
      <c r="AB409" s="42">
        <v>0.5</v>
      </c>
      <c r="AC409" s="42">
        <v>0.08</v>
      </c>
      <c r="AD409" s="42">
        <v>0.42</v>
      </c>
      <c r="AE409" s="42">
        <v>0</v>
      </c>
      <c r="AF409" s="42">
        <v>0</v>
      </c>
      <c r="AG409" s="42">
        <v>0.17</v>
      </c>
      <c r="AH409" s="42">
        <v>0</v>
      </c>
      <c r="AI409" s="47">
        <v>2</v>
      </c>
      <c r="AJ409" s="47">
        <v>10</v>
      </c>
      <c r="AK409" s="47">
        <v>9</v>
      </c>
      <c r="AL409" s="47">
        <v>2</v>
      </c>
      <c r="AM409" s="47">
        <v>1</v>
      </c>
      <c r="AN409">
        <v>0</v>
      </c>
      <c r="AO409" s="47">
        <v>3</v>
      </c>
      <c r="AP409" s="47">
        <v>0</v>
      </c>
      <c r="AQ409" s="47">
        <v>1</v>
      </c>
      <c r="AR409" s="47">
        <v>0</v>
      </c>
      <c r="AS409" s="47">
        <v>4</v>
      </c>
      <c r="AT409" s="47">
        <v>11</v>
      </c>
      <c r="AU409" s="47">
        <v>12</v>
      </c>
      <c r="AV409" s="47">
        <v>4</v>
      </c>
      <c r="AW409" s="47">
        <v>0</v>
      </c>
      <c r="AX409" s="47">
        <v>0</v>
      </c>
      <c r="AY409">
        <v>2</v>
      </c>
      <c r="AZ409" s="47">
        <v>0</v>
      </c>
      <c r="BA409" s="47">
        <v>1</v>
      </c>
      <c r="BB409">
        <v>0</v>
      </c>
      <c r="BC409" t="s">
        <v>240</v>
      </c>
      <c r="BD409">
        <v>25.3</v>
      </c>
      <c r="BE409">
        <v>18.8</v>
      </c>
      <c r="BF409">
        <v>6</v>
      </c>
      <c r="BG409">
        <v>7</v>
      </c>
    </row>
    <row r="410" spans="1:59" x14ac:dyDescent="0.25">
      <c r="A410" s="47">
        <v>3</v>
      </c>
      <c r="B410" s="47">
        <v>4</v>
      </c>
      <c r="C410" s="47">
        <v>2</v>
      </c>
      <c r="D410" s="47">
        <v>0</v>
      </c>
      <c r="E410" s="47">
        <v>3</v>
      </c>
      <c r="F410" s="47">
        <v>0</v>
      </c>
      <c r="G410" s="47">
        <v>1</v>
      </c>
      <c r="H410" s="47">
        <v>0</v>
      </c>
      <c r="I410" s="47">
        <v>0</v>
      </c>
      <c r="J410" s="47">
        <v>1</v>
      </c>
      <c r="K410" s="47">
        <v>21</v>
      </c>
      <c r="L410" s="47">
        <v>285</v>
      </c>
      <c r="M410" s="47">
        <v>3</v>
      </c>
      <c r="N410" s="47">
        <v>3</v>
      </c>
      <c r="O410" s="42">
        <v>0</v>
      </c>
      <c r="P410" s="42">
        <v>2.82</v>
      </c>
      <c r="Q410" s="42">
        <v>0</v>
      </c>
      <c r="R410" s="42">
        <v>1.26</v>
      </c>
      <c r="S410" s="47">
        <v>7</v>
      </c>
      <c r="T410" s="42">
        <v>-3.36</v>
      </c>
      <c r="U410" s="42">
        <v>0</v>
      </c>
      <c r="V410" s="42">
        <v>0</v>
      </c>
      <c r="W410" s="42">
        <v>78</v>
      </c>
      <c r="X410" s="42">
        <v>101</v>
      </c>
      <c r="Y410" s="42">
        <v>0.43</v>
      </c>
      <c r="Z410" s="42">
        <v>0.56999999999999995</v>
      </c>
      <c r="AA410" s="42">
        <v>0.28999999999999998</v>
      </c>
      <c r="AB410" s="42">
        <v>0.43</v>
      </c>
      <c r="AC410" s="42">
        <v>0</v>
      </c>
      <c r="AD410" s="42">
        <v>0.14000000000000001</v>
      </c>
      <c r="AE410" s="42">
        <v>0</v>
      </c>
      <c r="AF410" s="42">
        <v>0</v>
      </c>
      <c r="AG410" s="42">
        <v>0.14000000000000001</v>
      </c>
      <c r="AH410" s="42">
        <v>0</v>
      </c>
      <c r="AI410" s="47">
        <v>2</v>
      </c>
      <c r="AJ410" s="47">
        <v>2</v>
      </c>
      <c r="AK410" s="47">
        <v>0</v>
      </c>
      <c r="AL410" s="47">
        <v>1</v>
      </c>
      <c r="AM410" s="47">
        <v>0</v>
      </c>
      <c r="AN410">
        <v>0</v>
      </c>
      <c r="AO410" s="47">
        <v>1</v>
      </c>
      <c r="AP410" s="47">
        <v>0</v>
      </c>
      <c r="AQ410" s="47">
        <v>1</v>
      </c>
      <c r="AR410" s="47">
        <v>0</v>
      </c>
      <c r="AS410" s="47">
        <v>1</v>
      </c>
      <c r="AT410" s="47">
        <v>2</v>
      </c>
      <c r="AU410" s="47">
        <v>2</v>
      </c>
      <c r="AV410" s="47">
        <v>2</v>
      </c>
      <c r="AW410" s="47">
        <v>0</v>
      </c>
      <c r="AX410" s="47">
        <v>0</v>
      </c>
      <c r="AY410">
        <v>0</v>
      </c>
      <c r="AZ410" s="47">
        <v>0</v>
      </c>
      <c r="BA410" s="47">
        <v>0</v>
      </c>
      <c r="BB410">
        <v>0</v>
      </c>
      <c r="BC410" t="s">
        <v>348</v>
      </c>
      <c r="BD410">
        <v>8.6</v>
      </c>
      <c r="BE410">
        <v>0.29999999999999982</v>
      </c>
      <c r="BF410">
        <v>0</v>
      </c>
      <c r="BG410">
        <v>0</v>
      </c>
    </row>
    <row r="411" spans="1:59" x14ac:dyDescent="0.25">
      <c r="A411" s="47">
        <v>1</v>
      </c>
      <c r="B411" s="47">
        <v>5</v>
      </c>
      <c r="C411" s="47">
        <v>6</v>
      </c>
      <c r="D411" s="47">
        <v>2</v>
      </c>
      <c r="E411" s="47">
        <v>12</v>
      </c>
      <c r="F411" s="47">
        <v>0</v>
      </c>
      <c r="G411" s="47">
        <v>1</v>
      </c>
      <c r="H411" s="47">
        <v>0</v>
      </c>
      <c r="I411" s="47">
        <v>0</v>
      </c>
      <c r="J411" s="47">
        <v>2</v>
      </c>
      <c r="K411" s="47">
        <v>21</v>
      </c>
      <c r="L411" s="47">
        <v>285</v>
      </c>
      <c r="M411" s="47">
        <v>2</v>
      </c>
      <c r="N411" s="47">
        <v>6</v>
      </c>
      <c r="O411" s="42">
        <v>0</v>
      </c>
      <c r="P411" s="42">
        <v>2.63</v>
      </c>
      <c r="Q411" s="42">
        <v>0</v>
      </c>
      <c r="R411" s="42">
        <v>2.75</v>
      </c>
      <c r="S411" s="47">
        <v>8</v>
      </c>
      <c r="T411" s="42">
        <v>0.92</v>
      </c>
      <c r="U411" s="42">
        <v>2.4333333333333336</v>
      </c>
      <c r="V411" s="42">
        <v>2.9400000000000004</v>
      </c>
      <c r="W411" s="42">
        <v>47</v>
      </c>
      <c r="X411" s="42">
        <v>30</v>
      </c>
      <c r="Y411" s="42">
        <v>1.5</v>
      </c>
      <c r="Z411" s="42">
        <v>0.62</v>
      </c>
      <c r="AA411" s="42">
        <v>0.75</v>
      </c>
      <c r="AB411" s="42">
        <v>0.12</v>
      </c>
      <c r="AC411" s="42">
        <v>0.25</v>
      </c>
      <c r="AD411" s="42">
        <v>0.25</v>
      </c>
      <c r="AE411" s="42">
        <v>0</v>
      </c>
      <c r="AF411" s="42">
        <v>0</v>
      </c>
      <c r="AG411" s="42">
        <v>0.12</v>
      </c>
      <c r="AH411" s="42">
        <v>0</v>
      </c>
      <c r="AI411" s="47">
        <v>2</v>
      </c>
      <c r="AJ411" s="47">
        <v>2</v>
      </c>
      <c r="AK411" s="47">
        <v>3</v>
      </c>
      <c r="AL411" s="47">
        <v>1</v>
      </c>
      <c r="AM411" s="47">
        <v>1</v>
      </c>
      <c r="AN411">
        <v>0</v>
      </c>
      <c r="AO411" s="47">
        <v>1</v>
      </c>
      <c r="AP411" s="47">
        <v>0</v>
      </c>
      <c r="AQ411" s="47">
        <v>0</v>
      </c>
      <c r="AR411" s="47">
        <v>0</v>
      </c>
      <c r="AS411" s="47">
        <v>10</v>
      </c>
      <c r="AT411" s="47">
        <v>3</v>
      </c>
      <c r="AU411" s="47">
        <v>3</v>
      </c>
      <c r="AV411" s="47">
        <v>0</v>
      </c>
      <c r="AW411" s="47">
        <v>1</v>
      </c>
      <c r="AX411" s="47">
        <v>0</v>
      </c>
      <c r="AY411">
        <v>1</v>
      </c>
      <c r="AZ411" s="47">
        <v>0</v>
      </c>
      <c r="BA411" s="47">
        <v>1</v>
      </c>
      <c r="BB411">
        <v>0</v>
      </c>
      <c r="BC411" t="s">
        <v>314</v>
      </c>
      <c r="BD411">
        <v>7.3</v>
      </c>
      <c r="BE411">
        <v>14.7</v>
      </c>
      <c r="BF411">
        <v>3</v>
      </c>
      <c r="BG411">
        <v>5</v>
      </c>
    </row>
    <row r="412" spans="1:59" x14ac:dyDescent="0.25">
      <c r="A412" s="47">
        <v>2</v>
      </c>
      <c r="B412" s="47">
        <v>20</v>
      </c>
      <c r="C412" s="47">
        <v>14</v>
      </c>
      <c r="D412" s="47">
        <v>2</v>
      </c>
      <c r="E412" s="47">
        <v>7</v>
      </c>
      <c r="F412" s="47">
        <v>0</v>
      </c>
      <c r="G412" s="47">
        <v>2</v>
      </c>
      <c r="H412" s="47">
        <v>0</v>
      </c>
      <c r="I412" s="47">
        <v>0</v>
      </c>
      <c r="J412" s="47">
        <v>5</v>
      </c>
      <c r="K412" s="47">
        <v>21</v>
      </c>
      <c r="L412" s="47">
        <v>277</v>
      </c>
      <c r="M412" s="47">
        <v>3</v>
      </c>
      <c r="N412" s="47">
        <v>6</v>
      </c>
      <c r="O412" s="42">
        <v>0</v>
      </c>
      <c r="P412" s="42">
        <v>6.79</v>
      </c>
      <c r="Q412" s="42">
        <v>0</v>
      </c>
      <c r="R412" s="42">
        <v>3.08</v>
      </c>
      <c r="S412" s="47">
        <v>16</v>
      </c>
      <c r="T412" s="42">
        <v>0.69</v>
      </c>
      <c r="U412" s="42">
        <v>0</v>
      </c>
      <c r="V412" s="42">
        <v>0</v>
      </c>
      <c r="W412" s="42">
        <v>98</v>
      </c>
      <c r="X412" s="42">
        <v>106</v>
      </c>
      <c r="Y412" s="42">
        <v>0.44</v>
      </c>
      <c r="Z412" s="42">
        <v>1.25</v>
      </c>
      <c r="AA412" s="42">
        <v>0.88</v>
      </c>
      <c r="AB412" s="42">
        <v>0.12</v>
      </c>
      <c r="AC412" s="42">
        <v>0.12</v>
      </c>
      <c r="AD412" s="42">
        <v>0.31</v>
      </c>
      <c r="AE412" s="42">
        <v>0</v>
      </c>
      <c r="AF412" s="42">
        <v>0</v>
      </c>
      <c r="AG412" s="42">
        <v>0.12</v>
      </c>
      <c r="AH412" s="42">
        <v>0</v>
      </c>
      <c r="AI412" s="47">
        <v>2</v>
      </c>
      <c r="AJ412" s="47">
        <v>13</v>
      </c>
      <c r="AK412" s="47">
        <v>7</v>
      </c>
      <c r="AL412" s="47">
        <v>0</v>
      </c>
      <c r="AM412" s="47">
        <v>1</v>
      </c>
      <c r="AN412">
        <v>0</v>
      </c>
      <c r="AO412" s="47">
        <v>3</v>
      </c>
      <c r="AP412" s="47">
        <v>0</v>
      </c>
      <c r="AQ412" s="47">
        <v>2</v>
      </c>
      <c r="AR412" s="47">
        <v>0</v>
      </c>
      <c r="AS412" s="47">
        <v>5</v>
      </c>
      <c r="AT412" s="47">
        <v>7</v>
      </c>
      <c r="AU412" s="47">
        <v>7</v>
      </c>
      <c r="AV412" s="47">
        <v>2</v>
      </c>
      <c r="AW412" s="47">
        <v>1</v>
      </c>
      <c r="AX412" s="47">
        <v>0</v>
      </c>
      <c r="AY412">
        <v>2</v>
      </c>
      <c r="AZ412" s="47">
        <v>0</v>
      </c>
      <c r="BA412" s="47">
        <v>0</v>
      </c>
      <c r="BB412">
        <v>0</v>
      </c>
      <c r="BC412" t="s">
        <v>108</v>
      </c>
      <c r="BD412">
        <v>32.700000000000003</v>
      </c>
      <c r="BE412">
        <v>17.600000000000001</v>
      </c>
      <c r="BF412">
        <v>0</v>
      </c>
      <c r="BG412">
        <v>0</v>
      </c>
    </row>
    <row r="413" spans="1:59" x14ac:dyDescent="0.25">
      <c r="A413" s="47">
        <v>1</v>
      </c>
      <c r="B413" s="47">
        <v>0</v>
      </c>
      <c r="C413" s="47">
        <v>0</v>
      </c>
      <c r="D413" s="47">
        <v>0</v>
      </c>
      <c r="E413" s="47">
        <v>1</v>
      </c>
      <c r="F413" s="47">
        <v>0</v>
      </c>
      <c r="G413" s="47">
        <v>0</v>
      </c>
      <c r="H413" s="47">
        <v>0</v>
      </c>
      <c r="I413" s="47">
        <v>0</v>
      </c>
      <c r="J413" s="47">
        <v>2</v>
      </c>
      <c r="K413" s="47">
        <v>21</v>
      </c>
      <c r="L413" s="47">
        <v>276</v>
      </c>
      <c r="M413" s="47">
        <v>1</v>
      </c>
      <c r="N413" s="47">
        <v>6</v>
      </c>
      <c r="O413" s="42">
        <v>0</v>
      </c>
      <c r="P413" s="42">
        <v>4.8499999999999996</v>
      </c>
      <c r="Q413" s="42">
        <v>0</v>
      </c>
      <c r="R413" s="42">
        <v>5.17</v>
      </c>
      <c r="S413" s="47">
        <v>3</v>
      </c>
      <c r="T413" s="42">
        <v>4.3</v>
      </c>
      <c r="U413" s="42">
        <v>5</v>
      </c>
      <c r="V413" s="42">
        <v>5.25</v>
      </c>
      <c r="W413" s="42">
        <v>100</v>
      </c>
      <c r="X413" s="42">
        <v>100</v>
      </c>
      <c r="Y413" s="42">
        <v>0.33</v>
      </c>
      <c r="Z413" s="42">
        <v>0</v>
      </c>
      <c r="AA413" s="42">
        <v>0</v>
      </c>
      <c r="AB413" s="42">
        <v>0.33</v>
      </c>
      <c r="AC413" s="42">
        <v>0</v>
      </c>
      <c r="AD413" s="42">
        <v>0.67</v>
      </c>
      <c r="AE413" s="42">
        <v>0</v>
      </c>
      <c r="AF413" s="42">
        <v>0</v>
      </c>
      <c r="AG413" s="42">
        <v>0</v>
      </c>
      <c r="AH413" s="42">
        <v>0</v>
      </c>
      <c r="AI413" s="47">
        <v>0</v>
      </c>
      <c r="AJ413" s="47">
        <v>0</v>
      </c>
      <c r="AK413" s="47">
        <v>0</v>
      </c>
      <c r="AL413" s="47">
        <v>0</v>
      </c>
      <c r="AM413" s="47">
        <v>0</v>
      </c>
      <c r="AN413">
        <v>0</v>
      </c>
      <c r="AO413" s="47">
        <v>1</v>
      </c>
      <c r="AP413" s="47">
        <v>0</v>
      </c>
      <c r="AQ413" s="47">
        <v>0</v>
      </c>
      <c r="AR413" s="47">
        <v>0</v>
      </c>
      <c r="AS413" s="47">
        <v>1</v>
      </c>
      <c r="AT413" s="47">
        <v>0</v>
      </c>
      <c r="AU413" s="47">
        <v>0</v>
      </c>
      <c r="AV413" s="47">
        <v>1</v>
      </c>
      <c r="AW413" s="47">
        <v>0</v>
      </c>
      <c r="AX413" s="47">
        <v>0</v>
      </c>
      <c r="AY413">
        <v>1</v>
      </c>
      <c r="AZ413" s="47">
        <v>0</v>
      </c>
      <c r="BA413" s="47">
        <v>0</v>
      </c>
      <c r="BB413">
        <v>0</v>
      </c>
      <c r="BC413" t="s">
        <v>633</v>
      </c>
      <c r="BD413">
        <v>5</v>
      </c>
      <c r="BE413">
        <v>4.5</v>
      </c>
      <c r="BF413">
        <v>1</v>
      </c>
      <c r="BG413">
        <v>1</v>
      </c>
    </row>
    <row r="414" spans="1:59" x14ac:dyDescent="0.25">
      <c r="A414" s="47">
        <v>0</v>
      </c>
      <c r="B414" s="47">
        <v>1</v>
      </c>
      <c r="C414" s="47">
        <v>0</v>
      </c>
      <c r="D414" s="47">
        <v>0</v>
      </c>
      <c r="E414" s="47">
        <v>2</v>
      </c>
      <c r="F414" s="47">
        <v>0</v>
      </c>
      <c r="G414" s="47">
        <v>0</v>
      </c>
      <c r="H414" s="47">
        <v>0</v>
      </c>
      <c r="I414" s="47">
        <v>0</v>
      </c>
      <c r="J414" s="47">
        <v>5</v>
      </c>
      <c r="K414" s="47">
        <v>21</v>
      </c>
      <c r="L414" s="47">
        <v>276</v>
      </c>
      <c r="M414" s="47">
        <v>1</v>
      </c>
      <c r="N414" s="47">
        <v>6</v>
      </c>
      <c r="O414" s="42">
        <v>0</v>
      </c>
      <c r="P414" s="42">
        <v>7.2</v>
      </c>
      <c r="Q414" s="42">
        <v>0</v>
      </c>
      <c r="R414" s="42">
        <v>3.12</v>
      </c>
      <c r="S414" s="47">
        <v>18</v>
      </c>
      <c r="T414" s="42">
        <v>-0.66</v>
      </c>
      <c r="U414" s="42">
        <v>4.07</v>
      </c>
      <c r="V414" s="42">
        <v>2.2142857142857144</v>
      </c>
      <c r="W414" s="42">
        <v>101</v>
      </c>
      <c r="X414" s="42">
        <v>103</v>
      </c>
      <c r="Y414" s="42">
        <v>0.12</v>
      </c>
      <c r="Z414" s="42">
        <v>0.06</v>
      </c>
      <c r="AA414" s="42">
        <v>0</v>
      </c>
      <c r="AB414" s="42">
        <v>0</v>
      </c>
      <c r="AC414" s="42">
        <v>0</v>
      </c>
      <c r="AD414" s="42">
        <v>0.28999999999999998</v>
      </c>
      <c r="AE414" s="42">
        <v>0</v>
      </c>
      <c r="AF414" s="42">
        <v>0</v>
      </c>
      <c r="AG414" s="42">
        <v>0</v>
      </c>
      <c r="AH414" s="42">
        <v>0</v>
      </c>
      <c r="AI414" s="47">
        <v>1</v>
      </c>
      <c r="AJ414" s="47">
        <v>1</v>
      </c>
      <c r="AK414" s="47">
        <v>0</v>
      </c>
      <c r="AL414" s="47">
        <v>0</v>
      </c>
      <c r="AM414" s="47">
        <v>0</v>
      </c>
      <c r="AN414">
        <v>0</v>
      </c>
      <c r="AO414" s="47">
        <v>4</v>
      </c>
      <c r="AP414" s="47">
        <v>0</v>
      </c>
      <c r="AQ414" s="47">
        <v>0</v>
      </c>
      <c r="AR414" s="47">
        <v>0</v>
      </c>
      <c r="AS414" s="47">
        <v>1</v>
      </c>
      <c r="AT414" s="47">
        <v>0</v>
      </c>
      <c r="AU414" s="47">
        <v>0</v>
      </c>
      <c r="AV414" s="47">
        <v>0</v>
      </c>
      <c r="AW414" s="47">
        <v>0</v>
      </c>
      <c r="AX414" s="47">
        <v>0</v>
      </c>
      <c r="AY414">
        <v>1</v>
      </c>
      <c r="AZ414" s="47">
        <v>0</v>
      </c>
      <c r="BA414" s="47">
        <v>0</v>
      </c>
      <c r="BB414">
        <v>0</v>
      </c>
      <c r="BC414" t="s">
        <v>160</v>
      </c>
      <c r="BD414">
        <v>21.7</v>
      </c>
      <c r="BE414">
        <v>5.5</v>
      </c>
      <c r="BF414">
        <v>5</v>
      </c>
      <c r="BG414">
        <v>2</v>
      </c>
    </row>
    <row r="415" spans="1:59" x14ac:dyDescent="0.25">
      <c r="A415" s="47">
        <v>4</v>
      </c>
      <c r="B415" s="47">
        <v>24</v>
      </c>
      <c r="C415" s="47">
        <v>10</v>
      </c>
      <c r="D415" s="47">
        <v>1</v>
      </c>
      <c r="E415" s="47">
        <v>14</v>
      </c>
      <c r="F415" s="47">
        <v>1</v>
      </c>
      <c r="G415" s="47">
        <v>1</v>
      </c>
      <c r="H415" s="47">
        <v>0</v>
      </c>
      <c r="I415" s="47">
        <v>0</v>
      </c>
      <c r="J415" s="47">
        <v>4</v>
      </c>
      <c r="K415" s="47">
        <v>21</v>
      </c>
      <c r="L415" s="47">
        <v>276</v>
      </c>
      <c r="M415" s="47">
        <v>2</v>
      </c>
      <c r="N415" s="47">
        <v>6</v>
      </c>
      <c r="O415" s="42">
        <v>0</v>
      </c>
      <c r="P415" s="42">
        <v>6.67</v>
      </c>
      <c r="Q415" s="42">
        <v>0</v>
      </c>
      <c r="R415" s="42">
        <v>3.92</v>
      </c>
      <c r="S415" s="47">
        <v>14</v>
      </c>
      <c r="T415" s="42">
        <v>-0.1</v>
      </c>
      <c r="U415" s="42">
        <v>3.6099999999999994</v>
      </c>
      <c r="V415" s="42">
        <v>3.7400000000000007</v>
      </c>
      <c r="W415" s="42">
        <v>90</v>
      </c>
      <c r="X415" s="42">
        <v>97</v>
      </c>
      <c r="Y415" s="42">
        <v>0.93</v>
      </c>
      <c r="Z415" s="42">
        <v>1.6</v>
      </c>
      <c r="AA415" s="42">
        <v>0.67</v>
      </c>
      <c r="AB415" s="42">
        <v>0.27</v>
      </c>
      <c r="AC415" s="42">
        <v>7.0000000000000007E-2</v>
      </c>
      <c r="AD415" s="42">
        <v>0.27</v>
      </c>
      <c r="AE415" s="42">
        <v>7.0000000000000007E-2</v>
      </c>
      <c r="AF415" s="42">
        <v>0</v>
      </c>
      <c r="AG415" s="42">
        <v>7.0000000000000007E-2</v>
      </c>
      <c r="AH415" s="42">
        <v>0</v>
      </c>
      <c r="AI415" s="47">
        <v>10</v>
      </c>
      <c r="AJ415" s="47">
        <v>14</v>
      </c>
      <c r="AK415" s="47">
        <v>9</v>
      </c>
      <c r="AL415" s="47">
        <v>3</v>
      </c>
      <c r="AM415" s="47">
        <v>1</v>
      </c>
      <c r="AN415">
        <v>0</v>
      </c>
      <c r="AO415" s="47">
        <v>3</v>
      </c>
      <c r="AP415" s="47">
        <v>0</v>
      </c>
      <c r="AQ415" s="47">
        <v>1</v>
      </c>
      <c r="AR415" s="47">
        <v>0</v>
      </c>
      <c r="AS415" s="47">
        <v>4</v>
      </c>
      <c r="AT415" s="47">
        <v>10</v>
      </c>
      <c r="AU415" s="47">
        <v>1</v>
      </c>
      <c r="AV415" s="47">
        <v>1</v>
      </c>
      <c r="AW415" s="47">
        <v>0</v>
      </c>
      <c r="AX415" s="47">
        <v>1</v>
      </c>
      <c r="AY415">
        <v>1</v>
      </c>
      <c r="AZ415" s="47">
        <v>0</v>
      </c>
      <c r="BA415" s="47">
        <v>0</v>
      </c>
      <c r="BB415">
        <v>0</v>
      </c>
      <c r="BC415" t="s">
        <v>279</v>
      </c>
      <c r="BD415">
        <v>33.1</v>
      </c>
      <c r="BE415">
        <v>22.7</v>
      </c>
      <c r="BF415">
        <v>9</v>
      </c>
      <c r="BG415">
        <v>6</v>
      </c>
    </row>
    <row r="416" spans="1:59" x14ac:dyDescent="0.25">
      <c r="A416" s="47">
        <v>3</v>
      </c>
      <c r="B416" s="47">
        <v>11</v>
      </c>
      <c r="C416" s="47">
        <v>11</v>
      </c>
      <c r="D416" s="47">
        <v>1</v>
      </c>
      <c r="E416" s="47">
        <v>1</v>
      </c>
      <c r="F416" s="47">
        <v>0</v>
      </c>
      <c r="G416" s="47">
        <v>2</v>
      </c>
      <c r="H416" s="47">
        <v>0</v>
      </c>
      <c r="I416" s="47">
        <v>0</v>
      </c>
      <c r="J416" s="47">
        <v>3</v>
      </c>
      <c r="K416" s="47">
        <v>21</v>
      </c>
      <c r="L416" s="47">
        <v>276</v>
      </c>
      <c r="M416" s="47">
        <v>3</v>
      </c>
      <c r="N416" s="47">
        <v>6</v>
      </c>
      <c r="O416" s="42">
        <v>0</v>
      </c>
      <c r="P416" s="42">
        <v>5.12</v>
      </c>
      <c r="Q416" s="42">
        <v>0</v>
      </c>
      <c r="R416" s="42">
        <v>2.2400000000000002</v>
      </c>
      <c r="S416" s="47">
        <v>11</v>
      </c>
      <c r="T416" s="42">
        <v>5.14</v>
      </c>
      <c r="U416" s="42">
        <v>2.0499999999999998</v>
      </c>
      <c r="V416" s="42">
        <v>2.46</v>
      </c>
      <c r="W416" s="42">
        <v>85</v>
      </c>
      <c r="X416" s="42">
        <v>100</v>
      </c>
      <c r="Y416" s="42">
        <v>0.09</v>
      </c>
      <c r="Z416" s="42">
        <v>1</v>
      </c>
      <c r="AA416" s="42">
        <v>1</v>
      </c>
      <c r="AB416" s="42">
        <v>0.27</v>
      </c>
      <c r="AC416" s="42">
        <v>0.09</v>
      </c>
      <c r="AD416" s="42">
        <v>0.27</v>
      </c>
      <c r="AE416" s="42">
        <v>0</v>
      </c>
      <c r="AF416" s="42">
        <v>0</v>
      </c>
      <c r="AG416" s="42">
        <v>0.18</v>
      </c>
      <c r="AH416" s="42">
        <v>0</v>
      </c>
      <c r="AI416" s="47">
        <v>0</v>
      </c>
      <c r="AJ416" s="47">
        <v>8</v>
      </c>
      <c r="AK416" s="47">
        <v>5</v>
      </c>
      <c r="AL416" s="47">
        <v>2</v>
      </c>
      <c r="AM416" s="47">
        <v>0</v>
      </c>
      <c r="AN416">
        <v>0</v>
      </c>
      <c r="AO416" s="47">
        <v>1</v>
      </c>
      <c r="AP416" s="47">
        <v>0</v>
      </c>
      <c r="AQ416" s="47">
        <v>1</v>
      </c>
      <c r="AR416" s="47">
        <v>0</v>
      </c>
      <c r="AS416" s="47">
        <v>1</v>
      </c>
      <c r="AT416" s="47">
        <v>3</v>
      </c>
      <c r="AU416" s="47">
        <v>6</v>
      </c>
      <c r="AV416" s="47">
        <v>1</v>
      </c>
      <c r="AW416" s="47">
        <v>1</v>
      </c>
      <c r="AX416" s="47">
        <v>0</v>
      </c>
      <c r="AY416">
        <v>2</v>
      </c>
      <c r="AZ416" s="47">
        <v>0</v>
      </c>
      <c r="BA416" s="47">
        <v>1</v>
      </c>
      <c r="BB416">
        <v>0</v>
      </c>
      <c r="BC416" t="s">
        <v>481</v>
      </c>
      <c r="BD416">
        <v>12.299999999999999</v>
      </c>
      <c r="BE416">
        <v>13.299999999999999</v>
      </c>
      <c r="BF416">
        <v>6</v>
      </c>
      <c r="BG416">
        <v>5</v>
      </c>
    </row>
    <row r="417" spans="1:59" x14ac:dyDescent="0.25">
      <c r="A417" s="47">
        <v>2</v>
      </c>
      <c r="B417" s="47">
        <v>11</v>
      </c>
      <c r="C417" s="47">
        <v>13</v>
      </c>
      <c r="D417" s="47">
        <v>7</v>
      </c>
      <c r="E417" s="47">
        <v>21</v>
      </c>
      <c r="F417" s="47">
        <v>2</v>
      </c>
      <c r="G417" s="47">
        <v>10</v>
      </c>
      <c r="H417" s="47">
        <v>0</v>
      </c>
      <c r="I417" s="47">
        <v>0</v>
      </c>
      <c r="J417" s="47">
        <v>4</v>
      </c>
      <c r="K417" s="47">
        <v>21</v>
      </c>
      <c r="L417" s="47">
        <v>276</v>
      </c>
      <c r="M417" s="47">
        <v>2</v>
      </c>
      <c r="N417" s="47">
        <v>5</v>
      </c>
      <c r="O417" s="42">
        <v>0</v>
      </c>
      <c r="P417" s="42">
        <v>9.0399999999999991</v>
      </c>
      <c r="Q417" s="42">
        <v>0</v>
      </c>
      <c r="R417" s="42">
        <v>4.21</v>
      </c>
      <c r="S417" s="47">
        <v>16</v>
      </c>
      <c r="T417" s="42">
        <v>1.4</v>
      </c>
      <c r="U417" s="42">
        <v>4.1111111111111107</v>
      </c>
      <c r="V417" s="42">
        <v>4.3428571428571425</v>
      </c>
      <c r="W417" s="42">
        <v>85</v>
      </c>
      <c r="X417" s="42">
        <v>104</v>
      </c>
      <c r="Y417" s="42">
        <v>1.31</v>
      </c>
      <c r="Z417" s="42">
        <v>0.69</v>
      </c>
      <c r="AA417" s="42">
        <v>0.81</v>
      </c>
      <c r="AB417" s="42">
        <v>0.12</v>
      </c>
      <c r="AC417" s="42">
        <v>0.44</v>
      </c>
      <c r="AD417" s="42">
        <v>0.25</v>
      </c>
      <c r="AE417" s="42">
        <v>0.12</v>
      </c>
      <c r="AF417" s="42">
        <v>0</v>
      </c>
      <c r="AG417" s="42">
        <v>0.62</v>
      </c>
      <c r="AH417" s="42">
        <v>0</v>
      </c>
      <c r="AI417" s="47">
        <v>9</v>
      </c>
      <c r="AJ417" s="47">
        <v>6</v>
      </c>
      <c r="AK417" s="47">
        <v>5</v>
      </c>
      <c r="AL417" s="47">
        <v>1</v>
      </c>
      <c r="AM417" s="47">
        <v>4</v>
      </c>
      <c r="AN417">
        <v>0</v>
      </c>
      <c r="AO417" s="47">
        <v>3</v>
      </c>
      <c r="AP417" s="47">
        <v>0</v>
      </c>
      <c r="AQ417" s="47">
        <v>8</v>
      </c>
      <c r="AR417" s="47">
        <v>0</v>
      </c>
      <c r="AS417" s="47">
        <v>12</v>
      </c>
      <c r="AT417" s="47">
        <v>5</v>
      </c>
      <c r="AU417" s="47">
        <v>8</v>
      </c>
      <c r="AV417" s="47">
        <v>1</v>
      </c>
      <c r="AW417" s="47">
        <v>3</v>
      </c>
      <c r="AX417" s="47">
        <v>2</v>
      </c>
      <c r="AY417">
        <v>1</v>
      </c>
      <c r="AZ417" s="47">
        <v>0</v>
      </c>
      <c r="BA417" s="47">
        <v>2</v>
      </c>
      <c r="BB417">
        <v>0</v>
      </c>
      <c r="BC417" t="s">
        <v>251</v>
      </c>
      <c r="BD417">
        <v>37</v>
      </c>
      <c r="BE417">
        <v>28.4</v>
      </c>
      <c r="BF417">
        <v>9</v>
      </c>
      <c r="BG417">
        <v>7</v>
      </c>
    </row>
    <row r="418" spans="1:59" x14ac:dyDescent="0.25">
      <c r="A418" s="47">
        <v>2</v>
      </c>
      <c r="B418" s="47">
        <v>6</v>
      </c>
      <c r="C418" s="47">
        <v>2</v>
      </c>
      <c r="D418" s="47">
        <v>1</v>
      </c>
      <c r="E418" s="47">
        <v>5</v>
      </c>
      <c r="F418" s="47">
        <v>0</v>
      </c>
      <c r="G418" s="47">
        <v>0</v>
      </c>
      <c r="H418" s="47">
        <v>0</v>
      </c>
      <c r="I418" s="47">
        <v>0</v>
      </c>
      <c r="J418" s="47">
        <v>4</v>
      </c>
      <c r="K418" s="47">
        <v>21</v>
      </c>
      <c r="L418" s="47">
        <v>276</v>
      </c>
      <c r="M418" s="47">
        <v>2</v>
      </c>
      <c r="N418" s="47">
        <v>5</v>
      </c>
      <c r="O418" s="42">
        <v>0</v>
      </c>
      <c r="P418" s="42">
        <v>5.24</v>
      </c>
      <c r="Q418" s="42">
        <v>0</v>
      </c>
      <c r="R418" s="42">
        <v>6.98</v>
      </c>
      <c r="S418" s="47">
        <v>4</v>
      </c>
      <c r="T418" s="42">
        <v>6.4</v>
      </c>
      <c r="U418" s="42">
        <v>0</v>
      </c>
      <c r="V418" s="42">
        <v>0</v>
      </c>
      <c r="W418" s="42">
        <v>85</v>
      </c>
      <c r="X418" s="42">
        <v>97</v>
      </c>
      <c r="Y418" s="42">
        <v>1.25</v>
      </c>
      <c r="Z418" s="42">
        <v>1.5</v>
      </c>
      <c r="AA418" s="42">
        <v>0.5</v>
      </c>
      <c r="AB418" s="42">
        <v>0.5</v>
      </c>
      <c r="AC418" s="42">
        <v>0.25</v>
      </c>
      <c r="AD418" s="42">
        <v>1</v>
      </c>
      <c r="AE418" s="42">
        <v>0</v>
      </c>
      <c r="AF418" s="42">
        <v>0</v>
      </c>
      <c r="AG418" s="42">
        <v>0</v>
      </c>
      <c r="AH418" s="42">
        <v>0</v>
      </c>
      <c r="AI418" s="47">
        <v>3</v>
      </c>
      <c r="AJ418" s="47">
        <v>3</v>
      </c>
      <c r="AK418" s="47">
        <v>1</v>
      </c>
      <c r="AL418" s="47">
        <v>2</v>
      </c>
      <c r="AM418" s="47">
        <v>1</v>
      </c>
      <c r="AN418">
        <v>0</v>
      </c>
      <c r="AO418" s="47">
        <v>2</v>
      </c>
      <c r="AP418" s="47">
        <v>0</v>
      </c>
      <c r="AQ418" s="47">
        <v>0</v>
      </c>
      <c r="AR418" s="47">
        <v>0</v>
      </c>
      <c r="AS418" s="47">
        <v>2</v>
      </c>
      <c r="AT418" s="47">
        <v>3</v>
      </c>
      <c r="AU418" s="47">
        <v>1</v>
      </c>
      <c r="AV418" s="47">
        <v>0</v>
      </c>
      <c r="AW418" s="47">
        <v>0</v>
      </c>
      <c r="AX418" s="47">
        <v>0</v>
      </c>
      <c r="AY418">
        <v>2</v>
      </c>
      <c r="AZ418" s="47">
        <v>0</v>
      </c>
      <c r="BA418" s="47">
        <v>0</v>
      </c>
      <c r="BB418">
        <v>0</v>
      </c>
      <c r="BC418" t="s">
        <v>191</v>
      </c>
      <c r="BD418">
        <v>13.6</v>
      </c>
      <c r="BE418">
        <v>14.3</v>
      </c>
      <c r="BF418">
        <v>0</v>
      </c>
      <c r="BG418">
        <v>0</v>
      </c>
    </row>
    <row r="419" spans="1:59" x14ac:dyDescent="0.25">
      <c r="A419" s="47">
        <v>3</v>
      </c>
      <c r="B419" s="47">
        <v>12</v>
      </c>
      <c r="C419" s="47">
        <v>15</v>
      </c>
      <c r="D419" s="47">
        <v>1</v>
      </c>
      <c r="E419" s="47">
        <v>10</v>
      </c>
      <c r="F419" s="47">
        <v>0</v>
      </c>
      <c r="G419" s="47">
        <v>2</v>
      </c>
      <c r="H419" s="47">
        <v>0</v>
      </c>
      <c r="I419" s="47">
        <v>0</v>
      </c>
      <c r="J419" s="47">
        <v>3</v>
      </c>
      <c r="K419" s="47">
        <v>21</v>
      </c>
      <c r="L419" s="47">
        <v>267</v>
      </c>
      <c r="M419" s="47">
        <v>3</v>
      </c>
      <c r="N419" s="47">
        <v>7</v>
      </c>
      <c r="O419" s="42">
        <v>0</v>
      </c>
      <c r="P419" s="42">
        <v>4.01</v>
      </c>
      <c r="Q419" s="42">
        <v>0</v>
      </c>
      <c r="R419" s="42">
        <v>1.85</v>
      </c>
      <c r="S419" s="47">
        <v>18</v>
      </c>
      <c r="T419" s="42">
        <v>5.58</v>
      </c>
      <c r="U419" s="42">
        <v>3.3888888888888888</v>
      </c>
      <c r="V419" s="42">
        <v>0.28888888888888886</v>
      </c>
      <c r="W419" s="42">
        <v>101</v>
      </c>
      <c r="X419" s="42">
        <v>102</v>
      </c>
      <c r="Y419" s="42">
        <v>0.56000000000000005</v>
      </c>
      <c r="Z419" s="42">
        <v>0.67</v>
      </c>
      <c r="AA419" s="42">
        <v>0.83</v>
      </c>
      <c r="AB419" s="42">
        <v>0.17</v>
      </c>
      <c r="AC419" s="42">
        <v>0.06</v>
      </c>
      <c r="AD419" s="42">
        <v>0.17</v>
      </c>
      <c r="AE419" s="42">
        <v>0</v>
      </c>
      <c r="AF419" s="42">
        <v>0</v>
      </c>
      <c r="AG419" s="42">
        <v>0.11</v>
      </c>
      <c r="AH419" s="42">
        <v>0</v>
      </c>
      <c r="AI419" s="47">
        <v>7</v>
      </c>
      <c r="AJ419" s="47">
        <v>9</v>
      </c>
      <c r="AK419" s="47">
        <v>6</v>
      </c>
      <c r="AL419" s="47">
        <v>2</v>
      </c>
      <c r="AM419" s="47">
        <v>1</v>
      </c>
      <c r="AN419">
        <v>0</v>
      </c>
      <c r="AO419" s="47">
        <v>3</v>
      </c>
      <c r="AP419" s="47">
        <v>0</v>
      </c>
      <c r="AQ419" s="47">
        <v>1</v>
      </c>
      <c r="AR419" s="47">
        <v>0</v>
      </c>
      <c r="AS419" s="47">
        <v>3</v>
      </c>
      <c r="AT419" s="47">
        <v>3</v>
      </c>
      <c r="AU419" s="47">
        <v>9</v>
      </c>
      <c r="AV419" s="47">
        <v>1</v>
      </c>
      <c r="AW419" s="47">
        <v>0</v>
      </c>
      <c r="AX419" s="47">
        <v>0</v>
      </c>
      <c r="AY419">
        <v>0</v>
      </c>
      <c r="AZ419" s="47">
        <v>0</v>
      </c>
      <c r="BA419" s="47">
        <v>1</v>
      </c>
      <c r="BB419">
        <v>0</v>
      </c>
      <c r="BC419" t="s">
        <v>415</v>
      </c>
      <c r="BD419">
        <v>27.5</v>
      </c>
      <c r="BE419">
        <v>2.5999999999999996</v>
      </c>
      <c r="BF419">
        <v>8</v>
      </c>
      <c r="BG419">
        <v>9</v>
      </c>
    </row>
    <row r="420" spans="1:59" x14ac:dyDescent="0.25">
      <c r="A420" s="47">
        <v>0</v>
      </c>
      <c r="B420" s="47">
        <v>2</v>
      </c>
      <c r="C420" s="47">
        <v>1</v>
      </c>
      <c r="D420" s="47">
        <v>0</v>
      </c>
      <c r="E420" s="47">
        <v>0</v>
      </c>
      <c r="F420" s="47">
        <v>0</v>
      </c>
      <c r="G420" s="47">
        <v>0</v>
      </c>
      <c r="H420" s="47">
        <v>0</v>
      </c>
      <c r="I420" s="47">
        <v>0</v>
      </c>
      <c r="J420" s="47">
        <v>1</v>
      </c>
      <c r="K420" s="47">
        <v>21</v>
      </c>
      <c r="L420" s="47">
        <v>267</v>
      </c>
      <c r="M420" s="47">
        <v>2</v>
      </c>
      <c r="N420" s="47">
        <v>6</v>
      </c>
      <c r="O420" s="42">
        <v>0</v>
      </c>
      <c r="P420" s="42">
        <v>2.72</v>
      </c>
      <c r="Q420" s="42">
        <v>0</v>
      </c>
      <c r="R420" s="42">
        <v>1.78</v>
      </c>
      <c r="S420" s="47">
        <v>4</v>
      </c>
      <c r="T420" s="42">
        <v>-4.4800000000000004</v>
      </c>
      <c r="U420" s="42">
        <v>2.5</v>
      </c>
      <c r="V420" s="42">
        <v>1.05</v>
      </c>
      <c r="W420" s="42">
        <v>34</v>
      </c>
      <c r="X420" s="42">
        <v>17</v>
      </c>
      <c r="Y420" s="42">
        <v>0</v>
      </c>
      <c r="Z420" s="42">
        <v>0.5</v>
      </c>
      <c r="AA420" s="42">
        <v>0.25</v>
      </c>
      <c r="AB420" s="42">
        <v>0</v>
      </c>
      <c r="AC420" s="42">
        <v>0</v>
      </c>
      <c r="AD420" s="42">
        <v>0.25</v>
      </c>
      <c r="AE420" s="42">
        <v>0</v>
      </c>
      <c r="AF420" s="42">
        <v>0</v>
      </c>
      <c r="AG420" s="42">
        <v>0</v>
      </c>
      <c r="AH420" s="42">
        <v>0</v>
      </c>
      <c r="AI420" s="47">
        <v>0</v>
      </c>
      <c r="AJ420" s="47">
        <v>0</v>
      </c>
      <c r="AK420" s="47">
        <v>0</v>
      </c>
      <c r="AL420" s="47">
        <v>0</v>
      </c>
      <c r="AM420" s="47">
        <v>0</v>
      </c>
      <c r="AN420">
        <v>0</v>
      </c>
      <c r="AO420" s="47">
        <v>1</v>
      </c>
      <c r="AP420" s="47">
        <v>0</v>
      </c>
      <c r="AQ420" s="47">
        <v>0</v>
      </c>
      <c r="AR420" s="47">
        <v>0</v>
      </c>
      <c r="AS420" s="47">
        <v>0</v>
      </c>
      <c r="AT420" s="47">
        <v>2</v>
      </c>
      <c r="AU420" s="47">
        <v>1</v>
      </c>
      <c r="AV420" s="47">
        <v>0</v>
      </c>
      <c r="AW420" s="47">
        <v>0</v>
      </c>
      <c r="AX420" s="47">
        <v>0</v>
      </c>
      <c r="AY420">
        <v>0</v>
      </c>
      <c r="AZ420" s="47">
        <v>0</v>
      </c>
      <c r="BA420" s="47">
        <v>0</v>
      </c>
      <c r="BB420">
        <v>0</v>
      </c>
      <c r="BC420" t="s">
        <v>365</v>
      </c>
      <c r="BD420">
        <v>5</v>
      </c>
      <c r="BE420">
        <v>2.1</v>
      </c>
      <c r="BF420">
        <v>2</v>
      </c>
      <c r="BG420">
        <v>2</v>
      </c>
    </row>
    <row r="421" spans="1:59" x14ac:dyDescent="0.25">
      <c r="A421" s="47">
        <v>1</v>
      </c>
      <c r="B421" s="47">
        <v>0</v>
      </c>
      <c r="C421" s="47">
        <v>0</v>
      </c>
      <c r="D421" s="47">
        <v>0</v>
      </c>
      <c r="E421" s="47">
        <v>0</v>
      </c>
      <c r="F421" s="47">
        <v>0</v>
      </c>
      <c r="G421" s="47">
        <v>0</v>
      </c>
      <c r="H421" s="47">
        <v>0</v>
      </c>
      <c r="I421" s="47">
        <v>0</v>
      </c>
      <c r="J421" s="47">
        <v>1</v>
      </c>
      <c r="K421" s="47">
        <v>21</v>
      </c>
      <c r="L421" s="47">
        <v>267</v>
      </c>
      <c r="M421" s="47">
        <v>2</v>
      </c>
      <c r="N421" s="47">
        <v>5</v>
      </c>
      <c r="O421" s="42">
        <v>0</v>
      </c>
      <c r="P421" s="42">
        <v>2.89</v>
      </c>
      <c r="Q421" s="42">
        <v>0</v>
      </c>
      <c r="R421" s="42">
        <v>4</v>
      </c>
      <c r="S421" s="47">
        <v>1</v>
      </c>
      <c r="T421" s="42">
        <v>2.2799999999999998</v>
      </c>
      <c r="U421" s="42">
        <v>4</v>
      </c>
      <c r="V421" s="42">
        <v>0</v>
      </c>
      <c r="W421" s="42">
        <v>84</v>
      </c>
      <c r="X421" s="42">
        <v>84</v>
      </c>
      <c r="Y421" s="42">
        <v>0</v>
      </c>
      <c r="Z421" s="42">
        <v>0</v>
      </c>
      <c r="AA421" s="42">
        <v>0</v>
      </c>
      <c r="AB421" s="42">
        <v>1</v>
      </c>
      <c r="AC421" s="42">
        <v>0</v>
      </c>
      <c r="AD421" s="42">
        <v>1</v>
      </c>
      <c r="AE421" s="42">
        <v>0</v>
      </c>
      <c r="AF421" s="42">
        <v>0</v>
      </c>
      <c r="AG421" s="42">
        <v>0</v>
      </c>
      <c r="AH421" s="42">
        <v>0</v>
      </c>
      <c r="AI421" s="47">
        <v>0</v>
      </c>
      <c r="AJ421" s="47">
        <v>0</v>
      </c>
      <c r="AK421" s="47">
        <v>0</v>
      </c>
      <c r="AL421" s="47">
        <v>1</v>
      </c>
      <c r="AM421" s="47">
        <v>0</v>
      </c>
      <c r="AN421">
        <v>0</v>
      </c>
      <c r="AO421" s="47">
        <v>1</v>
      </c>
      <c r="AP421" s="47">
        <v>0</v>
      </c>
      <c r="AQ421" s="47">
        <v>0</v>
      </c>
      <c r="AR421" s="47">
        <v>0</v>
      </c>
      <c r="AS421" s="47">
        <v>0</v>
      </c>
      <c r="AT421" s="47">
        <v>0</v>
      </c>
      <c r="AU421" s="47">
        <v>0</v>
      </c>
      <c r="AV421" s="47">
        <v>0</v>
      </c>
      <c r="AW421" s="47">
        <v>0</v>
      </c>
      <c r="AX421" s="47">
        <v>0</v>
      </c>
      <c r="AY421">
        <v>0</v>
      </c>
      <c r="AZ421" s="47">
        <v>0</v>
      </c>
      <c r="BA421" s="47">
        <v>0</v>
      </c>
      <c r="BB421">
        <v>0</v>
      </c>
      <c r="BC421" t="s">
        <v>606</v>
      </c>
      <c r="BD421">
        <v>4</v>
      </c>
      <c r="BE421">
        <v>0</v>
      </c>
      <c r="BF421">
        <v>1</v>
      </c>
      <c r="BG421">
        <v>0</v>
      </c>
    </row>
    <row r="422" spans="1:59" x14ac:dyDescent="0.25">
      <c r="A422" s="47">
        <v>0</v>
      </c>
      <c r="B422" s="47">
        <v>7</v>
      </c>
      <c r="C422" s="47">
        <v>6</v>
      </c>
      <c r="D422" s="47">
        <v>2</v>
      </c>
      <c r="E422" s="47">
        <v>2</v>
      </c>
      <c r="F422" s="47">
        <v>0</v>
      </c>
      <c r="G422" s="47">
        <v>1</v>
      </c>
      <c r="H422" s="47">
        <v>0</v>
      </c>
      <c r="I422" s="47">
        <v>0</v>
      </c>
      <c r="J422" s="47">
        <v>1</v>
      </c>
      <c r="K422" s="47">
        <v>21</v>
      </c>
      <c r="L422" s="47">
        <v>267</v>
      </c>
      <c r="M422" s="47">
        <v>3</v>
      </c>
      <c r="N422" s="47">
        <v>6</v>
      </c>
      <c r="O422" s="42">
        <v>0</v>
      </c>
      <c r="P422" s="42">
        <v>3.43</v>
      </c>
      <c r="Q422" s="42">
        <v>0</v>
      </c>
      <c r="R422" s="42">
        <v>2.57</v>
      </c>
      <c r="S422" s="47">
        <v>6</v>
      </c>
      <c r="T422" s="42">
        <v>4.57</v>
      </c>
      <c r="U422" s="42">
        <v>3.2750000000000004</v>
      </c>
      <c r="V422" s="42">
        <v>1.1499999999999999</v>
      </c>
      <c r="W422" s="42">
        <v>69</v>
      </c>
      <c r="X422" s="42">
        <v>36</v>
      </c>
      <c r="Y422" s="42">
        <v>0.33</v>
      </c>
      <c r="Z422" s="42">
        <v>1.17</v>
      </c>
      <c r="AA422" s="42">
        <v>1</v>
      </c>
      <c r="AB422" s="42">
        <v>0</v>
      </c>
      <c r="AC422" s="42">
        <v>0.33</v>
      </c>
      <c r="AD422" s="42">
        <v>0.17</v>
      </c>
      <c r="AE422" s="42">
        <v>0</v>
      </c>
      <c r="AF422" s="42">
        <v>0</v>
      </c>
      <c r="AG422" s="42">
        <v>0.17</v>
      </c>
      <c r="AH422" s="42">
        <v>0</v>
      </c>
      <c r="AI422" s="47">
        <v>2</v>
      </c>
      <c r="AJ422" s="47">
        <v>6</v>
      </c>
      <c r="AK422" s="47">
        <v>3</v>
      </c>
      <c r="AL422" s="47">
        <v>0</v>
      </c>
      <c r="AM422" s="47">
        <v>1</v>
      </c>
      <c r="AN422">
        <v>0</v>
      </c>
      <c r="AO422" s="47">
        <v>1</v>
      </c>
      <c r="AP422" s="47">
        <v>0</v>
      </c>
      <c r="AQ422" s="47">
        <v>0</v>
      </c>
      <c r="AR422" s="47">
        <v>0</v>
      </c>
      <c r="AS422" s="47">
        <v>0</v>
      </c>
      <c r="AT422" s="47">
        <v>1</v>
      </c>
      <c r="AU422" s="47">
        <v>3</v>
      </c>
      <c r="AV422" s="47">
        <v>0</v>
      </c>
      <c r="AW422" s="47">
        <v>1</v>
      </c>
      <c r="AX422" s="47">
        <v>0</v>
      </c>
      <c r="AY422">
        <v>0</v>
      </c>
      <c r="AZ422" s="47">
        <v>0</v>
      </c>
      <c r="BA422" s="47">
        <v>1</v>
      </c>
      <c r="BB422">
        <v>0</v>
      </c>
      <c r="BC422" t="s">
        <v>286</v>
      </c>
      <c r="BD422">
        <v>13.1</v>
      </c>
      <c r="BE422">
        <v>2.2999999999999998</v>
      </c>
      <c r="BF422">
        <v>4</v>
      </c>
      <c r="BG422">
        <v>2</v>
      </c>
    </row>
    <row r="423" spans="1:59" x14ac:dyDescent="0.25">
      <c r="A423" s="47">
        <v>0</v>
      </c>
      <c r="B423" s="47">
        <v>0</v>
      </c>
      <c r="C423" s="47">
        <v>0</v>
      </c>
      <c r="D423" s="47">
        <v>0</v>
      </c>
      <c r="E423" s="47">
        <v>0</v>
      </c>
      <c r="F423" s="47">
        <v>0</v>
      </c>
      <c r="G423" s="47">
        <v>0</v>
      </c>
      <c r="H423" s="47">
        <v>0</v>
      </c>
      <c r="I423" s="47">
        <v>0</v>
      </c>
      <c r="J423" s="47">
        <v>1</v>
      </c>
      <c r="K423" s="47">
        <v>21</v>
      </c>
      <c r="L423" s="47">
        <v>356</v>
      </c>
      <c r="M423" s="47">
        <v>1</v>
      </c>
      <c r="N423" s="47">
        <v>6</v>
      </c>
      <c r="O423" s="42">
        <v>0</v>
      </c>
      <c r="P423" s="42">
        <v>4.92</v>
      </c>
      <c r="Q423" s="42">
        <v>0</v>
      </c>
      <c r="R423" s="42">
        <v>6</v>
      </c>
      <c r="S423" s="47">
        <v>1</v>
      </c>
      <c r="T423" s="42">
        <v>1.91</v>
      </c>
      <c r="U423" s="42">
        <v>0</v>
      </c>
      <c r="V423" s="42">
        <v>0</v>
      </c>
      <c r="W423" s="42">
        <v>102</v>
      </c>
      <c r="X423" s="42">
        <v>102</v>
      </c>
      <c r="Y423" s="42">
        <v>0</v>
      </c>
      <c r="Z423" s="42">
        <v>0</v>
      </c>
      <c r="AA423" s="42">
        <v>0</v>
      </c>
      <c r="AB423" s="42">
        <v>0</v>
      </c>
      <c r="AC423" s="42">
        <v>0</v>
      </c>
      <c r="AD423" s="42">
        <v>1</v>
      </c>
      <c r="AE423" s="42">
        <v>0</v>
      </c>
      <c r="AF423" s="42">
        <v>0</v>
      </c>
      <c r="AG423" s="42">
        <v>0</v>
      </c>
      <c r="AH423" s="42">
        <v>0</v>
      </c>
      <c r="AI423" s="47">
        <v>0</v>
      </c>
      <c r="AJ423" s="47">
        <v>0</v>
      </c>
      <c r="AK423" s="47">
        <v>0</v>
      </c>
      <c r="AL423" s="47">
        <v>0</v>
      </c>
      <c r="AM423" s="47">
        <v>0</v>
      </c>
      <c r="AN423">
        <v>0</v>
      </c>
      <c r="AO423" s="47">
        <v>1</v>
      </c>
      <c r="AP423" s="47">
        <v>0</v>
      </c>
      <c r="AQ423" s="47">
        <v>0</v>
      </c>
      <c r="AR423" s="47">
        <v>0</v>
      </c>
      <c r="AS423" s="47">
        <v>0</v>
      </c>
      <c r="AT423" s="47">
        <v>0</v>
      </c>
      <c r="AU423" s="47">
        <v>0</v>
      </c>
      <c r="AV423" s="47">
        <v>0</v>
      </c>
      <c r="AW423" s="47">
        <v>0</v>
      </c>
      <c r="AX423" s="47">
        <v>0</v>
      </c>
      <c r="AY423">
        <v>0</v>
      </c>
      <c r="AZ423" s="47">
        <v>0</v>
      </c>
      <c r="BA423" s="47">
        <v>0</v>
      </c>
      <c r="BB423">
        <v>0</v>
      </c>
      <c r="BC423" t="s">
        <v>530</v>
      </c>
      <c r="BD423">
        <v>5</v>
      </c>
      <c r="BE423">
        <v>0</v>
      </c>
      <c r="BF423">
        <v>0</v>
      </c>
      <c r="BG423">
        <v>0</v>
      </c>
    </row>
    <row r="424" spans="1:59" x14ac:dyDescent="0.25">
      <c r="A424" s="47">
        <v>1</v>
      </c>
      <c r="B424" s="47">
        <v>0</v>
      </c>
      <c r="C424" s="47">
        <v>1</v>
      </c>
      <c r="D424" s="47">
        <v>0</v>
      </c>
      <c r="E424" s="47">
        <v>0</v>
      </c>
      <c r="F424" s="47">
        <v>0</v>
      </c>
      <c r="G424" s="47">
        <v>1</v>
      </c>
      <c r="H424" s="47">
        <v>0</v>
      </c>
      <c r="I424" s="47">
        <v>0</v>
      </c>
      <c r="J424" s="47">
        <v>2</v>
      </c>
      <c r="K424" s="47">
        <v>21</v>
      </c>
      <c r="L424" s="47">
        <v>266</v>
      </c>
      <c r="M424" s="47">
        <v>3</v>
      </c>
      <c r="N424" s="47">
        <v>3</v>
      </c>
      <c r="O424" s="42">
        <v>0</v>
      </c>
      <c r="P424" s="42">
        <v>6.66</v>
      </c>
      <c r="Q424" s="42">
        <v>0</v>
      </c>
      <c r="R424" s="42">
        <v>4.95</v>
      </c>
      <c r="S424" s="47">
        <v>2</v>
      </c>
      <c r="T424" s="42">
        <v>4.7</v>
      </c>
      <c r="U424" s="42">
        <v>0</v>
      </c>
      <c r="V424" s="42">
        <v>0</v>
      </c>
      <c r="W424" s="42">
        <v>63</v>
      </c>
      <c r="X424" s="42">
        <v>25</v>
      </c>
      <c r="Y424" s="42">
        <v>0</v>
      </c>
      <c r="Z424" s="42">
        <v>0</v>
      </c>
      <c r="AA424" s="42">
        <v>0.5</v>
      </c>
      <c r="AB424" s="42">
        <v>0.5</v>
      </c>
      <c r="AC424" s="42">
        <v>0</v>
      </c>
      <c r="AD424" s="42">
        <v>1</v>
      </c>
      <c r="AE424" s="42">
        <v>0</v>
      </c>
      <c r="AF424" s="42">
        <v>0</v>
      </c>
      <c r="AG424" s="42">
        <v>0.5</v>
      </c>
      <c r="AH424" s="42">
        <v>0</v>
      </c>
      <c r="AI424" s="47">
        <v>0</v>
      </c>
      <c r="AJ424" s="47">
        <v>0</v>
      </c>
      <c r="AK424" s="47">
        <v>0</v>
      </c>
      <c r="AL424" s="47">
        <v>0</v>
      </c>
      <c r="AM424" s="47">
        <v>0</v>
      </c>
      <c r="AN424">
        <v>0</v>
      </c>
      <c r="AO424" s="47">
        <v>1</v>
      </c>
      <c r="AP424" s="47">
        <v>0</v>
      </c>
      <c r="AQ424" s="47">
        <v>0</v>
      </c>
      <c r="AR424" s="47">
        <v>0</v>
      </c>
      <c r="AS424" s="47">
        <v>0</v>
      </c>
      <c r="AT424" s="47">
        <v>0</v>
      </c>
      <c r="AU424" s="47">
        <v>1</v>
      </c>
      <c r="AV424" s="47">
        <v>1</v>
      </c>
      <c r="AW424" s="47">
        <v>0</v>
      </c>
      <c r="AX424" s="47">
        <v>0</v>
      </c>
      <c r="AY424">
        <v>1</v>
      </c>
      <c r="AZ424" s="47">
        <v>0</v>
      </c>
      <c r="BA424" s="47">
        <v>1</v>
      </c>
      <c r="BB424">
        <v>0</v>
      </c>
      <c r="BC424" t="s">
        <v>576</v>
      </c>
      <c r="BD424">
        <v>5</v>
      </c>
      <c r="BE424">
        <v>4.9000000000000004</v>
      </c>
      <c r="BF424">
        <v>0</v>
      </c>
      <c r="BG424">
        <v>0</v>
      </c>
    </row>
    <row r="425" spans="1:59" x14ac:dyDescent="0.25">
      <c r="A425" s="47">
        <v>0</v>
      </c>
      <c r="B425" s="47">
        <v>4</v>
      </c>
      <c r="C425" s="47">
        <v>4</v>
      </c>
      <c r="D425" s="47">
        <v>0</v>
      </c>
      <c r="E425" s="47">
        <v>2</v>
      </c>
      <c r="F425" s="47">
        <v>0</v>
      </c>
      <c r="G425" s="47">
        <v>0</v>
      </c>
      <c r="H425" s="47">
        <v>0</v>
      </c>
      <c r="I425" s="47">
        <v>0</v>
      </c>
      <c r="J425" s="47">
        <v>2</v>
      </c>
      <c r="K425" s="47">
        <v>21</v>
      </c>
      <c r="L425" s="47">
        <v>275</v>
      </c>
      <c r="M425" s="47">
        <v>3</v>
      </c>
      <c r="N425" s="47">
        <v>6</v>
      </c>
      <c r="O425" s="42">
        <v>0</v>
      </c>
      <c r="P425" s="42">
        <v>1.81</v>
      </c>
      <c r="Q425" s="42">
        <v>0</v>
      </c>
      <c r="R425" s="42">
        <v>3.65</v>
      </c>
      <c r="S425" s="47">
        <v>4</v>
      </c>
      <c r="T425" s="42">
        <v>-1.64</v>
      </c>
      <c r="U425" s="42">
        <v>0</v>
      </c>
      <c r="V425" s="42">
        <v>0</v>
      </c>
      <c r="W425" s="42">
        <v>48</v>
      </c>
      <c r="X425" s="42">
        <v>6</v>
      </c>
      <c r="Y425" s="42">
        <v>0.5</v>
      </c>
      <c r="Z425" s="42">
        <v>1</v>
      </c>
      <c r="AA425" s="42">
        <v>1</v>
      </c>
      <c r="AB425" s="42">
        <v>0</v>
      </c>
      <c r="AC425" s="42">
        <v>0</v>
      </c>
      <c r="AD425" s="42">
        <v>0.5</v>
      </c>
      <c r="AE425" s="42">
        <v>0</v>
      </c>
      <c r="AF425" s="42">
        <v>0</v>
      </c>
      <c r="AG425" s="42">
        <v>0</v>
      </c>
      <c r="AH425" s="42">
        <v>0</v>
      </c>
      <c r="AI425" s="47">
        <v>0</v>
      </c>
      <c r="AJ425" s="47">
        <v>0</v>
      </c>
      <c r="AK425" s="47">
        <v>0</v>
      </c>
      <c r="AL425" s="47">
        <v>0</v>
      </c>
      <c r="AM425" s="47">
        <v>0</v>
      </c>
      <c r="AN425">
        <v>0</v>
      </c>
      <c r="AO425" s="47">
        <v>0</v>
      </c>
      <c r="AP425" s="47">
        <v>0</v>
      </c>
      <c r="AQ425" s="47">
        <v>0</v>
      </c>
      <c r="AR425" s="47">
        <v>0</v>
      </c>
      <c r="AS425" s="47">
        <v>2</v>
      </c>
      <c r="AT425" s="47">
        <v>4</v>
      </c>
      <c r="AU425" s="47">
        <v>4</v>
      </c>
      <c r="AV425" s="47">
        <v>0</v>
      </c>
      <c r="AW425" s="47">
        <v>0</v>
      </c>
      <c r="AX425" s="47">
        <v>0</v>
      </c>
      <c r="AY425">
        <v>2</v>
      </c>
      <c r="AZ425" s="47">
        <v>0</v>
      </c>
      <c r="BA425" s="47">
        <v>0</v>
      </c>
      <c r="BB425">
        <v>0</v>
      </c>
      <c r="BC425" t="s">
        <v>577</v>
      </c>
      <c r="BD425">
        <v>0</v>
      </c>
      <c r="BE425">
        <v>14.6</v>
      </c>
      <c r="BF425">
        <v>0</v>
      </c>
      <c r="BG425">
        <v>0</v>
      </c>
    </row>
    <row r="426" spans="1:59" x14ac:dyDescent="0.25">
      <c r="A426" s="47">
        <v>2</v>
      </c>
      <c r="B426" s="47">
        <v>4</v>
      </c>
      <c r="C426" s="47">
        <v>5</v>
      </c>
      <c r="D426" s="47">
        <v>2</v>
      </c>
      <c r="E426" s="47">
        <v>1</v>
      </c>
      <c r="F426" s="47">
        <v>0</v>
      </c>
      <c r="G426" s="47">
        <v>2</v>
      </c>
      <c r="H426" s="47">
        <v>0</v>
      </c>
      <c r="I426" s="47">
        <v>0</v>
      </c>
      <c r="J426" s="47">
        <v>2</v>
      </c>
      <c r="K426" s="47">
        <v>21</v>
      </c>
      <c r="L426" s="47">
        <v>276</v>
      </c>
      <c r="M426" s="47">
        <v>2</v>
      </c>
      <c r="N426" s="47">
        <v>6</v>
      </c>
      <c r="O426" s="42">
        <v>0</v>
      </c>
      <c r="P426" s="42">
        <v>4.51</v>
      </c>
      <c r="Q426" s="42">
        <v>0</v>
      </c>
      <c r="R426" s="42">
        <v>3.16</v>
      </c>
      <c r="S426" s="47">
        <v>5</v>
      </c>
      <c r="T426" s="42">
        <v>-6.84</v>
      </c>
      <c r="U426" s="42">
        <v>6.1</v>
      </c>
      <c r="V426" s="42">
        <v>2.4249999999999998</v>
      </c>
      <c r="W426" s="42">
        <v>61</v>
      </c>
      <c r="X426" s="42">
        <v>23</v>
      </c>
      <c r="Y426" s="42">
        <v>0.2</v>
      </c>
      <c r="Z426" s="42">
        <v>0.8</v>
      </c>
      <c r="AA426" s="42">
        <v>1</v>
      </c>
      <c r="AB426" s="42">
        <v>0.4</v>
      </c>
      <c r="AC426" s="42">
        <v>0.4</v>
      </c>
      <c r="AD426" s="42">
        <v>0.4</v>
      </c>
      <c r="AE426" s="42">
        <v>0</v>
      </c>
      <c r="AF426" s="42">
        <v>0</v>
      </c>
      <c r="AG426" s="42">
        <v>0.4</v>
      </c>
      <c r="AH426" s="42">
        <v>0</v>
      </c>
      <c r="AI426" s="47">
        <v>0</v>
      </c>
      <c r="AJ426" s="47">
        <v>1</v>
      </c>
      <c r="AK426" s="47">
        <v>1</v>
      </c>
      <c r="AL426" s="47">
        <v>1</v>
      </c>
      <c r="AM426" s="47">
        <v>0</v>
      </c>
      <c r="AN426">
        <v>0</v>
      </c>
      <c r="AO426" s="47">
        <v>1</v>
      </c>
      <c r="AP426" s="47">
        <v>0</v>
      </c>
      <c r="AQ426" s="47">
        <v>1</v>
      </c>
      <c r="AR426" s="47">
        <v>0</v>
      </c>
      <c r="AS426" s="47">
        <v>1</v>
      </c>
      <c r="AT426" s="47">
        <v>3</v>
      </c>
      <c r="AU426" s="47">
        <v>4</v>
      </c>
      <c r="AV426" s="47">
        <v>1</v>
      </c>
      <c r="AW426" s="47">
        <v>2</v>
      </c>
      <c r="AX426" s="47">
        <v>0</v>
      </c>
      <c r="AY426">
        <v>1</v>
      </c>
      <c r="AZ426" s="47">
        <v>0</v>
      </c>
      <c r="BA426" s="47">
        <v>1</v>
      </c>
      <c r="BB426">
        <v>0</v>
      </c>
      <c r="BC426" t="s">
        <v>206</v>
      </c>
      <c r="BD426">
        <v>6.1000000000000005</v>
      </c>
      <c r="BE426">
        <v>9.6999999999999993</v>
      </c>
      <c r="BF426">
        <v>1</v>
      </c>
      <c r="BG426">
        <v>4</v>
      </c>
    </row>
    <row r="427" spans="1:59" x14ac:dyDescent="0.25">
      <c r="A427" s="47">
        <v>0</v>
      </c>
      <c r="B427" s="47">
        <v>4</v>
      </c>
      <c r="C427" s="47">
        <v>1</v>
      </c>
      <c r="D427" s="47">
        <v>1</v>
      </c>
      <c r="E427" s="47">
        <v>4</v>
      </c>
      <c r="F427" s="47">
        <v>0</v>
      </c>
      <c r="G427" s="47">
        <v>0</v>
      </c>
      <c r="H427" s="47">
        <v>0</v>
      </c>
      <c r="I427" s="47">
        <v>0</v>
      </c>
      <c r="J427" s="47">
        <v>2</v>
      </c>
      <c r="K427" s="47">
        <v>21</v>
      </c>
      <c r="L427" s="47">
        <v>1371</v>
      </c>
      <c r="M427" s="47">
        <v>3</v>
      </c>
      <c r="N427" s="47">
        <v>7</v>
      </c>
      <c r="O427" s="42">
        <v>0</v>
      </c>
      <c r="P427" s="42">
        <v>4.29</v>
      </c>
      <c r="Q427" s="42">
        <v>0</v>
      </c>
      <c r="R427" s="42">
        <v>3.46</v>
      </c>
      <c r="S427" s="47">
        <v>5</v>
      </c>
      <c r="T427" s="42">
        <v>4.43</v>
      </c>
      <c r="U427" s="42">
        <v>0</v>
      </c>
      <c r="V427" s="42">
        <v>0</v>
      </c>
      <c r="W427" s="42">
        <v>84</v>
      </c>
      <c r="X427" s="42">
        <v>100</v>
      </c>
      <c r="Y427" s="42">
        <v>0.8</v>
      </c>
      <c r="Z427" s="42">
        <v>0.8</v>
      </c>
      <c r="AA427" s="42">
        <v>0.2</v>
      </c>
      <c r="AB427" s="42">
        <v>0</v>
      </c>
      <c r="AC427" s="42">
        <v>0.2</v>
      </c>
      <c r="AD427" s="42">
        <v>0.4</v>
      </c>
      <c r="AE427" s="42">
        <v>0</v>
      </c>
      <c r="AF427" s="42">
        <v>0</v>
      </c>
      <c r="AG427" s="42">
        <v>0</v>
      </c>
      <c r="AH427" s="42">
        <v>0</v>
      </c>
      <c r="AI427" s="47">
        <v>2</v>
      </c>
      <c r="AJ427" s="47">
        <v>1</v>
      </c>
      <c r="AK427" s="47">
        <v>1</v>
      </c>
      <c r="AL427" s="47">
        <v>0</v>
      </c>
      <c r="AM427" s="47">
        <v>0</v>
      </c>
      <c r="AN427">
        <v>0</v>
      </c>
      <c r="AO427" s="47">
        <v>1</v>
      </c>
      <c r="AP427" s="47">
        <v>0</v>
      </c>
      <c r="AQ427" s="47">
        <v>0</v>
      </c>
      <c r="AR427" s="47">
        <v>0</v>
      </c>
      <c r="AS427" s="47">
        <v>2</v>
      </c>
      <c r="AT427" s="47">
        <v>3</v>
      </c>
      <c r="AU427" s="47">
        <v>0</v>
      </c>
      <c r="AV427" s="47">
        <v>0</v>
      </c>
      <c r="AW427" s="47">
        <v>1</v>
      </c>
      <c r="AX427" s="47">
        <v>0</v>
      </c>
      <c r="AY427">
        <v>1</v>
      </c>
      <c r="AZ427" s="47">
        <v>0</v>
      </c>
      <c r="BA427" s="47">
        <v>0</v>
      </c>
      <c r="BB427">
        <v>0</v>
      </c>
      <c r="BC427" t="s">
        <v>316</v>
      </c>
      <c r="BD427">
        <v>6.9</v>
      </c>
      <c r="BE427">
        <v>10.399999999999999</v>
      </c>
      <c r="BF427">
        <v>0</v>
      </c>
      <c r="BG427">
        <v>0</v>
      </c>
    </row>
    <row r="428" spans="1:59" x14ac:dyDescent="0.25">
      <c r="A428" s="47">
        <v>0</v>
      </c>
      <c r="B428" s="47">
        <v>7</v>
      </c>
      <c r="C428" s="47">
        <v>9</v>
      </c>
      <c r="D428" s="47">
        <v>3</v>
      </c>
      <c r="E428" s="47">
        <v>6</v>
      </c>
      <c r="F428" s="47">
        <v>0</v>
      </c>
      <c r="G428" s="47">
        <v>0</v>
      </c>
      <c r="H428" s="47">
        <v>0</v>
      </c>
      <c r="I428" s="47">
        <v>0</v>
      </c>
      <c r="J428" s="47">
        <v>2</v>
      </c>
      <c r="K428" s="47">
        <v>21</v>
      </c>
      <c r="L428" s="47">
        <v>284</v>
      </c>
      <c r="M428" s="47">
        <v>2</v>
      </c>
      <c r="N428" s="47">
        <v>6</v>
      </c>
      <c r="O428" s="42">
        <v>0</v>
      </c>
      <c r="P428" s="42">
        <v>5.46</v>
      </c>
      <c r="Q428" s="42">
        <v>0</v>
      </c>
      <c r="R428" s="42">
        <v>3.5</v>
      </c>
      <c r="S428" s="47">
        <v>6</v>
      </c>
      <c r="T428" s="42">
        <v>-5.79</v>
      </c>
      <c r="U428" s="42">
        <v>0</v>
      </c>
      <c r="V428" s="42">
        <v>0</v>
      </c>
      <c r="W428" s="42">
        <v>59</v>
      </c>
      <c r="X428" s="42">
        <v>11</v>
      </c>
      <c r="Y428" s="42">
        <v>1</v>
      </c>
      <c r="Z428" s="42">
        <v>1.17</v>
      </c>
      <c r="AA428" s="42">
        <v>1.5</v>
      </c>
      <c r="AB428" s="42">
        <v>0</v>
      </c>
      <c r="AC428" s="42">
        <v>0.5</v>
      </c>
      <c r="AD428" s="42">
        <v>0.33</v>
      </c>
      <c r="AE428" s="42">
        <v>0</v>
      </c>
      <c r="AF428" s="42">
        <v>0</v>
      </c>
      <c r="AG428" s="42">
        <v>0</v>
      </c>
      <c r="AH428" s="42">
        <v>0</v>
      </c>
      <c r="AI428" s="47">
        <v>4</v>
      </c>
      <c r="AJ428" s="47">
        <v>5</v>
      </c>
      <c r="AK428" s="47">
        <v>7</v>
      </c>
      <c r="AL428" s="47">
        <v>0</v>
      </c>
      <c r="AM428" s="47">
        <v>2</v>
      </c>
      <c r="AN428">
        <v>0</v>
      </c>
      <c r="AO428" s="47">
        <v>2</v>
      </c>
      <c r="AP428" s="47">
        <v>0</v>
      </c>
      <c r="AQ428" s="47">
        <v>0</v>
      </c>
      <c r="AR428" s="47">
        <v>0</v>
      </c>
      <c r="AS428" s="47">
        <v>2</v>
      </c>
      <c r="AT428" s="47">
        <v>2</v>
      </c>
      <c r="AU428" s="47">
        <v>2</v>
      </c>
      <c r="AV428" s="47">
        <v>0</v>
      </c>
      <c r="AW428" s="47">
        <v>1</v>
      </c>
      <c r="AX428" s="47">
        <v>0</v>
      </c>
      <c r="AY428">
        <v>0</v>
      </c>
      <c r="AZ428" s="47">
        <v>0</v>
      </c>
      <c r="BA428" s="47">
        <v>0</v>
      </c>
      <c r="BB428">
        <v>0</v>
      </c>
      <c r="BC428" t="s">
        <v>522</v>
      </c>
      <c r="BD428">
        <v>17.5</v>
      </c>
      <c r="BE428">
        <v>3.5999999999999996</v>
      </c>
      <c r="BF428">
        <v>0</v>
      </c>
      <c r="BG428">
        <v>0</v>
      </c>
    </row>
    <row r="429" spans="1:59" x14ac:dyDescent="0.25">
      <c r="A429" s="47">
        <v>1</v>
      </c>
      <c r="B429" s="47">
        <v>10</v>
      </c>
      <c r="C429" s="47">
        <v>10</v>
      </c>
      <c r="D429" s="47">
        <v>2</v>
      </c>
      <c r="E429" s="47">
        <v>4</v>
      </c>
      <c r="F429" s="47">
        <v>0</v>
      </c>
      <c r="G429" s="47">
        <v>0</v>
      </c>
      <c r="H429" s="47">
        <v>0</v>
      </c>
      <c r="I429" s="47">
        <v>0</v>
      </c>
      <c r="J429" s="47">
        <v>1</v>
      </c>
      <c r="K429" s="47">
        <v>21</v>
      </c>
      <c r="L429" s="47">
        <v>1371</v>
      </c>
      <c r="M429" s="47">
        <v>2</v>
      </c>
      <c r="N429" s="47">
        <v>6</v>
      </c>
      <c r="O429" s="42">
        <v>0</v>
      </c>
      <c r="P429" s="42">
        <v>4.04</v>
      </c>
      <c r="Q429" s="42">
        <v>0</v>
      </c>
      <c r="R429" s="42">
        <v>1.94</v>
      </c>
      <c r="S429" s="47">
        <v>7</v>
      </c>
      <c r="T429" s="42">
        <v>1.85</v>
      </c>
      <c r="U429" s="42">
        <v>0</v>
      </c>
      <c r="V429" s="42">
        <v>0</v>
      </c>
      <c r="W429" s="42">
        <v>65</v>
      </c>
      <c r="X429" s="42">
        <v>18</v>
      </c>
      <c r="Y429" s="42">
        <v>0.56999999999999995</v>
      </c>
      <c r="Z429" s="42">
        <v>1.43</v>
      </c>
      <c r="AA429" s="42">
        <v>1.43</v>
      </c>
      <c r="AB429" s="42">
        <v>0.14000000000000001</v>
      </c>
      <c r="AC429" s="42">
        <v>0.28999999999999998</v>
      </c>
      <c r="AD429" s="42">
        <v>0.14000000000000001</v>
      </c>
      <c r="AE429" s="42">
        <v>0</v>
      </c>
      <c r="AF429" s="42">
        <v>0</v>
      </c>
      <c r="AG429" s="42">
        <v>0</v>
      </c>
      <c r="AH429" s="42">
        <v>0</v>
      </c>
      <c r="AI429" s="47">
        <v>2</v>
      </c>
      <c r="AJ429" s="47">
        <v>5</v>
      </c>
      <c r="AK429" s="47">
        <v>8</v>
      </c>
      <c r="AL429" s="47">
        <v>1</v>
      </c>
      <c r="AM429" s="47">
        <v>2</v>
      </c>
      <c r="AN429">
        <v>0</v>
      </c>
      <c r="AO429" s="47">
        <v>0</v>
      </c>
      <c r="AP429" s="47">
        <v>0</v>
      </c>
      <c r="AQ429" s="47">
        <v>0</v>
      </c>
      <c r="AR429" s="47">
        <v>0</v>
      </c>
      <c r="AS429" s="47">
        <v>2</v>
      </c>
      <c r="AT429" s="47">
        <v>5</v>
      </c>
      <c r="AU429" s="47">
        <v>2</v>
      </c>
      <c r="AV429" s="47">
        <v>0</v>
      </c>
      <c r="AW429" s="47">
        <v>0</v>
      </c>
      <c r="AX429" s="47">
        <v>0</v>
      </c>
      <c r="AY429">
        <v>1</v>
      </c>
      <c r="AZ429" s="47">
        <v>0</v>
      </c>
      <c r="BA429" s="47">
        <v>0</v>
      </c>
      <c r="BB429">
        <v>0</v>
      </c>
      <c r="BC429" t="s">
        <v>475</v>
      </c>
      <c r="BD429">
        <v>5.1999999999999993</v>
      </c>
      <c r="BE429">
        <v>11.4</v>
      </c>
      <c r="BF429">
        <v>0</v>
      </c>
      <c r="BG429">
        <v>0</v>
      </c>
    </row>
    <row r="430" spans="1:59" x14ac:dyDescent="0.25">
      <c r="A430" s="47">
        <v>2</v>
      </c>
      <c r="B430" s="47">
        <v>33</v>
      </c>
      <c r="C430" s="47">
        <v>27</v>
      </c>
      <c r="D430" s="47">
        <v>3</v>
      </c>
      <c r="E430" s="47">
        <v>10</v>
      </c>
      <c r="F430" s="47">
        <v>0</v>
      </c>
      <c r="G430" s="47">
        <v>2</v>
      </c>
      <c r="H430" s="47">
        <v>0</v>
      </c>
      <c r="I430" s="47">
        <v>0</v>
      </c>
      <c r="J430" s="47">
        <v>5</v>
      </c>
      <c r="K430" s="47">
        <v>21</v>
      </c>
      <c r="L430" s="47">
        <v>277</v>
      </c>
      <c r="M430" s="47">
        <v>2</v>
      </c>
      <c r="N430" s="47">
        <v>6</v>
      </c>
      <c r="O430" s="42">
        <v>0</v>
      </c>
      <c r="P430" s="42">
        <v>7.25</v>
      </c>
      <c r="Q430" s="42">
        <v>0</v>
      </c>
      <c r="R430" s="42">
        <v>4</v>
      </c>
      <c r="S430" s="47">
        <v>16</v>
      </c>
      <c r="T430" s="42">
        <v>4.17</v>
      </c>
      <c r="U430" s="42">
        <v>4.0666666666666664</v>
      </c>
      <c r="V430" s="42">
        <v>3.9428571428571431</v>
      </c>
      <c r="W430" s="42">
        <v>75</v>
      </c>
      <c r="X430" s="42">
        <v>96</v>
      </c>
      <c r="Y430" s="42">
        <v>0.62</v>
      </c>
      <c r="Z430" s="42">
        <v>2.06</v>
      </c>
      <c r="AA430" s="42">
        <v>1.69</v>
      </c>
      <c r="AB430" s="42">
        <v>0.12</v>
      </c>
      <c r="AC430" s="42">
        <v>0.19</v>
      </c>
      <c r="AD430" s="42">
        <v>0.31</v>
      </c>
      <c r="AE430" s="42">
        <v>0</v>
      </c>
      <c r="AF430" s="42">
        <v>0</v>
      </c>
      <c r="AG430" s="42">
        <v>0.12</v>
      </c>
      <c r="AH430" s="42">
        <v>0</v>
      </c>
      <c r="AI430" s="47">
        <v>7</v>
      </c>
      <c r="AJ430" s="47">
        <v>16</v>
      </c>
      <c r="AK430" s="47">
        <v>17</v>
      </c>
      <c r="AL430" s="47">
        <v>0</v>
      </c>
      <c r="AM430" s="47">
        <v>2</v>
      </c>
      <c r="AN430">
        <v>0</v>
      </c>
      <c r="AO430" s="47">
        <v>3</v>
      </c>
      <c r="AP430" s="47">
        <v>0</v>
      </c>
      <c r="AQ430" s="47">
        <v>2</v>
      </c>
      <c r="AR430" s="47">
        <v>0</v>
      </c>
      <c r="AS430" s="47">
        <v>3</v>
      </c>
      <c r="AT430" s="47">
        <v>17</v>
      </c>
      <c r="AU430" s="47">
        <v>10</v>
      </c>
      <c r="AV430" s="47">
        <v>2</v>
      </c>
      <c r="AW430" s="47">
        <v>1</v>
      </c>
      <c r="AX430" s="47">
        <v>0</v>
      </c>
      <c r="AY430">
        <v>2</v>
      </c>
      <c r="AZ430" s="47">
        <v>0</v>
      </c>
      <c r="BA430" s="47">
        <v>0</v>
      </c>
      <c r="BB430">
        <v>0</v>
      </c>
      <c r="BC430" t="s">
        <v>103</v>
      </c>
      <c r="BD430">
        <v>36.6</v>
      </c>
      <c r="BE430">
        <v>27.7</v>
      </c>
      <c r="BF430">
        <v>9</v>
      </c>
      <c r="BG430">
        <v>7</v>
      </c>
    </row>
    <row r="431" spans="1:59" x14ac:dyDescent="0.25">
      <c r="A431" s="47">
        <v>1</v>
      </c>
      <c r="B431" s="47">
        <v>0</v>
      </c>
      <c r="C431" s="47">
        <v>0</v>
      </c>
      <c r="D431" s="47">
        <v>0</v>
      </c>
      <c r="E431" s="47">
        <v>2</v>
      </c>
      <c r="F431" s="47">
        <v>0</v>
      </c>
      <c r="G431" s="47">
        <v>0</v>
      </c>
      <c r="H431" s="47">
        <v>0</v>
      </c>
      <c r="I431" s="47">
        <v>0</v>
      </c>
      <c r="J431" s="47">
        <v>1</v>
      </c>
      <c r="K431" s="47">
        <v>21</v>
      </c>
      <c r="L431" s="47">
        <v>327</v>
      </c>
      <c r="M431" s="47">
        <v>1</v>
      </c>
      <c r="N431" s="47">
        <v>6</v>
      </c>
      <c r="O431" s="42">
        <v>0</v>
      </c>
      <c r="P431" s="42">
        <v>3.03</v>
      </c>
      <c r="Q431" s="42">
        <v>0</v>
      </c>
      <c r="R431" s="42">
        <v>2.6</v>
      </c>
      <c r="S431" s="47">
        <v>10</v>
      </c>
      <c r="T431" s="42">
        <v>1.01</v>
      </c>
      <c r="U431" s="42">
        <v>1.7</v>
      </c>
      <c r="V431" s="42">
        <v>2.9166666666666665</v>
      </c>
      <c r="W431" s="42">
        <v>102</v>
      </c>
      <c r="X431" s="42">
        <v>104</v>
      </c>
      <c r="Y431" s="42">
        <v>0.18</v>
      </c>
      <c r="Z431" s="42">
        <v>0</v>
      </c>
      <c r="AA431" s="42">
        <v>0</v>
      </c>
      <c r="AB431" s="42">
        <v>0.09</v>
      </c>
      <c r="AC431" s="42">
        <v>0</v>
      </c>
      <c r="AD431" s="42">
        <v>0.09</v>
      </c>
      <c r="AE431" s="42">
        <v>0</v>
      </c>
      <c r="AF431" s="42">
        <v>0</v>
      </c>
      <c r="AG431" s="42">
        <v>0</v>
      </c>
      <c r="AH431" s="42">
        <v>0</v>
      </c>
      <c r="AI431" s="47">
        <v>1</v>
      </c>
      <c r="AJ431" s="47">
        <v>0</v>
      </c>
      <c r="AK431" s="47">
        <v>0</v>
      </c>
      <c r="AL431" s="47">
        <v>1</v>
      </c>
      <c r="AM431" s="47">
        <v>0</v>
      </c>
      <c r="AN431">
        <v>0</v>
      </c>
      <c r="AO431" s="47">
        <v>1</v>
      </c>
      <c r="AP431" s="47">
        <v>0</v>
      </c>
      <c r="AQ431" s="47">
        <v>0</v>
      </c>
      <c r="AR431" s="47">
        <v>0</v>
      </c>
      <c r="AS431" s="47">
        <v>1</v>
      </c>
      <c r="AT431" s="47">
        <v>0</v>
      </c>
      <c r="AU431" s="47">
        <v>0</v>
      </c>
      <c r="AV431" s="47">
        <v>0</v>
      </c>
      <c r="AW431" s="47">
        <v>0</v>
      </c>
      <c r="AX431" s="47">
        <v>0</v>
      </c>
      <c r="AY431">
        <v>0</v>
      </c>
      <c r="AZ431" s="47">
        <v>0</v>
      </c>
      <c r="BA431" s="47">
        <v>0</v>
      </c>
      <c r="BB431">
        <v>0</v>
      </c>
      <c r="BC431" t="s">
        <v>372</v>
      </c>
      <c r="BD431">
        <v>4.5</v>
      </c>
      <c r="BE431">
        <v>0.5</v>
      </c>
      <c r="BF431">
        <v>3</v>
      </c>
      <c r="BG431">
        <v>0</v>
      </c>
    </row>
    <row r="432" spans="1:59" x14ac:dyDescent="0.25">
      <c r="A432" s="47">
        <v>3</v>
      </c>
      <c r="B432" s="47">
        <v>3</v>
      </c>
      <c r="C432" s="47">
        <v>6</v>
      </c>
      <c r="D432" s="47">
        <v>0</v>
      </c>
      <c r="E432" s="47">
        <v>1</v>
      </c>
      <c r="F432" s="47">
        <v>0</v>
      </c>
      <c r="G432" s="47">
        <v>0</v>
      </c>
      <c r="H432" s="47">
        <v>0</v>
      </c>
      <c r="I432" s="47">
        <v>0</v>
      </c>
      <c r="J432" s="47">
        <v>1</v>
      </c>
      <c r="K432" s="47">
        <v>21</v>
      </c>
      <c r="L432" s="47">
        <v>294</v>
      </c>
      <c r="M432" s="47">
        <v>3</v>
      </c>
      <c r="N432" s="47">
        <v>6</v>
      </c>
      <c r="O432" s="42">
        <v>0</v>
      </c>
      <c r="P432" s="42">
        <v>0.71</v>
      </c>
      <c r="Q432" s="42">
        <v>0</v>
      </c>
      <c r="R432" s="42">
        <v>1.08</v>
      </c>
      <c r="S432" s="47">
        <v>4</v>
      </c>
      <c r="T432" s="42">
        <v>-0.85</v>
      </c>
      <c r="U432" s="42">
        <v>0</v>
      </c>
      <c r="V432" s="42">
        <v>0</v>
      </c>
      <c r="W432" s="42">
        <v>75</v>
      </c>
      <c r="X432" s="42">
        <v>86</v>
      </c>
      <c r="Y432" s="42">
        <v>0.25</v>
      </c>
      <c r="Z432" s="42">
        <v>0.75</v>
      </c>
      <c r="AA432" s="42">
        <v>1.5</v>
      </c>
      <c r="AB432" s="42">
        <v>0.75</v>
      </c>
      <c r="AC432" s="42">
        <v>0</v>
      </c>
      <c r="AD432" s="42">
        <v>0.25</v>
      </c>
      <c r="AE432" s="42">
        <v>0</v>
      </c>
      <c r="AF432" s="42">
        <v>0</v>
      </c>
      <c r="AG432" s="42">
        <v>0</v>
      </c>
      <c r="AH432" s="42">
        <v>0</v>
      </c>
      <c r="AI432" s="47">
        <v>1</v>
      </c>
      <c r="AJ432" s="47">
        <v>3</v>
      </c>
      <c r="AK432" s="47">
        <v>4</v>
      </c>
      <c r="AL432" s="47">
        <v>2</v>
      </c>
      <c r="AM432" s="47">
        <v>0</v>
      </c>
      <c r="AN432">
        <v>0</v>
      </c>
      <c r="AO432" s="47">
        <v>1</v>
      </c>
      <c r="AP432" s="47">
        <v>0</v>
      </c>
      <c r="AQ432" s="47">
        <v>0</v>
      </c>
      <c r="AR432" s="47">
        <v>0</v>
      </c>
      <c r="AS432" s="47">
        <v>0</v>
      </c>
      <c r="AT432" s="47">
        <v>0</v>
      </c>
      <c r="AU432" s="47">
        <v>2</v>
      </c>
      <c r="AV432" s="47">
        <v>1</v>
      </c>
      <c r="AW432" s="47">
        <v>0</v>
      </c>
      <c r="AX432" s="47">
        <v>0</v>
      </c>
      <c r="AY432">
        <v>0</v>
      </c>
      <c r="AZ432" s="47">
        <v>0</v>
      </c>
      <c r="BA432" s="47">
        <v>0</v>
      </c>
      <c r="BB432">
        <v>0</v>
      </c>
      <c r="BC432" t="s">
        <v>406</v>
      </c>
      <c r="BD432">
        <v>5.8999999999999995</v>
      </c>
      <c r="BE432">
        <v>-1.6</v>
      </c>
      <c r="BF432">
        <v>0</v>
      </c>
      <c r="BG432">
        <v>0</v>
      </c>
    </row>
    <row r="433" spans="1:59" x14ac:dyDescent="0.25">
      <c r="A433" s="47">
        <v>0</v>
      </c>
      <c r="B433" s="47">
        <v>0</v>
      </c>
      <c r="C433" s="47">
        <v>1</v>
      </c>
      <c r="D433" s="47">
        <v>0</v>
      </c>
      <c r="E433" s="47">
        <v>0</v>
      </c>
      <c r="F433" s="47">
        <v>1</v>
      </c>
      <c r="G433" s="47">
        <v>0</v>
      </c>
      <c r="H433" s="47">
        <v>0</v>
      </c>
      <c r="I433" s="47">
        <v>0</v>
      </c>
      <c r="J433" s="47">
        <v>1</v>
      </c>
      <c r="K433" s="47">
        <v>21</v>
      </c>
      <c r="L433" s="47">
        <v>327</v>
      </c>
      <c r="M433" s="47">
        <v>3</v>
      </c>
      <c r="N433" s="47">
        <v>5</v>
      </c>
      <c r="O433" s="42">
        <v>0</v>
      </c>
      <c r="P433" s="42">
        <v>3.72</v>
      </c>
      <c r="Q433" s="42">
        <v>0</v>
      </c>
      <c r="R433" s="42">
        <v>4.8499999999999996</v>
      </c>
      <c r="S433" s="47">
        <v>2</v>
      </c>
      <c r="T433" s="42">
        <v>-1.87</v>
      </c>
      <c r="U433" s="42">
        <v>4.8499999999999996</v>
      </c>
      <c r="V433" s="42">
        <v>0</v>
      </c>
      <c r="W433" s="42">
        <v>61</v>
      </c>
      <c r="X433" s="42">
        <v>100</v>
      </c>
      <c r="Y433" s="42">
        <v>0</v>
      </c>
      <c r="Z433" s="42">
        <v>0</v>
      </c>
      <c r="AA433" s="42">
        <v>0.5</v>
      </c>
      <c r="AB433" s="42">
        <v>0</v>
      </c>
      <c r="AC433" s="42">
        <v>0</v>
      </c>
      <c r="AD433" s="42">
        <v>0.5</v>
      </c>
      <c r="AE433" s="42">
        <v>0.5</v>
      </c>
      <c r="AF433" s="42">
        <v>0</v>
      </c>
      <c r="AG433" s="42">
        <v>0</v>
      </c>
      <c r="AH433" s="42">
        <v>0</v>
      </c>
      <c r="AI433" s="47">
        <v>0</v>
      </c>
      <c r="AJ433" s="47">
        <v>0</v>
      </c>
      <c r="AK433" s="47">
        <v>1</v>
      </c>
      <c r="AL433" s="47">
        <v>0</v>
      </c>
      <c r="AM433" s="47">
        <v>0</v>
      </c>
      <c r="AN433">
        <v>1</v>
      </c>
      <c r="AO433" s="47">
        <v>1</v>
      </c>
      <c r="AP433" s="47">
        <v>0</v>
      </c>
      <c r="AQ433" s="47">
        <v>0</v>
      </c>
      <c r="AR433" s="47">
        <v>0</v>
      </c>
      <c r="AS433" s="47">
        <v>0</v>
      </c>
      <c r="AT433" s="47">
        <v>0</v>
      </c>
      <c r="AU433" s="47">
        <v>0</v>
      </c>
      <c r="AV433" s="47">
        <v>0</v>
      </c>
      <c r="AW433" s="47">
        <v>0</v>
      </c>
      <c r="AX433" s="47">
        <v>0</v>
      </c>
      <c r="AY433">
        <v>0</v>
      </c>
      <c r="AZ433" s="47">
        <v>0</v>
      </c>
      <c r="BA433" s="47">
        <v>0</v>
      </c>
      <c r="BB433">
        <v>0</v>
      </c>
      <c r="BC433" t="s">
        <v>161</v>
      </c>
      <c r="BD433">
        <v>9.6999999999999993</v>
      </c>
      <c r="BE433">
        <v>0</v>
      </c>
      <c r="BF433">
        <v>2</v>
      </c>
      <c r="BG433">
        <v>0</v>
      </c>
    </row>
    <row r="434" spans="1:59" x14ac:dyDescent="0.25">
      <c r="A434" s="47">
        <v>1</v>
      </c>
      <c r="B434" s="47">
        <v>7</v>
      </c>
      <c r="C434" s="47">
        <v>9</v>
      </c>
      <c r="D434" s="47">
        <v>1</v>
      </c>
      <c r="E434" s="47">
        <v>5</v>
      </c>
      <c r="F434" s="47">
        <v>0</v>
      </c>
      <c r="G434" s="47">
        <v>0</v>
      </c>
      <c r="H434" s="47">
        <v>0</v>
      </c>
      <c r="I434" s="47">
        <v>0</v>
      </c>
      <c r="J434" s="47">
        <v>2</v>
      </c>
      <c r="K434" s="47">
        <v>21</v>
      </c>
      <c r="L434" s="47">
        <v>293</v>
      </c>
      <c r="M434" s="47">
        <v>2</v>
      </c>
      <c r="N434" s="47">
        <v>7</v>
      </c>
      <c r="O434" s="42">
        <v>0</v>
      </c>
      <c r="P434" s="42">
        <v>3.53</v>
      </c>
      <c r="Q434" s="42">
        <v>0</v>
      </c>
      <c r="R434" s="42">
        <v>3.6</v>
      </c>
      <c r="S434" s="47">
        <v>5</v>
      </c>
      <c r="T434" s="42">
        <v>2.5299999999999998</v>
      </c>
      <c r="U434" s="42">
        <v>3.8</v>
      </c>
      <c r="V434" s="42">
        <v>3.4666666666666663</v>
      </c>
      <c r="W434" s="42">
        <v>88</v>
      </c>
      <c r="X434" s="42">
        <v>99</v>
      </c>
      <c r="Y434" s="42">
        <v>1</v>
      </c>
      <c r="Z434" s="42">
        <v>1.4</v>
      </c>
      <c r="AA434" s="42">
        <v>1.8</v>
      </c>
      <c r="AB434" s="42">
        <v>0.2</v>
      </c>
      <c r="AC434" s="42">
        <v>0.2</v>
      </c>
      <c r="AD434" s="42">
        <v>0.4</v>
      </c>
      <c r="AE434" s="42">
        <v>0</v>
      </c>
      <c r="AF434" s="42">
        <v>0</v>
      </c>
      <c r="AG434" s="42">
        <v>0</v>
      </c>
      <c r="AH434" s="42">
        <v>0</v>
      </c>
      <c r="AI434" s="47">
        <v>1</v>
      </c>
      <c r="AJ434" s="47">
        <v>3</v>
      </c>
      <c r="AK434" s="47">
        <v>5</v>
      </c>
      <c r="AL434" s="47">
        <v>0</v>
      </c>
      <c r="AM434" s="47">
        <v>0</v>
      </c>
      <c r="AN434">
        <v>0</v>
      </c>
      <c r="AO434" s="47">
        <v>1</v>
      </c>
      <c r="AP434" s="47">
        <v>0</v>
      </c>
      <c r="AQ434" s="47">
        <v>0</v>
      </c>
      <c r="AR434" s="47">
        <v>0</v>
      </c>
      <c r="AS434" s="47">
        <v>4</v>
      </c>
      <c r="AT434" s="47">
        <v>4</v>
      </c>
      <c r="AU434" s="47">
        <v>4</v>
      </c>
      <c r="AV434" s="47">
        <v>1</v>
      </c>
      <c r="AW434" s="47">
        <v>1</v>
      </c>
      <c r="AX434" s="47">
        <v>0</v>
      </c>
      <c r="AY434">
        <v>1</v>
      </c>
      <c r="AZ434" s="47">
        <v>0</v>
      </c>
      <c r="BA434" s="47">
        <v>0</v>
      </c>
      <c r="BB434">
        <v>0</v>
      </c>
      <c r="BC434" t="s">
        <v>774</v>
      </c>
      <c r="BD434">
        <v>7.6</v>
      </c>
      <c r="BE434">
        <v>10.399999999999999</v>
      </c>
      <c r="BF434">
        <v>2</v>
      </c>
      <c r="BG434">
        <v>3</v>
      </c>
    </row>
    <row r="435" spans="1:59" x14ac:dyDescent="0.25">
      <c r="A435" s="47">
        <v>3</v>
      </c>
      <c r="B435" s="47">
        <v>0</v>
      </c>
      <c r="C435" s="47">
        <v>0</v>
      </c>
      <c r="D435" s="47">
        <v>0</v>
      </c>
      <c r="E435" s="47">
        <v>2</v>
      </c>
      <c r="F435" s="47">
        <v>0</v>
      </c>
      <c r="G435" s="47">
        <v>0</v>
      </c>
      <c r="H435" s="47">
        <v>0</v>
      </c>
      <c r="I435" s="47">
        <v>0</v>
      </c>
      <c r="J435" s="47">
        <v>1</v>
      </c>
      <c r="K435" s="47">
        <v>21</v>
      </c>
      <c r="L435" s="47">
        <v>285</v>
      </c>
      <c r="M435" s="47">
        <v>1</v>
      </c>
      <c r="N435" s="47">
        <v>7</v>
      </c>
      <c r="O435" s="42">
        <v>0</v>
      </c>
      <c r="P435" s="42">
        <v>5.96</v>
      </c>
      <c r="Q435" s="42">
        <v>0</v>
      </c>
      <c r="R435" s="42">
        <v>2.4</v>
      </c>
      <c r="S435" s="47">
        <v>5</v>
      </c>
      <c r="T435" s="42">
        <v>0.06</v>
      </c>
      <c r="U435" s="42">
        <v>-0.5</v>
      </c>
      <c r="V435" s="42">
        <v>6.75</v>
      </c>
      <c r="W435" s="42">
        <v>104</v>
      </c>
      <c r="X435" s="42">
        <v>107</v>
      </c>
      <c r="Y435" s="42">
        <v>0.4</v>
      </c>
      <c r="Z435" s="42">
        <v>0</v>
      </c>
      <c r="AA435" s="42">
        <v>0</v>
      </c>
      <c r="AB435" s="42">
        <v>0.6</v>
      </c>
      <c r="AC435" s="42">
        <v>0</v>
      </c>
      <c r="AD435" s="42">
        <v>0.2</v>
      </c>
      <c r="AE435" s="42">
        <v>0</v>
      </c>
      <c r="AF435" s="42">
        <v>0</v>
      </c>
      <c r="AG435" s="42">
        <v>0</v>
      </c>
      <c r="AH435" s="42">
        <v>0</v>
      </c>
      <c r="AI435" s="47">
        <v>1</v>
      </c>
      <c r="AJ435" s="47">
        <v>0</v>
      </c>
      <c r="AK435" s="47">
        <v>0</v>
      </c>
      <c r="AL435" s="47">
        <v>2</v>
      </c>
      <c r="AM435" s="47">
        <v>0</v>
      </c>
      <c r="AN435">
        <v>0</v>
      </c>
      <c r="AO435" s="47">
        <v>0</v>
      </c>
      <c r="AP435" s="47">
        <v>0</v>
      </c>
      <c r="AQ435" s="47">
        <v>0</v>
      </c>
      <c r="AR435" s="47">
        <v>0</v>
      </c>
      <c r="AS435" s="47">
        <v>1</v>
      </c>
      <c r="AT435" s="47">
        <v>0</v>
      </c>
      <c r="AU435" s="47">
        <v>0</v>
      </c>
      <c r="AV435" s="47">
        <v>1</v>
      </c>
      <c r="AW435" s="47">
        <v>0</v>
      </c>
      <c r="AX435" s="47">
        <v>0</v>
      </c>
      <c r="AY435">
        <v>1</v>
      </c>
      <c r="AZ435" s="47">
        <v>0</v>
      </c>
      <c r="BA435" s="47">
        <v>0</v>
      </c>
      <c r="BB435">
        <v>0</v>
      </c>
      <c r="BC435" t="s">
        <v>837</v>
      </c>
      <c r="BD435">
        <v>-1.5</v>
      </c>
      <c r="BE435">
        <v>4.5</v>
      </c>
      <c r="BF435">
        <v>3</v>
      </c>
      <c r="BG435">
        <v>1</v>
      </c>
    </row>
    <row r="436" spans="1:59" x14ac:dyDescent="0.25">
      <c r="A436" s="47">
        <v>1</v>
      </c>
      <c r="B436" s="47">
        <v>3</v>
      </c>
      <c r="C436" s="47">
        <v>4</v>
      </c>
      <c r="D436" s="47">
        <v>0</v>
      </c>
      <c r="E436" s="47">
        <v>0</v>
      </c>
      <c r="F436" s="47">
        <v>0</v>
      </c>
      <c r="G436" s="47">
        <v>0</v>
      </c>
      <c r="H436" s="47">
        <v>0</v>
      </c>
      <c r="I436" s="47">
        <v>0</v>
      </c>
      <c r="J436" s="47">
        <v>1</v>
      </c>
      <c r="K436" s="47">
        <v>21</v>
      </c>
      <c r="L436" s="47">
        <v>280</v>
      </c>
      <c r="M436" s="47">
        <v>3</v>
      </c>
      <c r="N436" s="47">
        <v>5</v>
      </c>
      <c r="O436" s="42">
        <v>0</v>
      </c>
      <c r="P436" s="42">
        <v>3.12</v>
      </c>
      <c r="Q436" s="42">
        <v>0</v>
      </c>
      <c r="R436" s="42">
        <v>6.4</v>
      </c>
      <c r="S436" s="47">
        <v>1</v>
      </c>
      <c r="T436" s="42">
        <v>2.66</v>
      </c>
      <c r="U436" s="42">
        <v>0</v>
      </c>
      <c r="V436" s="42">
        <v>6.4</v>
      </c>
      <c r="W436" s="42">
        <v>79</v>
      </c>
      <c r="X436" s="42">
        <v>79</v>
      </c>
      <c r="Y436" s="42">
        <v>0</v>
      </c>
      <c r="Z436" s="42">
        <v>3</v>
      </c>
      <c r="AA436" s="42">
        <v>4</v>
      </c>
      <c r="AB436" s="42">
        <v>1</v>
      </c>
      <c r="AC436" s="42">
        <v>0</v>
      </c>
      <c r="AD436" s="42">
        <v>1</v>
      </c>
      <c r="AE436" s="42">
        <v>0</v>
      </c>
      <c r="AF436" s="42">
        <v>0</v>
      </c>
      <c r="AG436" s="42">
        <v>0</v>
      </c>
      <c r="AH436" s="42">
        <v>0</v>
      </c>
      <c r="AI436" s="47">
        <v>0</v>
      </c>
      <c r="AJ436" s="47">
        <v>0</v>
      </c>
      <c r="AK436" s="47">
        <v>0</v>
      </c>
      <c r="AL436" s="47">
        <v>0</v>
      </c>
      <c r="AM436" s="47">
        <v>0</v>
      </c>
      <c r="AN436">
        <v>0</v>
      </c>
      <c r="AO436" s="47">
        <v>0</v>
      </c>
      <c r="AP436" s="47">
        <v>0</v>
      </c>
      <c r="AQ436" s="47">
        <v>0</v>
      </c>
      <c r="AR436" s="47">
        <v>0</v>
      </c>
      <c r="AS436" s="47">
        <v>0</v>
      </c>
      <c r="AT436" s="47">
        <v>3</v>
      </c>
      <c r="AU436" s="47">
        <v>4</v>
      </c>
      <c r="AV436" s="47">
        <v>1</v>
      </c>
      <c r="AW436" s="47">
        <v>0</v>
      </c>
      <c r="AX436" s="47">
        <v>0</v>
      </c>
      <c r="AY436">
        <v>1</v>
      </c>
      <c r="AZ436" s="47">
        <v>0</v>
      </c>
      <c r="BA436" s="47">
        <v>0</v>
      </c>
      <c r="BB436">
        <v>0</v>
      </c>
      <c r="BC436" t="s">
        <v>843</v>
      </c>
      <c r="BD436">
        <v>0</v>
      </c>
      <c r="BE436">
        <v>6.3999999999999995</v>
      </c>
      <c r="BF436">
        <v>0</v>
      </c>
      <c r="BG436">
        <v>1</v>
      </c>
    </row>
    <row r="437" spans="1:59" x14ac:dyDescent="0.25">
      <c r="A437" s="47">
        <v>0</v>
      </c>
      <c r="B437" s="47">
        <v>4</v>
      </c>
      <c r="C437" s="47">
        <v>5</v>
      </c>
      <c r="D437" s="47">
        <v>8</v>
      </c>
      <c r="E437" s="47">
        <v>6</v>
      </c>
      <c r="F437" s="47">
        <v>0</v>
      </c>
      <c r="G437" s="47">
        <v>7</v>
      </c>
      <c r="H437" s="47">
        <v>5</v>
      </c>
      <c r="I437" s="47">
        <v>1</v>
      </c>
      <c r="J437" s="47">
        <v>0</v>
      </c>
      <c r="K437" s="47">
        <v>21</v>
      </c>
      <c r="L437" s="47">
        <v>262</v>
      </c>
      <c r="M437" s="47">
        <v>5</v>
      </c>
      <c r="N437" s="47">
        <v>2</v>
      </c>
      <c r="O437" s="42">
        <v>0</v>
      </c>
      <c r="P437" s="42">
        <v>11.21</v>
      </c>
      <c r="Q437" s="42">
        <v>-0.21</v>
      </c>
      <c r="R437" s="42">
        <v>3.64</v>
      </c>
      <c r="S437" s="47">
        <v>17</v>
      </c>
      <c r="T437" s="42">
        <v>0.44</v>
      </c>
      <c r="U437" s="42">
        <v>4.13</v>
      </c>
      <c r="V437" s="42">
        <v>2.9428571428571426</v>
      </c>
      <c r="W437" s="42">
        <v>55</v>
      </c>
      <c r="X437" s="42">
        <v>34</v>
      </c>
      <c r="Y437" s="42">
        <v>0.35</v>
      </c>
      <c r="Z437" s="42">
        <v>0.24</v>
      </c>
      <c r="AA437" s="42">
        <v>0.28999999999999998</v>
      </c>
      <c r="AB437" s="42">
        <v>0</v>
      </c>
      <c r="AC437" s="42">
        <v>0.47</v>
      </c>
      <c r="AD437" s="42">
        <v>0</v>
      </c>
      <c r="AE437" s="42">
        <v>0</v>
      </c>
      <c r="AF437" s="42">
        <v>0.28999999999999998</v>
      </c>
      <c r="AG437" s="42">
        <v>0.41</v>
      </c>
      <c r="AH437" s="42">
        <v>0.06</v>
      </c>
      <c r="AI437" s="47">
        <v>2</v>
      </c>
      <c r="AJ437" s="47">
        <v>2</v>
      </c>
      <c r="AK437" s="47">
        <v>3</v>
      </c>
      <c r="AL437" s="47">
        <v>0</v>
      </c>
      <c r="AM437" s="47">
        <v>3</v>
      </c>
      <c r="AN437">
        <v>0</v>
      </c>
      <c r="AO437" s="47">
        <v>0</v>
      </c>
      <c r="AP437" s="47">
        <v>4</v>
      </c>
      <c r="AQ437" s="47">
        <v>3</v>
      </c>
      <c r="AR437" s="47">
        <v>1</v>
      </c>
      <c r="AS437" s="47">
        <v>4</v>
      </c>
      <c r="AT437" s="47">
        <v>2</v>
      </c>
      <c r="AU437" s="47">
        <v>2</v>
      </c>
      <c r="AV437" s="47">
        <v>0</v>
      </c>
      <c r="AW437" s="47">
        <v>5</v>
      </c>
      <c r="AX437" s="47">
        <v>0</v>
      </c>
      <c r="AY437">
        <v>0</v>
      </c>
      <c r="AZ437" s="47">
        <v>1</v>
      </c>
      <c r="BA437" s="47">
        <v>4</v>
      </c>
      <c r="BB437">
        <v>0</v>
      </c>
      <c r="BC437" t="s">
        <v>236</v>
      </c>
      <c r="BD437">
        <v>41.5</v>
      </c>
      <c r="BE437">
        <v>20.6</v>
      </c>
      <c r="BF437">
        <v>10</v>
      </c>
      <c r="BG437">
        <v>7</v>
      </c>
    </row>
    <row r="438" spans="1:59" x14ac:dyDescent="0.25">
      <c r="A438" s="47">
        <v>2</v>
      </c>
      <c r="B438" s="47">
        <v>7</v>
      </c>
      <c r="C438" s="47">
        <v>13</v>
      </c>
      <c r="D438" s="47">
        <v>3</v>
      </c>
      <c r="E438" s="47">
        <v>4</v>
      </c>
      <c r="F438" s="47">
        <v>0</v>
      </c>
      <c r="G438" s="47">
        <v>4</v>
      </c>
      <c r="H438" s="47">
        <v>2</v>
      </c>
      <c r="I438" s="47">
        <v>1</v>
      </c>
      <c r="J438" s="47">
        <v>0</v>
      </c>
      <c r="K438" s="47">
        <v>21</v>
      </c>
      <c r="L438" s="47">
        <v>275</v>
      </c>
      <c r="M438" s="47">
        <v>5</v>
      </c>
      <c r="N438" s="47">
        <v>6</v>
      </c>
      <c r="O438" s="42">
        <v>0</v>
      </c>
      <c r="P438" s="42">
        <v>6.22</v>
      </c>
      <c r="Q438" s="42">
        <v>-0.81</v>
      </c>
      <c r="R438" s="42">
        <v>2.36</v>
      </c>
      <c r="S438" s="47">
        <v>12</v>
      </c>
      <c r="T438" s="42">
        <v>0.41</v>
      </c>
      <c r="U438" s="42">
        <v>3.2666666666666662</v>
      </c>
      <c r="V438" s="42">
        <v>1.4666666666666668</v>
      </c>
      <c r="W438" s="42">
        <v>35</v>
      </c>
      <c r="X438" s="42">
        <v>4</v>
      </c>
      <c r="Y438" s="42">
        <v>0.33</v>
      </c>
      <c r="Z438" s="42">
        <v>0.57999999999999996</v>
      </c>
      <c r="AA438" s="42">
        <v>1.08</v>
      </c>
      <c r="AB438" s="42">
        <v>0.17</v>
      </c>
      <c r="AC438" s="42">
        <v>0.25</v>
      </c>
      <c r="AD438" s="42">
        <v>0</v>
      </c>
      <c r="AE438" s="42">
        <v>0</v>
      </c>
      <c r="AF438" s="42">
        <v>0.17</v>
      </c>
      <c r="AG438" s="42">
        <v>0.33</v>
      </c>
      <c r="AH438" s="42">
        <v>0.08</v>
      </c>
      <c r="AI438" s="47">
        <v>0</v>
      </c>
      <c r="AJ438" s="47">
        <v>2</v>
      </c>
      <c r="AK438" s="47">
        <v>4</v>
      </c>
      <c r="AL438" s="47">
        <v>1</v>
      </c>
      <c r="AM438" s="47">
        <v>0</v>
      </c>
      <c r="AN438">
        <v>0</v>
      </c>
      <c r="AO438" s="47">
        <v>0</v>
      </c>
      <c r="AP438" s="47">
        <v>2</v>
      </c>
      <c r="AQ438" s="47">
        <v>2</v>
      </c>
      <c r="AR438" s="47">
        <v>1</v>
      </c>
      <c r="AS438" s="47">
        <v>4</v>
      </c>
      <c r="AT438" s="47">
        <v>5</v>
      </c>
      <c r="AU438" s="47">
        <v>9</v>
      </c>
      <c r="AV438" s="47">
        <v>1</v>
      </c>
      <c r="AW438" s="47">
        <v>3</v>
      </c>
      <c r="AX438" s="47">
        <v>0</v>
      </c>
      <c r="AY438">
        <v>0</v>
      </c>
      <c r="AZ438" s="47">
        <v>0</v>
      </c>
      <c r="BA438" s="47">
        <v>2</v>
      </c>
      <c r="BB438">
        <v>0</v>
      </c>
      <c r="BC438" t="s">
        <v>347</v>
      </c>
      <c r="BD438">
        <v>19.599999999999998</v>
      </c>
      <c r="BE438">
        <v>9.1000000000000014</v>
      </c>
      <c r="BF438">
        <v>6</v>
      </c>
      <c r="BG438">
        <v>6</v>
      </c>
    </row>
    <row r="439" spans="1:59" x14ac:dyDescent="0.25">
      <c r="A439" s="47">
        <v>4</v>
      </c>
      <c r="B439" s="47">
        <v>18</v>
      </c>
      <c r="C439" s="47">
        <v>17</v>
      </c>
      <c r="D439" s="47">
        <v>1</v>
      </c>
      <c r="E439" s="47">
        <v>3</v>
      </c>
      <c r="F439" s="47">
        <v>0</v>
      </c>
      <c r="G439" s="47">
        <v>1</v>
      </c>
      <c r="H439" s="47">
        <v>0</v>
      </c>
      <c r="I439" s="47">
        <v>0</v>
      </c>
      <c r="J439" s="47">
        <v>0</v>
      </c>
      <c r="K439" s="47">
        <v>21</v>
      </c>
      <c r="L439" s="47">
        <v>327</v>
      </c>
      <c r="M439" s="47">
        <v>3</v>
      </c>
      <c r="N439" s="47">
        <v>7</v>
      </c>
      <c r="O439" s="42">
        <v>0</v>
      </c>
      <c r="P439" s="42">
        <v>2.36</v>
      </c>
      <c r="Q439" s="42">
        <v>-7.0000000000000007E-2</v>
      </c>
      <c r="R439" s="42">
        <v>0.98</v>
      </c>
      <c r="S439" s="47">
        <v>13</v>
      </c>
      <c r="T439" s="42">
        <v>0.38</v>
      </c>
      <c r="U439" s="42">
        <v>0.4</v>
      </c>
      <c r="V439" s="42">
        <v>1.3374999999999999</v>
      </c>
      <c r="W439" s="42">
        <v>91</v>
      </c>
      <c r="X439" s="42">
        <v>25</v>
      </c>
      <c r="Y439" s="42">
        <v>0.23</v>
      </c>
      <c r="Z439" s="42">
        <v>1.38</v>
      </c>
      <c r="AA439" s="42">
        <v>1.31</v>
      </c>
      <c r="AB439" s="42">
        <v>0.31</v>
      </c>
      <c r="AC439" s="42">
        <v>0.08</v>
      </c>
      <c r="AD439" s="42">
        <v>0</v>
      </c>
      <c r="AE439" s="42">
        <v>0</v>
      </c>
      <c r="AF439" s="42">
        <v>0</v>
      </c>
      <c r="AG439" s="42">
        <v>0.08</v>
      </c>
      <c r="AH439" s="42">
        <v>0</v>
      </c>
      <c r="AI439" s="47">
        <v>1</v>
      </c>
      <c r="AJ439" s="47">
        <v>3</v>
      </c>
      <c r="AK439" s="47">
        <v>3</v>
      </c>
      <c r="AL439" s="47">
        <v>1</v>
      </c>
      <c r="AM439" s="47">
        <v>0</v>
      </c>
      <c r="AN439">
        <v>0</v>
      </c>
      <c r="AO439" s="47">
        <v>0</v>
      </c>
      <c r="AP439" s="47">
        <v>0</v>
      </c>
      <c r="AQ439" s="47">
        <v>0</v>
      </c>
      <c r="AR439" s="47">
        <v>0</v>
      </c>
      <c r="AS439" s="47">
        <v>2</v>
      </c>
      <c r="AT439" s="47">
        <v>15</v>
      </c>
      <c r="AU439" s="47">
        <v>14</v>
      </c>
      <c r="AV439" s="47">
        <v>3</v>
      </c>
      <c r="AW439" s="47">
        <v>1</v>
      </c>
      <c r="AX439" s="47">
        <v>0</v>
      </c>
      <c r="AY439">
        <v>0</v>
      </c>
      <c r="AZ439" s="47">
        <v>0</v>
      </c>
      <c r="BA439" s="47">
        <v>1</v>
      </c>
      <c r="BB439">
        <v>0</v>
      </c>
      <c r="BC439" t="s">
        <v>456</v>
      </c>
      <c r="BD439">
        <v>2.1999999999999997</v>
      </c>
      <c r="BE439">
        <v>13.8</v>
      </c>
      <c r="BF439">
        <v>6</v>
      </c>
      <c r="BG439">
        <v>10</v>
      </c>
    </row>
    <row r="440" spans="1:59" x14ac:dyDescent="0.25">
      <c r="A440" s="47">
        <v>3</v>
      </c>
      <c r="B440" s="47">
        <v>8</v>
      </c>
      <c r="C440" s="47">
        <v>14</v>
      </c>
      <c r="D440" s="47">
        <v>1</v>
      </c>
      <c r="E440" s="47">
        <v>1</v>
      </c>
      <c r="F440" s="47">
        <v>0</v>
      </c>
      <c r="G440" s="47">
        <v>1</v>
      </c>
      <c r="H440" s="47">
        <v>0</v>
      </c>
      <c r="I440" s="47">
        <v>0</v>
      </c>
      <c r="J440" s="47">
        <v>0</v>
      </c>
      <c r="K440" s="47">
        <v>21</v>
      </c>
      <c r="L440" s="47">
        <v>327</v>
      </c>
      <c r="M440" s="47">
        <v>4</v>
      </c>
      <c r="N440" s="47">
        <v>7</v>
      </c>
      <c r="O440" s="42">
        <v>0</v>
      </c>
      <c r="P440" s="42">
        <v>2.06</v>
      </c>
      <c r="Q440" s="42">
        <v>-0.06</v>
      </c>
      <c r="R440" s="42">
        <v>0.35</v>
      </c>
      <c r="S440" s="47">
        <v>14</v>
      </c>
      <c r="T440" s="42">
        <v>0.38</v>
      </c>
      <c r="U440" s="42">
        <v>0.1222222222222222</v>
      </c>
      <c r="V440" s="42">
        <v>0.76000000000000012</v>
      </c>
      <c r="W440" s="42">
        <v>69</v>
      </c>
      <c r="X440" s="42">
        <v>66</v>
      </c>
      <c r="Y440" s="42">
        <v>7.0000000000000007E-2</v>
      </c>
      <c r="Z440" s="42">
        <v>0.56999999999999995</v>
      </c>
      <c r="AA440" s="42">
        <v>1</v>
      </c>
      <c r="AB440" s="42">
        <v>0.21</v>
      </c>
      <c r="AC440" s="42">
        <v>7.0000000000000007E-2</v>
      </c>
      <c r="AD440" s="42">
        <v>0</v>
      </c>
      <c r="AE440" s="42">
        <v>0</v>
      </c>
      <c r="AF440" s="42">
        <v>0</v>
      </c>
      <c r="AG440" s="42">
        <v>7.0000000000000007E-2</v>
      </c>
      <c r="AH440" s="42">
        <v>0</v>
      </c>
      <c r="AI440" s="47">
        <v>0</v>
      </c>
      <c r="AJ440" s="47">
        <v>4</v>
      </c>
      <c r="AK440" s="47">
        <v>9</v>
      </c>
      <c r="AL440" s="47">
        <v>1</v>
      </c>
      <c r="AM440" s="47">
        <v>0</v>
      </c>
      <c r="AN440">
        <v>0</v>
      </c>
      <c r="AO440" s="47">
        <v>0</v>
      </c>
      <c r="AP440" s="47">
        <v>0</v>
      </c>
      <c r="AQ440" s="47">
        <v>0</v>
      </c>
      <c r="AR440" s="47">
        <v>0</v>
      </c>
      <c r="AS440" s="47">
        <v>1</v>
      </c>
      <c r="AT440" s="47">
        <v>4</v>
      </c>
      <c r="AU440" s="47">
        <v>5</v>
      </c>
      <c r="AV440" s="47">
        <v>2</v>
      </c>
      <c r="AW440" s="47">
        <v>1</v>
      </c>
      <c r="AX440" s="47">
        <v>0</v>
      </c>
      <c r="AY440">
        <v>0</v>
      </c>
      <c r="AZ440" s="47">
        <v>0</v>
      </c>
      <c r="BA440" s="47">
        <v>1</v>
      </c>
      <c r="BB440">
        <v>0</v>
      </c>
      <c r="BC440" t="s">
        <v>494</v>
      </c>
      <c r="BD440">
        <v>1.1000000000000001</v>
      </c>
      <c r="BE440">
        <v>3.8</v>
      </c>
      <c r="BF440">
        <v>9</v>
      </c>
      <c r="BG440">
        <v>5</v>
      </c>
    </row>
    <row r="441" spans="1:59" x14ac:dyDescent="0.25">
      <c r="A441" s="47">
        <v>5</v>
      </c>
      <c r="B441" s="47">
        <v>6</v>
      </c>
      <c r="C441" s="47">
        <v>9</v>
      </c>
      <c r="D441" s="47">
        <v>9</v>
      </c>
      <c r="E441" s="47">
        <v>18</v>
      </c>
      <c r="F441" s="47">
        <v>3</v>
      </c>
      <c r="G441" s="47">
        <v>6</v>
      </c>
      <c r="H441" s="47">
        <v>2</v>
      </c>
      <c r="I441" s="47">
        <v>0</v>
      </c>
      <c r="J441" s="47">
        <v>0</v>
      </c>
      <c r="K441" s="47">
        <v>21</v>
      </c>
      <c r="L441" s="47">
        <v>293</v>
      </c>
      <c r="M441" s="47">
        <v>4</v>
      </c>
      <c r="N441" s="47">
        <v>2</v>
      </c>
      <c r="O441" s="42">
        <v>0</v>
      </c>
      <c r="P441" s="42">
        <v>6.91</v>
      </c>
      <c r="Q441" s="42">
        <v>-0.1</v>
      </c>
      <c r="R441" s="42">
        <v>3.99</v>
      </c>
      <c r="S441" s="47">
        <v>15</v>
      </c>
      <c r="T441" s="42">
        <v>0.45</v>
      </c>
      <c r="U441" s="42">
        <v>3.3624999999999998</v>
      </c>
      <c r="V441" s="42">
        <v>4.6857142857142851</v>
      </c>
      <c r="W441" s="42">
        <v>61</v>
      </c>
      <c r="X441" s="42">
        <v>34</v>
      </c>
      <c r="Y441" s="42">
        <v>1.2</v>
      </c>
      <c r="Z441" s="42">
        <v>0.4</v>
      </c>
      <c r="AA441" s="42">
        <v>0.6</v>
      </c>
      <c r="AB441" s="42">
        <v>0.33</v>
      </c>
      <c r="AC441" s="42">
        <v>0.6</v>
      </c>
      <c r="AD441" s="42">
        <v>0</v>
      </c>
      <c r="AE441" s="42">
        <v>0.2</v>
      </c>
      <c r="AF441" s="42">
        <v>0.13</v>
      </c>
      <c r="AG441" s="42">
        <v>0.4</v>
      </c>
      <c r="AH441" s="42">
        <v>0</v>
      </c>
      <c r="AI441" s="47">
        <v>10</v>
      </c>
      <c r="AJ441" s="47">
        <v>1</v>
      </c>
      <c r="AK441" s="47">
        <v>6</v>
      </c>
      <c r="AL441" s="47">
        <v>3</v>
      </c>
      <c r="AM441" s="47">
        <v>6</v>
      </c>
      <c r="AN441">
        <v>1</v>
      </c>
      <c r="AO441" s="47">
        <v>0</v>
      </c>
      <c r="AP441" s="47">
        <v>1</v>
      </c>
      <c r="AQ441" s="47">
        <v>4</v>
      </c>
      <c r="AR441" s="47">
        <v>0</v>
      </c>
      <c r="AS441" s="47">
        <v>8</v>
      </c>
      <c r="AT441" s="47">
        <v>5</v>
      </c>
      <c r="AU441" s="47">
        <v>3</v>
      </c>
      <c r="AV441" s="47">
        <v>2</v>
      </c>
      <c r="AW441" s="47">
        <v>3</v>
      </c>
      <c r="AX441" s="47">
        <v>2</v>
      </c>
      <c r="AY441">
        <v>0</v>
      </c>
      <c r="AZ441" s="47">
        <v>1</v>
      </c>
      <c r="BA441" s="47">
        <v>2</v>
      </c>
      <c r="BB441">
        <v>0</v>
      </c>
      <c r="BC441" t="s">
        <v>256</v>
      </c>
      <c r="BD441">
        <v>24.000000000000004</v>
      </c>
      <c r="BE441">
        <v>29.9</v>
      </c>
      <c r="BF441">
        <v>7</v>
      </c>
      <c r="BG441">
        <v>6</v>
      </c>
    </row>
    <row r="442" spans="1:59" x14ac:dyDescent="0.25">
      <c r="A442" s="47">
        <v>2</v>
      </c>
      <c r="B442" s="47">
        <v>32</v>
      </c>
      <c r="C442" s="47">
        <v>15</v>
      </c>
      <c r="D442" s="47">
        <v>3</v>
      </c>
      <c r="E442" s="47">
        <v>12</v>
      </c>
      <c r="F442" s="47">
        <v>1</v>
      </c>
      <c r="G442" s="47">
        <v>1</v>
      </c>
      <c r="H442" s="47">
        <v>0</v>
      </c>
      <c r="I442" s="47">
        <v>0</v>
      </c>
      <c r="J442" s="47">
        <v>0</v>
      </c>
      <c r="K442" s="47">
        <v>21</v>
      </c>
      <c r="L442" s="47">
        <v>293</v>
      </c>
      <c r="M442" s="47">
        <v>4</v>
      </c>
      <c r="N442" s="47">
        <v>6</v>
      </c>
      <c r="O442" s="42">
        <v>0</v>
      </c>
      <c r="P442" s="42">
        <v>6.17</v>
      </c>
      <c r="Q442" s="42">
        <v>-0.24</v>
      </c>
      <c r="R442" s="42">
        <v>2.58</v>
      </c>
      <c r="S442" s="47">
        <v>18</v>
      </c>
      <c r="T442" s="42">
        <v>0.43</v>
      </c>
      <c r="U442" s="42">
        <v>2.15</v>
      </c>
      <c r="V442" s="42">
        <v>2.9299999999999997</v>
      </c>
      <c r="W442" s="42">
        <v>59</v>
      </c>
      <c r="X442" s="42">
        <v>30</v>
      </c>
      <c r="Y442" s="42">
        <v>0.67</v>
      </c>
      <c r="Z442" s="42">
        <v>1.78</v>
      </c>
      <c r="AA442" s="42">
        <v>0.83</v>
      </c>
      <c r="AB442" s="42">
        <v>0.11</v>
      </c>
      <c r="AC442" s="42">
        <v>0.17</v>
      </c>
      <c r="AD442" s="42">
        <v>0</v>
      </c>
      <c r="AE442" s="42">
        <v>0.06</v>
      </c>
      <c r="AF442" s="42">
        <v>0</v>
      </c>
      <c r="AG442" s="42">
        <v>0.06</v>
      </c>
      <c r="AH442" s="42">
        <v>0</v>
      </c>
      <c r="AI442" s="47">
        <v>4</v>
      </c>
      <c r="AJ442" s="47">
        <v>12</v>
      </c>
      <c r="AK442" s="47">
        <v>4</v>
      </c>
      <c r="AL442" s="47">
        <v>0</v>
      </c>
      <c r="AM442" s="47">
        <v>1</v>
      </c>
      <c r="AN442">
        <v>0</v>
      </c>
      <c r="AO442" s="47">
        <v>0</v>
      </c>
      <c r="AP442" s="47">
        <v>0</v>
      </c>
      <c r="AQ442" s="47">
        <v>1</v>
      </c>
      <c r="AR442" s="47">
        <v>0</v>
      </c>
      <c r="AS442" s="47">
        <v>8</v>
      </c>
      <c r="AT442" s="47">
        <v>20</v>
      </c>
      <c r="AU442" s="47">
        <v>11</v>
      </c>
      <c r="AV442" s="47">
        <v>2</v>
      </c>
      <c r="AW442" s="47">
        <v>2</v>
      </c>
      <c r="AX442" s="47">
        <v>1</v>
      </c>
      <c r="AY442">
        <v>0</v>
      </c>
      <c r="AZ442" s="47">
        <v>0</v>
      </c>
      <c r="BA442" s="47">
        <v>0</v>
      </c>
      <c r="BB442">
        <v>0</v>
      </c>
      <c r="BC442" t="s">
        <v>342</v>
      </c>
      <c r="BD442">
        <v>17.2</v>
      </c>
      <c r="BE442">
        <v>29.3</v>
      </c>
      <c r="BF442">
        <v>8</v>
      </c>
      <c r="BG442">
        <v>10</v>
      </c>
    </row>
    <row r="443" spans="1:59" x14ac:dyDescent="0.25">
      <c r="A443" s="47">
        <v>1</v>
      </c>
      <c r="B443" s="47">
        <v>0</v>
      </c>
      <c r="C443" s="47">
        <v>3</v>
      </c>
      <c r="D443" s="47">
        <v>3</v>
      </c>
      <c r="E443" s="47">
        <v>1</v>
      </c>
      <c r="F443" s="47">
        <v>0</v>
      </c>
      <c r="G443" s="47">
        <v>0</v>
      </c>
      <c r="H443" s="47">
        <v>1</v>
      </c>
      <c r="I443" s="47">
        <v>0</v>
      </c>
      <c r="J443" s="47">
        <v>0</v>
      </c>
      <c r="K443" s="47">
        <v>21</v>
      </c>
      <c r="L443" s="47">
        <v>282</v>
      </c>
      <c r="M443" s="47">
        <v>5</v>
      </c>
      <c r="N443" s="47">
        <v>6</v>
      </c>
      <c r="O443" s="42">
        <v>0</v>
      </c>
      <c r="P443" s="42">
        <v>4.17</v>
      </c>
      <c r="Q443" s="42">
        <v>-0.05</v>
      </c>
      <c r="R443" s="42">
        <v>1.26</v>
      </c>
      <c r="S443" s="47">
        <v>7</v>
      </c>
      <c r="T443" s="42">
        <v>0.38</v>
      </c>
      <c r="U443" s="42">
        <v>-7.5000000000000011E-2</v>
      </c>
      <c r="V443" s="42">
        <v>3.0333333333333332</v>
      </c>
      <c r="W443" s="42">
        <v>27</v>
      </c>
      <c r="X443" s="42">
        <v>54</v>
      </c>
      <c r="Y443" s="42">
        <v>0.14000000000000001</v>
      </c>
      <c r="Z443" s="42">
        <v>0</v>
      </c>
      <c r="AA443" s="42">
        <v>0.43</v>
      </c>
      <c r="AB443" s="42">
        <v>0.14000000000000001</v>
      </c>
      <c r="AC443" s="42">
        <v>0.43</v>
      </c>
      <c r="AD443" s="42">
        <v>0</v>
      </c>
      <c r="AE443" s="42">
        <v>0</v>
      </c>
      <c r="AF443" s="42">
        <v>0.14000000000000001</v>
      </c>
      <c r="AG443" s="42">
        <v>0</v>
      </c>
      <c r="AH443" s="42">
        <v>0</v>
      </c>
      <c r="AI443" s="47">
        <v>1</v>
      </c>
      <c r="AJ443" s="47">
        <v>0</v>
      </c>
      <c r="AK443" s="47">
        <v>2</v>
      </c>
      <c r="AL443" s="47">
        <v>1</v>
      </c>
      <c r="AM443" s="47">
        <v>1</v>
      </c>
      <c r="AN443">
        <v>0</v>
      </c>
      <c r="AO443" s="47">
        <v>0</v>
      </c>
      <c r="AP443" s="47">
        <v>0</v>
      </c>
      <c r="AQ443" s="47">
        <v>0</v>
      </c>
      <c r="AR443" s="47">
        <v>0</v>
      </c>
      <c r="AS443" s="47">
        <v>0</v>
      </c>
      <c r="AT443" s="47">
        <v>0</v>
      </c>
      <c r="AU443" s="47">
        <v>1</v>
      </c>
      <c r="AV443" s="47">
        <v>0</v>
      </c>
      <c r="AW443" s="47">
        <v>2</v>
      </c>
      <c r="AX443" s="47">
        <v>0</v>
      </c>
      <c r="AY443">
        <v>0</v>
      </c>
      <c r="AZ443" s="47">
        <v>1</v>
      </c>
      <c r="BA443" s="47">
        <v>0</v>
      </c>
      <c r="BB443">
        <v>0</v>
      </c>
      <c r="BC443" t="s">
        <v>713</v>
      </c>
      <c r="BD443">
        <v>-0.30000000000000004</v>
      </c>
      <c r="BE443">
        <v>9.3000000000000007</v>
      </c>
      <c r="BF443">
        <v>4</v>
      </c>
      <c r="BG443">
        <v>3</v>
      </c>
    </row>
    <row r="444" spans="1:59" x14ac:dyDescent="0.25">
      <c r="A444" s="47">
        <v>2</v>
      </c>
      <c r="B444" s="47">
        <v>11</v>
      </c>
      <c r="C444" s="47">
        <v>5</v>
      </c>
      <c r="D444" s="47">
        <v>0</v>
      </c>
      <c r="E444" s="47">
        <v>6</v>
      </c>
      <c r="F444" s="47">
        <v>0</v>
      </c>
      <c r="G444" s="47">
        <v>0</v>
      </c>
      <c r="H444" s="47">
        <v>0</v>
      </c>
      <c r="I444" s="47">
        <v>0</v>
      </c>
      <c r="J444" s="47">
        <v>0</v>
      </c>
      <c r="K444" s="47">
        <v>21</v>
      </c>
      <c r="L444" s="47">
        <v>277</v>
      </c>
      <c r="M444" s="47">
        <v>2</v>
      </c>
      <c r="N444" s="47">
        <v>7</v>
      </c>
      <c r="O444" s="42">
        <v>0</v>
      </c>
      <c r="P444" s="42">
        <v>3.41</v>
      </c>
      <c r="Q444" s="42">
        <v>-0.01</v>
      </c>
      <c r="R444" s="42">
        <v>1.58</v>
      </c>
      <c r="S444" s="47">
        <v>8</v>
      </c>
      <c r="T444" s="42">
        <v>0.39</v>
      </c>
      <c r="U444" s="42">
        <v>2.5666666666666669</v>
      </c>
      <c r="V444" s="42">
        <v>1</v>
      </c>
      <c r="W444" s="42">
        <v>90</v>
      </c>
      <c r="X444" s="42">
        <v>104</v>
      </c>
      <c r="Y444" s="42">
        <v>0.75</v>
      </c>
      <c r="Z444" s="42">
        <v>1.38</v>
      </c>
      <c r="AA444" s="42">
        <v>0.62</v>
      </c>
      <c r="AB444" s="42">
        <v>0.25</v>
      </c>
      <c r="AC444" s="42">
        <v>0</v>
      </c>
      <c r="AD444" s="42">
        <v>0</v>
      </c>
      <c r="AE444" s="42">
        <v>0</v>
      </c>
      <c r="AF444" s="42">
        <v>0</v>
      </c>
      <c r="AG444" s="42">
        <v>0</v>
      </c>
      <c r="AH444" s="42">
        <v>0</v>
      </c>
      <c r="AI444" s="47">
        <v>3</v>
      </c>
      <c r="AJ444" s="47">
        <v>7</v>
      </c>
      <c r="AK444" s="47">
        <v>4</v>
      </c>
      <c r="AL444" s="47">
        <v>1</v>
      </c>
      <c r="AM444" s="47">
        <v>0</v>
      </c>
      <c r="AN444">
        <v>0</v>
      </c>
      <c r="AO444" s="47">
        <v>0</v>
      </c>
      <c r="AP444" s="47">
        <v>0</v>
      </c>
      <c r="AQ444" s="47">
        <v>0</v>
      </c>
      <c r="AR444" s="47">
        <v>0</v>
      </c>
      <c r="AS444" s="47">
        <v>3</v>
      </c>
      <c r="AT444" s="47">
        <v>4</v>
      </c>
      <c r="AU444" s="47">
        <v>1</v>
      </c>
      <c r="AV444" s="47">
        <v>1</v>
      </c>
      <c r="AW444" s="47">
        <v>0</v>
      </c>
      <c r="AX444" s="47">
        <v>0</v>
      </c>
      <c r="AY444">
        <v>0</v>
      </c>
      <c r="AZ444" s="47">
        <v>0</v>
      </c>
      <c r="BA444" s="47">
        <v>0</v>
      </c>
      <c r="BB444">
        <v>0</v>
      </c>
      <c r="BC444" t="s">
        <v>340</v>
      </c>
      <c r="BD444">
        <v>7.7000000000000011</v>
      </c>
      <c r="BE444">
        <v>5</v>
      </c>
      <c r="BF444">
        <v>3</v>
      </c>
      <c r="BG444">
        <v>5</v>
      </c>
    </row>
    <row r="445" spans="1:59" x14ac:dyDescent="0.25">
      <c r="A445" s="47">
        <v>1</v>
      </c>
      <c r="B445" s="47">
        <v>10</v>
      </c>
      <c r="C445" s="47">
        <v>10</v>
      </c>
      <c r="D445" s="47">
        <v>0</v>
      </c>
      <c r="E445" s="47">
        <v>3</v>
      </c>
      <c r="F445" s="47">
        <v>0</v>
      </c>
      <c r="G445" s="47">
        <v>1</v>
      </c>
      <c r="H445" s="47">
        <v>0</v>
      </c>
      <c r="I445" s="47">
        <v>0</v>
      </c>
      <c r="J445" s="47">
        <v>0</v>
      </c>
      <c r="K445" s="47">
        <v>21</v>
      </c>
      <c r="L445" s="47">
        <v>327</v>
      </c>
      <c r="M445" s="47">
        <v>2</v>
      </c>
      <c r="N445" s="47">
        <v>6</v>
      </c>
      <c r="O445" s="42">
        <v>0</v>
      </c>
      <c r="P445" s="42">
        <v>4.57</v>
      </c>
      <c r="Q445" s="42">
        <v>0.21</v>
      </c>
      <c r="R445" s="42">
        <v>1.53</v>
      </c>
      <c r="S445" s="47">
        <v>7</v>
      </c>
      <c r="T445" s="42">
        <v>0.38</v>
      </c>
      <c r="U445" s="42">
        <v>1.2000000000000002</v>
      </c>
      <c r="V445" s="42">
        <v>1.9666666666666666</v>
      </c>
      <c r="W445" s="42">
        <v>69</v>
      </c>
      <c r="X445" s="42">
        <v>37</v>
      </c>
      <c r="Y445" s="42">
        <v>0.43</v>
      </c>
      <c r="Z445" s="42">
        <v>1.43</v>
      </c>
      <c r="AA445" s="42">
        <v>1.43</v>
      </c>
      <c r="AB445" s="42">
        <v>0.14000000000000001</v>
      </c>
      <c r="AC445" s="42">
        <v>0</v>
      </c>
      <c r="AD445" s="42">
        <v>0</v>
      </c>
      <c r="AE445" s="42">
        <v>0</v>
      </c>
      <c r="AF445" s="42">
        <v>0</v>
      </c>
      <c r="AG445" s="42">
        <v>0.14000000000000001</v>
      </c>
      <c r="AH445" s="42">
        <v>0</v>
      </c>
      <c r="AI445" s="47">
        <v>3</v>
      </c>
      <c r="AJ445" s="47">
        <v>6</v>
      </c>
      <c r="AK445" s="47">
        <v>7</v>
      </c>
      <c r="AL445" s="47">
        <v>0</v>
      </c>
      <c r="AM445" s="47">
        <v>0</v>
      </c>
      <c r="AN445">
        <v>0</v>
      </c>
      <c r="AO445" s="47">
        <v>0</v>
      </c>
      <c r="AP445" s="47">
        <v>0</v>
      </c>
      <c r="AQ445" s="47">
        <v>1</v>
      </c>
      <c r="AR445" s="47">
        <v>0</v>
      </c>
      <c r="AS445" s="47">
        <v>0</v>
      </c>
      <c r="AT445" s="47">
        <v>4</v>
      </c>
      <c r="AU445" s="47">
        <v>3</v>
      </c>
      <c r="AV445" s="47">
        <v>1</v>
      </c>
      <c r="AW445" s="47">
        <v>0</v>
      </c>
      <c r="AX445" s="47">
        <v>0</v>
      </c>
      <c r="AY445">
        <v>0</v>
      </c>
      <c r="AZ445" s="47">
        <v>0</v>
      </c>
      <c r="BA445" s="47">
        <v>0</v>
      </c>
      <c r="BB445">
        <v>0</v>
      </c>
      <c r="BC445" t="s">
        <v>658</v>
      </c>
      <c r="BD445">
        <v>7.8</v>
      </c>
      <c r="BE445">
        <v>2.9</v>
      </c>
      <c r="BF445">
        <v>6</v>
      </c>
      <c r="BG445">
        <v>1</v>
      </c>
    </row>
    <row r="446" spans="1:59" x14ac:dyDescent="0.25">
      <c r="A446" s="47">
        <v>3</v>
      </c>
      <c r="B446" s="47">
        <v>0</v>
      </c>
      <c r="C446" s="47">
        <v>0</v>
      </c>
      <c r="D446" s="47">
        <v>0</v>
      </c>
      <c r="E446" s="47">
        <v>1</v>
      </c>
      <c r="F446" s="47">
        <v>1</v>
      </c>
      <c r="G446" s="47">
        <v>0</v>
      </c>
      <c r="H446" s="47">
        <v>0</v>
      </c>
      <c r="I446" s="47">
        <v>0</v>
      </c>
      <c r="J446" s="47">
        <v>3</v>
      </c>
      <c r="K446" s="47">
        <v>21</v>
      </c>
      <c r="L446" s="47">
        <v>294</v>
      </c>
      <c r="M446" s="47">
        <v>1</v>
      </c>
      <c r="N446" s="47">
        <v>5</v>
      </c>
      <c r="O446" s="42">
        <v>0</v>
      </c>
      <c r="P446" s="42">
        <v>4.47</v>
      </c>
      <c r="Q446" s="42">
        <v>0.23</v>
      </c>
      <c r="R446" s="42">
        <v>2.44</v>
      </c>
      <c r="S446" s="47">
        <v>19</v>
      </c>
      <c r="T446" s="42">
        <v>0.43</v>
      </c>
      <c r="U446" s="42">
        <v>3</v>
      </c>
      <c r="V446" s="42">
        <v>2.0454545454545454</v>
      </c>
      <c r="W446" s="42">
        <v>98</v>
      </c>
      <c r="X446" s="42">
        <v>71</v>
      </c>
      <c r="Y446" s="42">
        <v>0.05</v>
      </c>
      <c r="Z446" s="42">
        <v>0</v>
      </c>
      <c r="AA446" s="42">
        <v>0</v>
      </c>
      <c r="AB446" s="42">
        <v>0.16</v>
      </c>
      <c r="AC446" s="42">
        <v>0</v>
      </c>
      <c r="AD446" s="42">
        <v>0.16</v>
      </c>
      <c r="AE446" s="42">
        <v>0.05</v>
      </c>
      <c r="AF446" s="42">
        <v>0</v>
      </c>
      <c r="AG446" s="42">
        <v>0</v>
      </c>
      <c r="AH446" s="42">
        <v>0</v>
      </c>
      <c r="AI446" s="47">
        <v>0</v>
      </c>
      <c r="AJ446" s="47">
        <v>0</v>
      </c>
      <c r="AK446" s="47">
        <v>0</v>
      </c>
      <c r="AL446" s="47">
        <v>1</v>
      </c>
      <c r="AM446" s="47">
        <v>0</v>
      </c>
      <c r="AN446">
        <v>0</v>
      </c>
      <c r="AO446" s="47">
        <v>2</v>
      </c>
      <c r="AP446" s="47">
        <v>0</v>
      </c>
      <c r="AQ446" s="47">
        <v>0</v>
      </c>
      <c r="AR446" s="47">
        <v>0</v>
      </c>
      <c r="AS446" s="47">
        <v>1</v>
      </c>
      <c r="AT446" s="47">
        <v>0</v>
      </c>
      <c r="AU446" s="47">
        <v>0</v>
      </c>
      <c r="AV446" s="47">
        <v>2</v>
      </c>
      <c r="AW446" s="47">
        <v>0</v>
      </c>
      <c r="AX446" s="47">
        <v>1</v>
      </c>
      <c r="AY446">
        <v>1</v>
      </c>
      <c r="AZ446" s="47">
        <v>0</v>
      </c>
      <c r="BA446" s="47">
        <v>0</v>
      </c>
      <c r="BB446">
        <v>0</v>
      </c>
      <c r="BC446" t="s">
        <v>157</v>
      </c>
      <c r="BD446">
        <v>9</v>
      </c>
      <c r="BE446">
        <v>8.5</v>
      </c>
      <c r="BF446">
        <v>3</v>
      </c>
      <c r="BG446">
        <v>4</v>
      </c>
    </row>
    <row r="447" spans="1:59" x14ac:dyDescent="0.25">
      <c r="A447" s="47">
        <v>1</v>
      </c>
      <c r="B447" s="47">
        <v>2</v>
      </c>
      <c r="C447" s="47">
        <v>5</v>
      </c>
      <c r="D447" s="47">
        <v>0</v>
      </c>
      <c r="E447" s="47">
        <v>2</v>
      </c>
      <c r="F447" s="47">
        <v>0</v>
      </c>
      <c r="G447" s="47">
        <v>0</v>
      </c>
      <c r="H447" s="47">
        <v>0</v>
      </c>
      <c r="I447" s="47">
        <v>0</v>
      </c>
      <c r="J447" s="47">
        <v>1</v>
      </c>
      <c r="K447" s="47">
        <v>21</v>
      </c>
      <c r="L447" s="47">
        <v>283</v>
      </c>
      <c r="M447" s="47">
        <v>2</v>
      </c>
      <c r="N447" s="47">
        <v>6</v>
      </c>
      <c r="O447" s="42">
        <v>0</v>
      </c>
      <c r="P447" s="42">
        <v>2.35</v>
      </c>
      <c r="Q447" s="42">
        <v>-0.09</v>
      </c>
      <c r="R447" s="42">
        <v>1.97</v>
      </c>
      <c r="S447" s="47">
        <v>3</v>
      </c>
      <c r="T447" s="42">
        <v>0.38</v>
      </c>
      <c r="U447" s="42">
        <v>0</v>
      </c>
      <c r="V447" s="42">
        <v>1.9666666666666668</v>
      </c>
      <c r="W447" s="42">
        <v>25</v>
      </c>
      <c r="X447" s="42">
        <v>9</v>
      </c>
      <c r="Y447" s="42">
        <v>0.67</v>
      </c>
      <c r="Z447" s="42">
        <v>0.67</v>
      </c>
      <c r="AA447" s="42">
        <v>1.67</v>
      </c>
      <c r="AB447" s="42">
        <v>0.33</v>
      </c>
      <c r="AC447" s="42">
        <v>0</v>
      </c>
      <c r="AD447" s="42">
        <v>0.33</v>
      </c>
      <c r="AE447" s="42">
        <v>0</v>
      </c>
      <c r="AF447" s="42">
        <v>0</v>
      </c>
      <c r="AG447" s="42">
        <v>0</v>
      </c>
      <c r="AH447" s="42">
        <v>0</v>
      </c>
      <c r="AI447" s="47">
        <v>0</v>
      </c>
      <c r="AJ447" s="47">
        <v>0</v>
      </c>
      <c r="AK447" s="47">
        <v>0</v>
      </c>
      <c r="AL447" s="47">
        <v>0</v>
      </c>
      <c r="AM447" s="47">
        <v>0</v>
      </c>
      <c r="AN447">
        <v>0</v>
      </c>
      <c r="AO447" s="47">
        <v>0</v>
      </c>
      <c r="AP447" s="47">
        <v>0</v>
      </c>
      <c r="AQ447" s="47">
        <v>0</v>
      </c>
      <c r="AR447" s="47">
        <v>0</v>
      </c>
      <c r="AS447" s="47">
        <v>2</v>
      </c>
      <c r="AT447" s="47">
        <v>2</v>
      </c>
      <c r="AU447" s="47">
        <v>5</v>
      </c>
      <c r="AV447" s="47">
        <v>1</v>
      </c>
      <c r="AW447" s="47">
        <v>0</v>
      </c>
      <c r="AX447" s="47">
        <v>0</v>
      </c>
      <c r="AY447">
        <v>1</v>
      </c>
      <c r="AZ447" s="47">
        <v>0</v>
      </c>
      <c r="BA447" s="47">
        <v>0</v>
      </c>
      <c r="BB447">
        <v>0</v>
      </c>
      <c r="BC447" t="s">
        <v>141</v>
      </c>
      <c r="BD447">
        <v>0</v>
      </c>
      <c r="BE447">
        <v>5.9</v>
      </c>
      <c r="BF447">
        <v>0</v>
      </c>
      <c r="BG447">
        <v>3</v>
      </c>
    </row>
    <row r="448" spans="1:59" x14ac:dyDescent="0.25">
      <c r="A448" s="47">
        <v>2</v>
      </c>
      <c r="B448" s="47">
        <v>0</v>
      </c>
      <c r="C448" s="47">
        <v>0</v>
      </c>
      <c r="D448" s="47">
        <v>0</v>
      </c>
      <c r="E448" s="47">
        <v>2</v>
      </c>
      <c r="F448" s="47">
        <v>0</v>
      </c>
      <c r="G448" s="47">
        <v>0</v>
      </c>
      <c r="H448" s="47">
        <v>0</v>
      </c>
      <c r="I448" s="47">
        <v>0</v>
      </c>
      <c r="J448" s="47">
        <v>5</v>
      </c>
      <c r="K448" s="47">
        <v>21</v>
      </c>
      <c r="L448" s="47">
        <v>1371</v>
      </c>
      <c r="M448" s="47">
        <v>1</v>
      </c>
      <c r="N448" s="47">
        <v>7</v>
      </c>
      <c r="O448" s="42">
        <v>0</v>
      </c>
      <c r="P448" s="42">
        <v>5.77</v>
      </c>
      <c r="Q448" s="42">
        <v>-0.21</v>
      </c>
      <c r="R448" s="42">
        <v>3.05</v>
      </c>
      <c r="S448" s="47">
        <v>20</v>
      </c>
      <c r="T448" s="42">
        <v>0.46</v>
      </c>
      <c r="U448" s="42">
        <v>2.1</v>
      </c>
      <c r="V448" s="42">
        <v>4</v>
      </c>
      <c r="W448" s="42">
        <v>101</v>
      </c>
      <c r="X448" s="42">
        <v>99</v>
      </c>
      <c r="Y448" s="42">
        <v>0.1</v>
      </c>
      <c r="Z448" s="42">
        <v>0</v>
      </c>
      <c r="AA448" s="42">
        <v>0</v>
      </c>
      <c r="AB448" s="42">
        <v>0.1</v>
      </c>
      <c r="AC448" s="42">
        <v>0</v>
      </c>
      <c r="AD448" s="42">
        <v>0.25</v>
      </c>
      <c r="AE448" s="42">
        <v>0</v>
      </c>
      <c r="AF448" s="42">
        <v>0</v>
      </c>
      <c r="AG448" s="42">
        <v>0</v>
      </c>
      <c r="AH448" s="42">
        <v>0</v>
      </c>
      <c r="AI448" s="47">
        <v>0</v>
      </c>
      <c r="AJ448" s="47">
        <v>0</v>
      </c>
      <c r="AK448" s="47">
        <v>0</v>
      </c>
      <c r="AL448" s="47">
        <v>0</v>
      </c>
      <c r="AM448" s="47">
        <v>0</v>
      </c>
      <c r="AN448">
        <v>0</v>
      </c>
      <c r="AO448" s="47">
        <v>2</v>
      </c>
      <c r="AP448" s="47">
        <v>0</v>
      </c>
      <c r="AQ448" s="47">
        <v>0</v>
      </c>
      <c r="AR448" s="47">
        <v>0</v>
      </c>
      <c r="AS448" s="47">
        <v>2</v>
      </c>
      <c r="AT448" s="47">
        <v>0</v>
      </c>
      <c r="AU448" s="47">
        <v>0</v>
      </c>
      <c r="AV448" s="47">
        <v>2</v>
      </c>
      <c r="AW448" s="47">
        <v>0</v>
      </c>
      <c r="AX448" s="47">
        <v>0</v>
      </c>
      <c r="AY448">
        <v>3</v>
      </c>
      <c r="AZ448" s="47">
        <v>0</v>
      </c>
      <c r="BA448" s="47">
        <v>0</v>
      </c>
      <c r="BB448">
        <v>0</v>
      </c>
      <c r="BC448" t="s">
        <v>442</v>
      </c>
      <c r="BD448">
        <v>10</v>
      </c>
      <c r="BE448">
        <v>14</v>
      </c>
      <c r="BF448">
        <v>5</v>
      </c>
      <c r="BG448">
        <v>4</v>
      </c>
    </row>
    <row r="449" spans="1:59" x14ac:dyDescent="0.25">
      <c r="A449" s="47">
        <v>1</v>
      </c>
      <c r="B449" s="47">
        <v>0</v>
      </c>
      <c r="C449" s="47">
        <v>2</v>
      </c>
      <c r="D449" s="47">
        <v>0</v>
      </c>
      <c r="E449" s="47">
        <v>2</v>
      </c>
      <c r="F449" s="47">
        <v>0</v>
      </c>
      <c r="G449" s="47">
        <v>0</v>
      </c>
      <c r="H449" s="47">
        <v>0</v>
      </c>
      <c r="I449" s="47">
        <v>0</v>
      </c>
      <c r="J449" s="47">
        <v>0</v>
      </c>
      <c r="K449" s="47">
        <v>21</v>
      </c>
      <c r="L449" s="47">
        <v>266</v>
      </c>
      <c r="M449" s="47">
        <v>4</v>
      </c>
      <c r="N449" s="47">
        <v>6</v>
      </c>
      <c r="O449" s="42">
        <v>0</v>
      </c>
      <c r="P449" s="42">
        <v>1.56</v>
      </c>
      <c r="Q449" s="42">
        <v>-0.34</v>
      </c>
      <c r="R449" s="42">
        <v>-0.2</v>
      </c>
      <c r="S449" s="47">
        <v>3</v>
      </c>
      <c r="T449" s="42">
        <v>0.37</v>
      </c>
      <c r="U449" s="42">
        <v>-1.1000000000000001</v>
      </c>
      <c r="V449" s="42">
        <v>0.25</v>
      </c>
      <c r="W449" s="42">
        <v>14</v>
      </c>
      <c r="X449" s="42">
        <v>10</v>
      </c>
      <c r="Y449" s="42">
        <v>0.67</v>
      </c>
      <c r="Z449" s="42">
        <v>0</v>
      </c>
      <c r="AA449" s="42">
        <v>0.67</v>
      </c>
      <c r="AB449" s="42">
        <v>0.33</v>
      </c>
      <c r="AC449" s="42">
        <v>0</v>
      </c>
      <c r="AD449" s="42">
        <v>0</v>
      </c>
      <c r="AE449" s="42">
        <v>0</v>
      </c>
      <c r="AF449" s="42">
        <v>0</v>
      </c>
      <c r="AG449" s="42">
        <v>0</v>
      </c>
      <c r="AH449" s="42">
        <v>0</v>
      </c>
      <c r="AI449" s="47">
        <v>1</v>
      </c>
      <c r="AJ449" s="47">
        <v>0</v>
      </c>
      <c r="AK449" s="47">
        <v>2</v>
      </c>
      <c r="AL449" s="47">
        <v>1</v>
      </c>
      <c r="AM449" s="47">
        <v>0</v>
      </c>
      <c r="AN449">
        <v>0</v>
      </c>
      <c r="AO449" s="47">
        <v>0</v>
      </c>
      <c r="AP449" s="47">
        <v>0</v>
      </c>
      <c r="AQ449" s="47">
        <v>0</v>
      </c>
      <c r="AR449" s="47">
        <v>0</v>
      </c>
      <c r="AS449" s="47">
        <v>1</v>
      </c>
      <c r="AT449" s="47">
        <v>0</v>
      </c>
      <c r="AU449" s="47">
        <v>0</v>
      </c>
      <c r="AV449" s="47">
        <v>0</v>
      </c>
      <c r="AW449" s="47">
        <v>0</v>
      </c>
      <c r="AX449" s="47">
        <v>0</v>
      </c>
      <c r="AY449">
        <v>0</v>
      </c>
      <c r="AZ449" s="47">
        <v>0</v>
      </c>
      <c r="BA449" s="47">
        <v>0</v>
      </c>
      <c r="BB449">
        <v>0</v>
      </c>
      <c r="BC449" t="s">
        <v>638</v>
      </c>
      <c r="BD449">
        <v>-1.1000000000000001</v>
      </c>
      <c r="BE449">
        <v>0.5</v>
      </c>
      <c r="BF449">
        <v>1</v>
      </c>
      <c r="BG449">
        <v>2</v>
      </c>
    </row>
    <row r="450" spans="1:59" x14ac:dyDescent="0.25">
      <c r="A450" s="47">
        <v>3</v>
      </c>
      <c r="B450" s="47">
        <v>12</v>
      </c>
      <c r="C450" s="47">
        <v>6</v>
      </c>
      <c r="D450" s="47">
        <v>3</v>
      </c>
      <c r="E450" s="47">
        <v>8</v>
      </c>
      <c r="F450" s="47">
        <v>0</v>
      </c>
      <c r="G450" s="47">
        <v>1</v>
      </c>
      <c r="H450" s="47">
        <v>1</v>
      </c>
      <c r="I450" s="47">
        <v>0</v>
      </c>
      <c r="J450" s="47">
        <v>0</v>
      </c>
      <c r="K450" s="47">
        <v>21</v>
      </c>
      <c r="L450" s="47">
        <v>1371</v>
      </c>
      <c r="M450" s="47">
        <v>4</v>
      </c>
      <c r="N450" s="47">
        <v>6</v>
      </c>
      <c r="O450" s="42">
        <v>0</v>
      </c>
      <c r="P450" s="42">
        <v>3.77</v>
      </c>
      <c r="Q450" s="42">
        <v>-0.18</v>
      </c>
      <c r="R450" s="42">
        <v>1.8</v>
      </c>
      <c r="S450" s="47">
        <v>14</v>
      </c>
      <c r="T450" s="42">
        <v>0.4</v>
      </c>
      <c r="U450" s="42">
        <v>1.3375000000000001</v>
      </c>
      <c r="V450" s="42">
        <v>2.0714285714285716</v>
      </c>
      <c r="W450" s="42">
        <v>30</v>
      </c>
      <c r="X450" s="42">
        <v>12</v>
      </c>
      <c r="Y450" s="42">
        <v>0.53</v>
      </c>
      <c r="Z450" s="42">
        <v>0.8</v>
      </c>
      <c r="AA450" s="42">
        <v>0.4</v>
      </c>
      <c r="AB450" s="42">
        <v>0.2</v>
      </c>
      <c r="AC450" s="42">
        <v>0.2</v>
      </c>
      <c r="AD450" s="42">
        <v>0</v>
      </c>
      <c r="AE450" s="42">
        <v>0</v>
      </c>
      <c r="AF450" s="42">
        <v>7.0000000000000007E-2</v>
      </c>
      <c r="AG450" s="42">
        <v>7.0000000000000007E-2</v>
      </c>
      <c r="AH450" s="42">
        <v>0</v>
      </c>
      <c r="AI450" s="47">
        <v>3</v>
      </c>
      <c r="AJ450" s="47">
        <v>9</v>
      </c>
      <c r="AK450" s="47">
        <v>4</v>
      </c>
      <c r="AL450" s="47">
        <v>2</v>
      </c>
      <c r="AM450" s="47">
        <v>2</v>
      </c>
      <c r="AN450">
        <v>0</v>
      </c>
      <c r="AO450" s="47">
        <v>0</v>
      </c>
      <c r="AP450" s="47">
        <v>0</v>
      </c>
      <c r="AQ450" s="47">
        <v>0</v>
      </c>
      <c r="AR450" s="47">
        <v>0</v>
      </c>
      <c r="AS450" s="47">
        <v>5</v>
      </c>
      <c r="AT450" s="47">
        <v>3</v>
      </c>
      <c r="AU450" s="47">
        <v>2</v>
      </c>
      <c r="AV450" s="47">
        <v>1</v>
      </c>
      <c r="AW450" s="47">
        <v>1</v>
      </c>
      <c r="AX450" s="47">
        <v>0</v>
      </c>
      <c r="AY450">
        <v>0</v>
      </c>
      <c r="AZ450" s="47">
        <v>1</v>
      </c>
      <c r="BA450" s="47">
        <v>1</v>
      </c>
      <c r="BB450">
        <v>0</v>
      </c>
      <c r="BC450" t="s">
        <v>403</v>
      </c>
      <c r="BD450">
        <v>10.7</v>
      </c>
      <c r="BE450">
        <v>14.5</v>
      </c>
      <c r="BF450">
        <v>8</v>
      </c>
      <c r="BG450">
        <v>7</v>
      </c>
    </row>
    <row r="451" spans="1:59" x14ac:dyDescent="0.25">
      <c r="A451" s="47">
        <v>2</v>
      </c>
      <c r="B451" s="47">
        <v>0</v>
      </c>
      <c r="C451" s="47">
        <v>0</v>
      </c>
      <c r="D451" s="47">
        <v>0</v>
      </c>
      <c r="E451" s="47">
        <v>5</v>
      </c>
      <c r="F451" s="47">
        <v>0</v>
      </c>
      <c r="G451" s="47">
        <v>0</v>
      </c>
      <c r="H451" s="47">
        <v>0</v>
      </c>
      <c r="I451" s="47">
        <v>0</v>
      </c>
      <c r="J451" s="47">
        <v>7</v>
      </c>
      <c r="K451" s="47">
        <v>21</v>
      </c>
      <c r="L451" s="47">
        <v>356</v>
      </c>
      <c r="M451" s="47">
        <v>1</v>
      </c>
      <c r="N451" s="47">
        <v>7</v>
      </c>
      <c r="O451" s="42">
        <v>0</v>
      </c>
      <c r="P451" s="42">
        <v>7.48</v>
      </c>
      <c r="Q451" s="42">
        <v>-1.21</v>
      </c>
      <c r="R451" s="42">
        <v>4.72</v>
      </c>
      <c r="S451" s="47">
        <v>16</v>
      </c>
      <c r="T451" s="42">
        <v>0.47</v>
      </c>
      <c r="U451" s="42">
        <v>4.4375</v>
      </c>
      <c r="V451" s="42">
        <v>5</v>
      </c>
      <c r="W451" s="42">
        <v>102</v>
      </c>
      <c r="X451" s="42">
        <v>102</v>
      </c>
      <c r="Y451" s="42">
        <v>0.31</v>
      </c>
      <c r="Z451" s="42">
        <v>0</v>
      </c>
      <c r="AA451" s="42">
        <v>0</v>
      </c>
      <c r="AB451" s="42">
        <v>0.12</v>
      </c>
      <c r="AC451" s="42">
        <v>0</v>
      </c>
      <c r="AD451" s="42">
        <v>0.44</v>
      </c>
      <c r="AE451" s="42">
        <v>0</v>
      </c>
      <c r="AF451" s="42">
        <v>0</v>
      </c>
      <c r="AG451" s="42">
        <v>0</v>
      </c>
      <c r="AH451" s="42">
        <v>0</v>
      </c>
      <c r="AI451" s="47">
        <v>5</v>
      </c>
      <c r="AJ451" s="47">
        <v>0</v>
      </c>
      <c r="AK451" s="47">
        <v>0</v>
      </c>
      <c r="AL451" s="47">
        <v>1</v>
      </c>
      <c r="AM451" s="47">
        <v>0</v>
      </c>
      <c r="AN451">
        <v>0</v>
      </c>
      <c r="AO451" s="47">
        <v>4</v>
      </c>
      <c r="AP451" s="47">
        <v>0</v>
      </c>
      <c r="AQ451" s="47">
        <v>0</v>
      </c>
      <c r="AR451" s="47">
        <v>0</v>
      </c>
      <c r="AS451" s="47">
        <v>0</v>
      </c>
      <c r="AT451" s="47">
        <v>0</v>
      </c>
      <c r="AU451" s="47">
        <v>0</v>
      </c>
      <c r="AV451" s="47">
        <v>1</v>
      </c>
      <c r="AW451" s="47">
        <v>0</v>
      </c>
      <c r="AX451" s="47">
        <v>0</v>
      </c>
      <c r="AY451">
        <v>3</v>
      </c>
      <c r="AZ451" s="47">
        <v>0</v>
      </c>
      <c r="BA451" s="47">
        <v>0</v>
      </c>
      <c r="BB451">
        <v>0</v>
      </c>
      <c r="BC451" t="s">
        <v>244</v>
      </c>
      <c r="BD451">
        <v>21.5</v>
      </c>
      <c r="BE451">
        <v>14</v>
      </c>
      <c r="BF451">
        <v>5</v>
      </c>
      <c r="BG451">
        <v>3</v>
      </c>
    </row>
    <row r="452" spans="1:59" x14ac:dyDescent="0.25">
      <c r="A452" s="47">
        <v>2</v>
      </c>
      <c r="B452" s="47">
        <v>1</v>
      </c>
      <c r="C452" s="47">
        <v>7</v>
      </c>
      <c r="D452" s="47">
        <v>2</v>
      </c>
      <c r="E452" s="47">
        <v>4</v>
      </c>
      <c r="F452" s="47">
        <v>1</v>
      </c>
      <c r="G452" s="47">
        <v>2</v>
      </c>
      <c r="H452" s="47">
        <v>2</v>
      </c>
      <c r="I452" s="47">
        <v>0</v>
      </c>
      <c r="J452" s="47">
        <v>0</v>
      </c>
      <c r="K452" s="47">
        <v>21</v>
      </c>
      <c r="L452" s="47">
        <v>356</v>
      </c>
      <c r="M452" s="47">
        <v>5</v>
      </c>
      <c r="N452" s="47">
        <v>6</v>
      </c>
      <c r="O452" s="42">
        <v>0</v>
      </c>
      <c r="P452" s="42">
        <v>4.34</v>
      </c>
      <c r="Q452" s="42">
        <v>-0.11</v>
      </c>
      <c r="R452" s="42">
        <v>1.91</v>
      </c>
      <c r="S452" s="47">
        <v>14</v>
      </c>
      <c r="T452" s="42">
        <v>0.4</v>
      </c>
      <c r="U452" s="42">
        <v>1.7571428571428569</v>
      </c>
      <c r="V452" s="42">
        <v>2.0571428571428569</v>
      </c>
      <c r="W452" s="42">
        <v>34</v>
      </c>
      <c r="X452" s="42">
        <v>8</v>
      </c>
      <c r="Y452" s="42">
        <v>0.28999999999999998</v>
      </c>
      <c r="Z452" s="42">
        <v>7.0000000000000007E-2</v>
      </c>
      <c r="AA452" s="42">
        <v>0.5</v>
      </c>
      <c r="AB452" s="42">
        <v>0.14000000000000001</v>
      </c>
      <c r="AC452" s="42">
        <v>0.14000000000000001</v>
      </c>
      <c r="AD452" s="42">
        <v>0</v>
      </c>
      <c r="AE452" s="42">
        <v>7.0000000000000007E-2</v>
      </c>
      <c r="AF452" s="42">
        <v>0.14000000000000001</v>
      </c>
      <c r="AG452" s="42">
        <v>0.14000000000000001</v>
      </c>
      <c r="AH452" s="42">
        <v>0</v>
      </c>
      <c r="AI452" s="47">
        <v>2</v>
      </c>
      <c r="AJ452" s="47">
        <v>0</v>
      </c>
      <c r="AK452" s="47">
        <v>1</v>
      </c>
      <c r="AL452" s="47">
        <v>0</v>
      </c>
      <c r="AM452" s="47">
        <v>1</v>
      </c>
      <c r="AN452">
        <v>0</v>
      </c>
      <c r="AO452" s="47">
        <v>0</v>
      </c>
      <c r="AP452" s="47">
        <v>1</v>
      </c>
      <c r="AQ452" s="47">
        <v>0</v>
      </c>
      <c r="AR452" s="47">
        <v>0</v>
      </c>
      <c r="AS452" s="47">
        <v>2</v>
      </c>
      <c r="AT452" s="47">
        <v>1</v>
      </c>
      <c r="AU452" s="47">
        <v>6</v>
      </c>
      <c r="AV452" s="47">
        <v>2</v>
      </c>
      <c r="AW452" s="47">
        <v>1</v>
      </c>
      <c r="AX452" s="47">
        <v>1</v>
      </c>
      <c r="AY452">
        <v>0</v>
      </c>
      <c r="AZ452" s="47">
        <v>1</v>
      </c>
      <c r="BA452" s="47">
        <v>2</v>
      </c>
      <c r="BB452">
        <v>0</v>
      </c>
      <c r="BC452" t="s">
        <v>379</v>
      </c>
      <c r="BD452">
        <v>9.5</v>
      </c>
      <c r="BE452">
        <v>14.6</v>
      </c>
      <c r="BF452">
        <v>5</v>
      </c>
      <c r="BG452">
        <v>7</v>
      </c>
    </row>
    <row r="453" spans="1:59" x14ac:dyDescent="0.25">
      <c r="A453" s="47">
        <v>1</v>
      </c>
      <c r="B453" s="47">
        <v>32</v>
      </c>
      <c r="C453" s="47">
        <v>15</v>
      </c>
      <c r="D453" s="47">
        <v>12</v>
      </c>
      <c r="E453" s="47">
        <v>9</v>
      </c>
      <c r="F453" s="47">
        <v>0</v>
      </c>
      <c r="G453" s="47">
        <v>7</v>
      </c>
      <c r="H453" s="47">
        <v>0</v>
      </c>
      <c r="I453" s="47">
        <v>0</v>
      </c>
      <c r="J453" s="47">
        <v>1</v>
      </c>
      <c r="K453" s="47">
        <v>21</v>
      </c>
      <c r="L453" s="47">
        <v>267</v>
      </c>
      <c r="M453" s="47">
        <v>2</v>
      </c>
      <c r="N453" s="47">
        <v>6</v>
      </c>
      <c r="O453" s="42">
        <v>0</v>
      </c>
      <c r="P453" s="42">
        <v>6.51</v>
      </c>
      <c r="Q453" s="42">
        <v>-0.3</v>
      </c>
      <c r="R453" s="42">
        <v>3.54</v>
      </c>
      <c r="S453" s="47">
        <v>17</v>
      </c>
      <c r="T453" s="42">
        <v>0.44</v>
      </c>
      <c r="U453" s="42">
        <v>4.1375000000000002</v>
      </c>
      <c r="V453" s="42">
        <v>3.0111111111111111</v>
      </c>
      <c r="W453" s="42">
        <v>87</v>
      </c>
      <c r="X453" s="42">
        <v>11</v>
      </c>
      <c r="Y453" s="42">
        <v>0.53</v>
      </c>
      <c r="Z453" s="42">
        <v>1.88</v>
      </c>
      <c r="AA453" s="42">
        <v>0.88</v>
      </c>
      <c r="AB453" s="42">
        <v>0.06</v>
      </c>
      <c r="AC453" s="42">
        <v>0.71</v>
      </c>
      <c r="AD453" s="42">
        <v>0.06</v>
      </c>
      <c r="AE453" s="42">
        <v>0</v>
      </c>
      <c r="AF453" s="42">
        <v>0</v>
      </c>
      <c r="AG453" s="42">
        <v>0.41</v>
      </c>
      <c r="AH453" s="42">
        <v>0</v>
      </c>
      <c r="AI453" s="47">
        <v>4</v>
      </c>
      <c r="AJ453" s="47">
        <v>17</v>
      </c>
      <c r="AK453" s="47">
        <v>8</v>
      </c>
      <c r="AL453" s="47">
        <v>1</v>
      </c>
      <c r="AM453" s="47">
        <v>7</v>
      </c>
      <c r="AN453">
        <v>0</v>
      </c>
      <c r="AO453" s="47">
        <v>1</v>
      </c>
      <c r="AP453" s="47">
        <v>0</v>
      </c>
      <c r="AQ453" s="47">
        <v>3</v>
      </c>
      <c r="AR453" s="47">
        <v>0</v>
      </c>
      <c r="AS453" s="47">
        <v>5</v>
      </c>
      <c r="AT453" s="47">
        <v>15</v>
      </c>
      <c r="AU453" s="47">
        <v>7</v>
      </c>
      <c r="AV453" s="47">
        <v>0</v>
      </c>
      <c r="AW453" s="47">
        <v>5</v>
      </c>
      <c r="AX453" s="47">
        <v>0</v>
      </c>
      <c r="AY453">
        <v>0</v>
      </c>
      <c r="AZ453" s="47">
        <v>0</v>
      </c>
      <c r="BA453" s="47">
        <v>4</v>
      </c>
      <c r="BB453">
        <v>0</v>
      </c>
      <c r="BC453" t="s">
        <v>270</v>
      </c>
      <c r="BD453">
        <v>33.200000000000003</v>
      </c>
      <c r="BE453">
        <v>27.2</v>
      </c>
      <c r="BF453">
        <v>8</v>
      </c>
      <c r="BG453">
        <v>9</v>
      </c>
    </row>
    <row r="454" spans="1:59" x14ac:dyDescent="0.25">
      <c r="A454" s="47">
        <v>3</v>
      </c>
      <c r="B454" s="47">
        <v>12</v>
      </c>
      <c r="C454" s="47">
        <v>9</v>
      </c>
      <c r="D454" s="47">
        <v>8</v>
      </c>
      <c r="E454" s="47">
        <v>20</v>
      </c>
      <c r="F454" s="47">
        <v>1</v>
      </c>
      <c r="G454" s="47">
        <v>4</v>
      </c>
      <c r="H454" s="47">
        <v>0</v>
      </c>
      <c r="I454" s="47">
        <v>0</v>
      </c>
      <c r="J454" s="47">
        <v>0</v>
      </c>
      <c r="K454" s="47">
        <v>21</v>
      </c>
      <c r="L454" s="47">
        <v>267</v>
      </c>
      <c r="M454" s="47">
        <v>4</v>
      </c>
      <c r="N454" s="47">
        <v>6</v>
      </c>
      <c r="O454" s="42">
        <v>0</v>
      </c>
      <c r="P454" s="42">
        <v>3.44</v>
      </c>
      <c r="Q454" s="42">
        <v>-0.25</v>
      </c>
      <c r="R454" s="42">
        <v>2.3199999999999998</v>
      </c>
      <c r="S454" s="47">
        <v>15</v>
      </c>
      <c r="T454" s="42">
        <v>0.42</v>
      </c>
      <c r="U454" s="42">
        <v>2.0333333333333332</v>
      </c>
      <c r="V454" s="42">
        <v>2.3714285714285714</v>
      </c>
      <c r="W454" s="42">
        <v>44</v>
      </c>
      <c r="X454" s="42">
        <v>31</v>
      </c>
      <c r="Y454" s="42">
        <v>1.25</v>
      </c>
      <c r="Z454" s="42">
        <v>0.75</v>
      </c>
      <c r="AA454" s="42">
        <v>0.56000000000000005</v>
      </c>
      <c r="AB454" s="42">
        <v>0.19</v>
      </c>
      <c r="AC454" s="42">
        <v>0.5</v>
      </c>
      <c r="AD454" s="42">
        <v>0</v>
      </c>
      <c r="AE454" s="42">
        <v>0.06</v>
      </c>
      <c r="AF454" s="42">
        <v>0</v>
      </c>
      <c r="AG454" s="42">
        <v>0.25</v>
      </c>
      <c r="AH454" s="42">
        <v>0</v>
      </c>
      <c r="AI454" s="47">
        <v>13</v>
      </c>
      <c r="AJ454" s="47">
        <v>6</v>
      </c>
      <c r="AK454" s="47">
        <v>4</v>
      </c>
      <c r="AL454" s="47">
        <v>1</v>
      </c>
      <c r="AM454" s="47">
        <v>4</v>
      </c>
      <c r="AN454">
        <v>0</v>
      </c>
      <c r="AO454" s="47">
        <v>0</v>
      </c>
      <c r="AP454" s="47">
        <v>0</v>
      </c>
      <c r="AQ454" s="47">
        <v>3</v>
      </c>
      <c r="AR454" s="47">
        <v>0</v>
      </c>
      <c r="AS454" s="47">
        <v>7</v>
      </c>
      <c r="AT454" s="47">
        <v>6</v>
      </c>
      <c r="AU454" s="47">
        <v>5</v>
      </c>
      <c r="AV454" s="47">
        <v>2</v>
      </c>
      <c r="AW454" s="47">
        <v>4</v>
      </c>
      <c r="AX454" s="47">
        <v>1</v>
      </c>
      <c r="AY454">
        <v>0</v>
      </c>
      <c r="AZ454" s="47">
        <v>0</v>
      </c>
      <c r="BA454" s="47">
        <v>1</v>
      </c>
      <c r="BB454">
        <v>0</v>
      </c>
      <c r="BC454" t="s">
        <v>451</v>
      </c>
      <c r="BD454">
        <v>18.299999999999997</v>
      </c>
      <c r="BE454">
        <v>16.599999999999998</v>
      </c>
      <c r="BF454">
        <v>9</v>
      </c>
      <c r="BG454">
        <v>7</v>
      </c>
    </row>
    <row r="455" spans="1:59" x14ac:dyDescent="0.25">
      <c r="A455" s="47">
        <v>1</v>
      </c>
      <c r="B455" s="47">
        <v>0</v>
      </c>
      <c r="C455" s="47">
        <v>0</v>
      </c>
      <c r="D455" s="47">
        <v>0</v>
      </c>
      <c r="E455" s="47">
        <v>0</v>
      </c>
      <c r="F455" s="47">
        <v>0</v>
      </c>
      <c r="G455" s="47">
        <v>0</v>
      </c>
      <c r="H455" s="47">
        <v>0</v>
      </c>
      <c r="I455" s="47">
        <v>0</v>
      </c>
      <c r="J455" s="47">
        <v>0</v>
      </c>
      <c r="K455" s="47">
        <v>21</v>
      </c>
      <c r="L455" s="47">
        <v>266</v>
      </c>
      <c r="M455" s="47">
        <v>1</v>
      </c>
      <c r="N455" s="47">
        <v>6</v>
      </c>
      <c r="O455" s="42">
        <v>0</v>
      </c>
      <c r="P455" s="42">
        <v>1.93</v>
      </c>
      <c r="Q455" s="42">
        <v>-0.03</v>
      </c>
      <c r="R455" s="42">
        <v>0</v>
      </c>
      <c r="S455" s="47">
        <v>1</v>
      </c>
      <c r="T455" s="42">
        <v>0.37</v>
      </c>
      <c r="U455" s="42">
        <v>-1</v>
      </c>
      <c r="V455" s="42">
        <v>0</v>
      </c>
      <c r="W455" s="42">
        <v>105</v>
      </c>
      <c r="X455" s="42">
        <v>105</v>
      </c>
      <c r="Y455" s="42">
        <v>0</v>
      </c>
      <c r="Z455" s="42">
        <v>0</v>
      </c>
      <c r="AA455" s="42">
        <v>0</v>
      </c>
      <c r="AB455" s="42">
        <v>0.5</v>
      </c>
      <c r="AC455" s="42">
        <v>0</v>
      </c>
      <c r="AD455" s="42">
        <v>0</v>
      </c>
      <c r="AE455" s="42">
        <v>0</v>
      </c>
      <c r="AF455" s="42">
        <v>0</v>
      </c>
      <c r="AG455" s="42">
        <v>0</v>
      </c>
      <c r="AH455" s="42">
        <v>0</v>
      </c>
      <c r="AI455" s="47">
        <v>0</v>
      </c>
      <c r="AJ455" s="47">
        <v>0</v>
      </c>
      <c r="AK455" s="47">
        <v>0</v>
      </c>
      <c r="AL455" s="47">
        <v>1</v>
      </c>
      <c r="AM455" s="47">
        <v>0</v>
      </c>
      <c r="AN455">
        <v>0</v>
      </c>
      <c r="AO455" s="47">
        <v>0</v>
      </c>
      <c r="AP455" s="47">
        <v>0</v>
      </c>
      <c r="AQ455" s="47">
        <v>0</v>
      </c>
      <c r="AR455" s="47">
        <v>0</v>
      </c>
      <c r="AS455" s="47">
        <v>0</v>
      </c>
      <c r="AT455" s="47">
        <v>0</v>
      </c>
      <c r="AU455" s="47">
        <v>0</v>
      </c>
      <c r="AV455" s="47">
        <v>0</v>
      </c>
      <c r="AW455" s="47">
        <v>0</v>
      </c>
      <c r="AX455" s="47">
        <v>0</v>
      </c>
      <c r="AY455">
        <v>0</v>
      </c>
      <c r="AZ455" s="47">
        <v>0</v>
      </c>
      <c r="BA455" s="47">
        <v>0</v>
      </c>
      <c r="BB455">
        <v>0</v>
      </c>
      <c r="BC455" t="s">
        <v>550</v>
      </c>
      <c r="BD455">
        <v>-1</v>
      </c>
      <c r="BE455">
        <v>0</v>
      </c>
      <c r="BF455">
        <v>1</v>
      </c>
      <c r="BG455">
        <v>0</v>
      </c>
    </row>
    <row r="456" spans="1:59" x14ac:dyDescent="0.25">
      <c r="A456" s="47">
        <v>0</v>
      </c>
      <c r="B456" s="47">
        <v>1</v>
      </c>
      <c r="C456" s="47">
        <v>0</v>
      </c>
      <c r="D456" s="47">
        <v>0</v>
      </c>
      <c r="E456" s="47">
        <v>0</v>
      </c>
      <c r="F456" s="47">
        <v>0</v>
      </c>
      <c r="G456" s="47">
        <v>0</v>
      </c>
      <c r="H456" s="47">
        <v>0</v>
      </c>
      <c r="I456" s="47">
        <v>0</v>
      </c>
      <c r="J456" s="47">
        <v>0</v>
      </c>
      <c r="K456" s="47">
        <v>21</v>
      </c>
      <c r="L456" s="47">
        <v>284</v>
      </c>
      <c r="M456" s="47">
        <v>4</v>
      </c>
      <c r="N456" s="47">
        <v>6</v>
      </c>
      <c r="O456" s="42">
        <v>0</v>
      </c>
      <c r="P456" s="42">
        <v>3.47</v>
      </c>
      <c r="Q456" s="42">
        <v>-0.53</v>
      </c>
      <c r="R456" s="42">
        <v>0.6</v>
      </c>
      <c r="S456" s="47">
        <v>2</v>
      </c>
      <c r="T456" s="42">
        <v>0.38</v>
      </c>
      <c r="U456" s="42">
        <v>0.6</v>
      </c>
      <c r="V456" s="42">
        <v>0</v>
      </c>
      <c r="W456" s="42">
        <v>18</v>
      </c>
      <c r="X456" s="42">
        <v>19</v>
      </c>
      <c r="Y456" s="42">
        <v>0</v>
      </c>
      <c r="Z456" s="42">
        <v>0.5</v>
      </c>
      <c r="AA456" s="42">
        <v>0</v>
      </c>
      <c r="AB456" s="42">
        <v>0</v>
      </c>
      <c r="AC456" s="42">
        <v>0</v>
      </c>
      <c r="AD456" s="42">
        <v>0</v>
      </c>
      <c r="AE456" s="42">
        <v>0</v>
      </c>
      <c r="AF456" s="42">
        <v>0</v>
      </c>
      <c r="AG456" s="42">
        <v>0</v>
      </c>
      <c r="AH456" s="42">
        <v>0</v>
      </c>
      <c r="AI456" s="47">
        <v>0</v>
      </c>
      <c r="AJ456" s="47">
        <v>1</v>
      </c>
      <c r="AK456" s="47">
        <v>0</v>
      </c>
      <c r="AL456" s="47">
        <v>0</v>
      </c>
      <c r="AM456" s="47">
        <v>0</v>
      </c>
      <c r="AN456">
        <v>0</v>
      </c>
      <c r="AO456" s="47">
        <v>0</v>
      </c>
      <c r="AP456" s="47">
        <v>0</v>
      </c>
      <c r="AQ456" s="47">
        <v>0</v>
      </c>
      <c r="AR456" s="47">
        <v>0</v>
      </c>
      <c r="AS456" s="47">
        <v>0</v>
      </c>
      <c r="AT456" s="47">
        <v>0</v>
      </c>
      <c r="AU456" s="47">
        <v>0</v>
      </c>
      <c r="AV456" s="47">
        <v>0</v>
      </c>
      <c r="AW456" s="47">
        <v>0</v>
      </c>
      <c r="AX456" s="47">
        <v>0</v>
      </c>
      <c r="AY456">
        <v>0</v>
      </c>
      <c r="AZ456" s="47">
        <v>0</v>
      </c>
      <c r="BA456" s="47">
        <v>0</v>
      </c>
      <c r="BB456">
        <v>0</v>
      </c>
      <c r="BC456" t="s">
        <v>261</v>
      </c>
      <c r="BD456">
        <v>1.2</v>
      </c>
      <c r="BE456">
        <v>0</v>
      </c>
      <c r="BF456">
        <v>2</v>
      </c>
      <c r="BG456">
        <v>0</v>
      </c>
    </row>
    <row r="457" spans="1:59" x14ac:dyDescent="0.25">
      <c r="A457" s="47">
        <v>5</v>
      </c>
      <c r="B457" s="47">
        <v>13</v>
      </c>
      <c r="C457" s="47">
        <v>17</v>
      </c>
      <c r="D457" s="47">
        <v>5</v>
      </c>
      <c r="E457" s="47">
        <v>14</v>
      </c>
      <c r="F457" s="47">
        <v>0</v>
      </c>
      <c r="G457" s="47">
        <v>4</v>
      </c>
      <c r="H457" s="47">
        <v>0</v>
      </c>
      <c r="I457" s="47">
        <v>0</v>
      </c>
      <c r="J457" s="47">
        <v>7</v>
      </c>
      <c r="K457" s="47">
        <v>21</v>
      </c>
      <c r="L457" s="47">
        <v>283</v>
      </c>
      <c r="M457" s="47">
        <v>3</v>
      </c>
      <c r="N457" s="47">
        <v>7</v>
      </c>
      <c r="O457" s="42">
        <v>0</v>
      </c>
      <c r="P457" s="42">
        <v>5.83</v>
      </c>
      <c r="Q457" s="42">
        <v>-0.42</v>
      </c>
      <c r="R457" s="42">
        <v>2.8</v>
      </c>
      <c r="S457" s="47">
        <v>20</v>
      </c>
      <c r="T457" s="42">
        <v>0.45</v>
      </c>
      <c r="U457" s="42">
        <v>2.95</v>
      </c>
      <c r="V457" s="42">
        <v>2.67</v>
      </c>
      <c r="W457" s="42">
        <v>100</v>
      </c>
      <c r="X457" s="42">
        <v>99</v>
      </c>
      <c r="Y457" s="42">
        <v>0.7</v>
      </c>
      <c r="Z457" s="42">
        <v>0.65</v>
      </c>
      <c r="AA457" s="42">
        <v>0.85</v>
      </c>
      <c r="AB457" s="42">
        <v>0.25</v>
      </c>
      <c r="AC457" s="42">
        <v>0.25</v>
      </c>
      <c r="AD457" s="42">
        <v>0.35</v>
      </c>
      <c r="AE457" s="42">
        <v>0</v>
      </c>
      <c r="AF457" s="42">
        <v>0</v>
      </c>
      <c r="AG457" s="42">
        <v>0.2</v>
      </c>
      <c r="AH457" s="42">
        <v>0</v>
      </c>
      <c r="AI457" s="47">
        <v>9</v>
      </c>
      <c r="AJ457" s="47">
        <v>9</v>
      </c>
      <c r="AK457" s="47">
        <v>13</v>
      </c>
      <c r="AL457" s="47">
        <v>4</v>
      </c>
      <c r="AM457" s="47">
        <v>3</v>
      </c>
      <c r="AN457">
        <v>0</v>
      </c>
      <c r="AO457" s="47">
        <v>3</v>
      </c>
      <c r="AP457" s="47">
        <v>0</v>
      </c>
      <c r="AQ457" s="47">
        <v>4</v>
      </c>
      <c r="AR457" s="47">
        <v>0</v>
      </c>
      <c r="AS457" s="47">
        <v>5</v>
      </c>
      <c r="AT457" s="47">
        <v>4</v>
      </c>
      <c r="AU457" s="47">
        <v>4</v>
      </c>
      <c r="AV457" s="47">
        <v>1</v>
      </c>
      <c r="AW457" s="47">
        <v>2</v>
      </c>
      <c r="AX457" s="47">
        <v>0</v>
      </c>
      <c r="AY457">
        <v>4</v>
      </c>
      <c r="AZ457" s="47">
        <v>0</v>
      </c>
      <c r="BA457" s="47">
        <v>0</v>
      </c>
      <c r="BB457">
        <v>0</v>
      </c>
      <c r="BC457" t="s">
        <v>114</v>
      </c>
      <c r="BD457">
        <v>29.599999999999998</v>
      </c>
      <c r="BE457">
        <v>26.7</v>
      </c>
      <c r="BF457">
        <v>10</v>
      </c>
      <c r="BG457">
        <v>10</v>
      </c>
    </row>
    <row r="458" spans="1:59" x14ac:dyDescent="0.25">
      <c r="A458" s="47">
        <v>0</v>
      </c>
      <c r="B458" s="47">
        <v>0</v>
      </c>
      <c r="C458" s="47">
        <v>0</v>
      </c>
      <c r="D458" s="47">
        <v>1</v>
      </c>
      <c r="E458" s="47">
        <v>0</v>
      </c>
      <c r="F458" s="47">
        <v>0</v>
      </c>
      <c r="G458" s="47">
        <v>0</v>
      </c>
      <c r="H458" s="47">
        <v>0</v>
      </c>
      <c r="I458" s="47">
        <v>0</v>
      </c>
      <c r="J458" s="47">
        <v>1</v>
      </c>
      <c r="K458" s="47">
        <v>21</v>
      </c>
      <c r="L458" s="47">
        <v>266</v>
      </c>
      <c r="M458" s="47">
        <v>3</v>
      </c>
      <c r="N458" s="47">
        <v>6</v>
      </c>
      <c r="O458" s="42">
        <v>0</v>
      </c>
      <c r="P458" s="42">
        <v>0.99</v>
      </c>
      <c r="Q458" s="42">
        <v>-0.61</v>
      </c>
      <c r="R458" s="42">
        <v>1.1599999999999999</v>
      </c>
      <c r="S458" s="47">
        <v>5</v>
      </c>
      <c r="T458" s="42">
        <v>0.38</v>
      </c>
      <c r="U458" s="42">
        <v>1.9333333333333333</v>
      </c>
      <c r="V458" s="42">
        <v>0</v>
      </c>
      <c r="W458" s="42">
        <v>23</v>
      </c>
      <c r="X458" s="42">
        <v>10</v>
      </c>
      <c r="Y458" s="42">
        <v>0</v>
      </c>
      <c r="Z458" s="42">
        <v>0</v>
      </c>
      <c r="AA458" s="42">
        <v>0</v>
      </c>
      <c r="AB458" s="42">
        <v>0</v>
      </c>
      <c r="AC458" s="42">
        <v>0.2</v>
      </c>
      <c r="AD458" s="42">
        <v>0.2</v>
      </c>
      <c r="AE458" s="42">
        <v>0</v>
      </c>
      <c r="AF458" s="42">
        <v>0</v>
      </c>
      <c r="AG458" s="42">
        <v>0</v>
      </c>
      <c r="AH458" s="42">
        <v>0</v>
      </c>
      <c r="AI458" s="47">
        <v>0</v>
      </c>
      <c r="AJ458" s="47">
        <v>0</v>
      </c>
      <c r="AK458" s="47">
        <v>0</v>
      </c>
      <c r="AL458" s="47">
        <v>0</v>
      </c>
      <c r="AM458" s="47">
        <v>1</v>
      </c>
      <c r="AN458">
        <v>0</v>
      </c>
      <c r="AO458" s="47">
        <v>1</v>
      </c>
      <c r="AP458" s="47">
        <v>0</v>
      </c>
      <c r="AQ458" s="47">
        <v>0</v>
      </c>
      <c r="AR458" s="47">
        <v>0</v>
      </c>
      <c r="AS458" s="47">
        <v>0</v>
      </c>
      <c r="AT458" s="47">
        <v>0</v>
      </c>
      <c r="AU458" s="47">
        <v>0</v>
      </c>
      <c r="AV458" s="47">
        <v>0</v>
      </c>
      <c r="AW458" s="47">
        <v>0</v>
      </c>
      <c r="AX458" s="47">
        <v>0</v>
      </c>
      <c r="AY458">
        <v>0</v>
      </c>
      <c r="AZ458" s="47">
        <v>0</v>
      </c>
      <c r="BA458" s="47">
        <v>0</v>
      </c>
      <c r="BB458">
        <v>0</v>
      </c>
      <c r="BC458" t="s">
        <v>485</v>
      </c>
      <c r="BD458">
        <v>5.8</v>
      </c>
      <c r="BE458">
        <v>0</v>
      </c>
      <c r="BF458">
        <v>3</v>
      </c>
      <c r="BG458">
        <v>0</v>
      </c>
    </row>
    <row r="459" spans="1:59" x14ac:dyDescent="0.25">
      <c r="A459" s="47">
        <v>1</v>
      </c>
      <c r="B459" s="47">
        <v>5</v>
      </c>
      <c r="C459" s="47">
        <v>3</v>
      </c>
      <c r="D459" s="47">
        <v>0</v>
      </c>
      <c r="E459" s="47">
        <v>0</v>
      </c>
      <c r="F459" s="47">
        <v>0</v>
      </c>
      <c r="G459" s="47">
        <v>0</v>
      </c>
      <c r="H459" s="47">
        <v>0</v>
      </c>
      <c r="I459" s="47">
        <v>0</v>
      </c>
      <c r="J459" s="47">
        <v>0</v>
      </c>
      <c r="K459" s="47">
        <v>21</v>
      </c>
      <c r="L459" s="47">
        <v>277</v>
      </c>
      <c r="M459" s="47">
        <v>2</v>
      </c>
      <c r="N459" s="47">
        <v>6</v>
      </c>
      <c r="O459" s="42">
        <v>0</v>
      </c>
      <c r="P459" s="42">
        <v>0.8</v>
      </c>
      <c r="Q459" s="42">
        <v>-0.03</v>
      </c>
      <c r="R459" s="42">
        <v>0.62</v>
      </c>
      <c r="S459" s="47">
        <v>5</v>
      </c>
      <c r="T459" s="42">
        <v>0.37</v>
      </c>
      <c r="U459" s="42">
        <v>1.1499999999999999</v>
      </c>
      <c r="V459" s="42">
        <v>0.26666666666666666</v>
      </c>
      <c r="W459" s="42">
        <v>41</v>
      </c>
      <c r="X459" s="42">
        <v>11</v>
      </c>
      <c r="Y459" s="42">
        <v>0</v>
      </c>
      <c r="Z459" s="42">
        <v>1</v>
      </c>
      <c r="AA459" s="42">
        <v>0.6</v>
      </c>
      <c r="AB459" s="42">
        <v>0.2</v>
      </c>
      <c r="AC459" s="42">
        <v>0</v>
      </c>
      <c r="AD459" s="42">
        <v>0</v>
      </c>
      <c r="AE459" s="42">
        <v>0</v>
      </c>
      <c r="AF459" s="42">
        <v>0</v>
      </c>
      <c r="AG459" s="42">
        <v>0</v>
      </c>
      <c r="AH459" s="42">
        <v>0</v>
      </c>
      <c r="AI459" s="47">
        <v>0</v>
      </c>
      <c r="AJ459" s="47">
        <v>3</v>
      </c>
      <c r="AK459" s="47">
        <v>1</v>
      </c>
      <c r="AL459" s="47">
        <v>0</v>
      </c>
      <c r="AM459" s="47">
        <v>0</v>
      </c>
      <c r="AN459">
        <v>0</v>
      </c>
      <c r="AO459" s="47">
        <v>0</v>
      </c>
      <c r="AP459" s="47">
        <v>0</v>
      </c>
      <c r="AQ459" s="47">
        <v>0</v>
      </c>
      <c r="AR459" s="47">
        <v>0</v>
      </c>
      <c r="AS459" s="47">
        <v>0</v>
      </c>
      <c r="AT459" s="47">
        <v>2</v>
      </c>
      <c r="AU459" s="47">
        <v>2</v>
      </c>
      <c r="AV459" s="47">
        <v>1</v>
      </c>
      <c r="AW459" s="47">
        <v>0</v>
      </c>
      <c r="AX459" s="47">
        <v>0</v>
      </c>
      <c r="AY459">
        <v>0</v>
      </c>
      <c r="AZ459" s="47">
        <v>0</v>
      </c>
      <c r="BA459" s="47">
        <v>0</v>
      </c>
      <c r="BB459">
        <v>0</v>
      </c>
      <c r="BC459" t="s">
        <v>151</v>
      </c>
      <c r="BD459">
        <v>3.3</v>
      </c>
      <c r="BE459">
        <v>0.79999999999999982</v>
      </c>
      <c r="BF459">
        <v>3</v>
      </c>
      <c r="BG459">
        <v>3</v>
      </c>
    </row>
    <row r="460" spans="1:59" x14ac:dyDescent="0.25">
      <c r="A460" s="47">
        <v>0</v>
      </c>
      <c r="B460" s="47">
        <v>1</v>
      </c>
      <c r="C460" s="47">
        <v>0</v>
      </c>
      <c r="D460" s="47">
        <v>0</v>
      </c>
      <c r="E460" s="47">
        <v>2</v>
      </c>
      <c r="F460" s="47">
        <v>0</v>
      </c>
      <c r="G460" s="47">
        <v>1</v>
      </c>
      <c r="H460" s="47">
        <v>0</v>
      </c>
      <c r="I460" s="47">
        <v>0</v>
      </c>
      <c r="J460" s="47">
        <v>0</v>
      </c>
      <c r="K460" s="47">
        <v>21</v>
      </c>
      <c r="L460" s="47">
        <v>283</v>
      </c>
      <c r="M460" s="47">
        <v>5</v>
      </c>
      <c r="N460" s="47">
        <v>6</v>
      </c>
      <c r="O460" s="42">
        <v>0</v>
      </c>
      <c r="P460" s="42">
        <v>2.0699999999999998</v>
      </c>
      <c r="Q460" s="42">
        <v>-0.21</v>
      </c>
      <c r="R460" s="42">
        <v>0.68</v>
      </c>
      <c r="S460" s="47">
        <v>5</v>
      </c>
      <c r="T460" s="42">
        <v>0.38</v>
      </c>
      <c r="U460" s="42">
        <v>0.73333333333333339</v>
      </c>
      <c r="V460" s="42">
        <v>0.6</v>
      </c>
      <c r="W460" s="42">
        <v>32</v>
      </c>
      <c r="X460" s="42">
        <v>23</v>
      </c>
      <c r="Y460" s="42">
        <v>0.4</v>
      </c>
      <c r="Z460" s="42">
        <v>0.2</v>
      </c>
      <c r="AA460" s="42">
        <v>0</v>
      </c>
      <c r="AB460" s="42">
        <v>0</v>
      </c>
      <c r="AC460" s="42">
        <v>0</v>
      </c>
      <c r="AD460" s="42">
        <v>0</v>
      </c>
      <c r="AE460" s="42">
        <v>0</v>
      </c>
      <c r="AF460" s="42">
        <v>0</v>
      </c>
      <c r="AG460" s="42">
        <v>0.2</v>
      </c>
      <c r="AH460" s="42">
        <v>0</v>
      </c>
      <c r="AI460" s="47">
        <v>2</v>
      </c>
      <c r="AJ460" s="47">
        <v>1</v>
      </c>
      <c r="AK460" s="47">
        <v>0</v>
      </c>
      <c r="AL460" s="47">
        <v>0</v>
      </c>
      <c r="AM460" s="47">
        <v>0</v>
      </c>
      <c r="AN460">
        <v>0</v>
      </c>
      <c r="AO460" s="47">
        <v>0</v>
      </c>
      <c r="AP460" s="47">
        <v>0</v>
      </c>
      <c r="AQ460" s="47">
        <v>0</v>
      </c>
      <c r="AR460" s="47">
        <v>0</v>
      </c>
      <c r="AS460" s="47">
        <v>0</v>
      </c>
      <c r="AT460" s="47">
        <v>0</v>
      </c>
      <c r="AU460" s="47">
        <v>0</v>
      </c>
      <c r="AV460" s="47">
        <v>0</v>
      </c>
      <c r="AW460" s="47">
        <v>0</v>
      </c>
      <c r="AX460" s="47">
        <v>0</v>
      </c>
      <c r="AY460">
        <v>0</v>
      </c>
      <c r="AZ460" s="47">
        <v>0</v>
      </c>
      <c r="BA460" s="47">
        <v>1</v>
      </c>
      <c r="BB460">
        <v>0</v>
      </c>
      <c r="BC460" t="s">
        <v>150</v>
      </c>
      <c r="BD460">
        <v>2.2000000000000002</v>
      </c>
      <c r="BE460">
        <v>1.2</v>
      </c>
      <c r="BF460">
        <v>3</v>
      </c>
      <c r="BG460">
        <v>2</v>
      </c>
    </row>
    <row r="461" spans="1:59" x14ac:dyDescent="0.25">
      <c r="A461" s="47">
        <v>5</v>
      </c>
      <c r="B461" s="47">
        <v>25</v>
      </c>
      <c r="C461" s="47">
        <v>28</v>
      </c>
      <c r="D461" s="47">
        <v>5</v>
      </c>
      <c r="E461" s="47">
        <v>30</v>
      </c>
      <c r="F461" s="47">
        <v>1</v>
      </c>
      <c r="G461" s="47">
        <v>3</v>
      </c>
      <c r="H461" s="47">
        <v>3</v>
      </c>
      <c r="I461" s="47">
        <v>1</v>
      </c>
      <c r="J461" s="47">
        <v>6</v>
      </c>
      <c r="K461" s="47">
        <v>21</v>
      </c>
      <c r="L461" s="47">
        <v>262</v>
      </c>
      <c r="M461" s="47">
        <v>2</v>
      </c>
      <c r="N461" s="47">
        <v>7</v>
      </c>
      <c r="O461" s="42">
        <v>11.8</v>
      </c>
      <c r="P461" s="42">
        <v>15.52</v>
      </c>
      <c r="Q461" s="42">
        <v>1.64</v>
      </c>
      <c r="R461" s="42">
        <v>5.22</v>
      </c>
      <c r="S461" s="47">
        <v>19</v>
      </c>
      <c r="T461" s="42">
        <v>9.4499999999999993</v>
      </c>
      <c r="U461" s="42">
        <v>7.06</v>
      </c>
      <c r="V461" s="42">
        <v>3.177777777777778</v>
      </c>
      <c r="W461" s="42">
        <v>82</v>
      </c>
      <c r="X461" s="42">
        <v>105</v>
      </c>
      <c r="Y461" s="42">
        <v>1.58</v>
      </c>
      <c r="Z461" s="42">
        <v>1.32</v>
      </c>
      <c r="AA461" s="42">
        <v>1.47</v>
      </c>
      <c r="AB461" s="42">
        <v>0.26</v>
      </c>
      <c r="AC461" s="42">
        <v>0.26</v>
      </c>
      <c r="AD461" s="42">
        <v>0.32</v>
      </c>
      <c r="AE461" s="42">
        <v>0.05</v>
      </c>
      <c r="AF461" s="42">
        <v>0.16</v>
      </c>
      <c r="AG461" s="42">
        <v>0.16</v>
      </c>
      <c r="AH461" s="42">
        <v>0.05</v>
      </c>
      <c r="AI461" s="47">
        <v>18</v>
      </c>
      <c r="AJ461" s="47">
        <v>14</v>
      </c>
      <c r="AK461" s="47">
        <v>14</v>
      </c>
      <c r="AL461" s="47">
        <v>2</v>
      </c>
      <c r="AM461" s="47">
        <v>2</v>
      </c>
      <c r="AN461">
        <v>0</v>
      </c>
      <c r="AO461" s="47">
        <v>6</v>
      </c>
      <c r="AP461" s="47">
        <v>2</v>
      </c>
      <c r="AQ461" s="47">
        <v>2</v>
      </c>
      <c r="AR461" s="47">
        <v>1</v>
      </c>
      <c r="AS461" s="47">
        <v>12</v>
      </c>
      <c r="AT461" s="47">
        <v>11</v>
      </c>
      <c r="AU461" s="47">
        <v>14</v>
      </c>
      <c r="AV461" s="47">
        <v>3</v>
      </c>
      <c r="AW461" s="47">
        <v>3</v>
      </c>
      <c r="AX461" s="47">
        <v>1</v>
      </c>
      <c r="AY461">
        <v>0</v>
      </c>
      <c r="AZ461" s="47">
        <v>1</v>
      </c>
      <c r="BA461" s="47">
        <v>1</v>
      </c>
      <c r="BB461">
        <v>0</v>
      </c>
      <c r="BC461" t="s">
        <v>169</v>
      </c>
      <c r="BD461">
        <v>70.600000000000009</v>
      </c>
      <c r="BE461">
        <v>28.599999999999998</v>
      </c>
      <c r="BF461">
        <v>10</v>
      </c>
      <c r="BG461">
        <v>9</v>
      </c>
    </row>
    <row r="462" spans="1:59" x14ac:dyDescent="0.25">
      <c r="A462" s="47">
        <v>5</v>
      </c>
      <c r="B462" s="47">
        <v>27</v>
      </c>
      <c r="C462" s="47">
        <v>44</v>
      </c>
      <c r="D462" s="47">
        <v>10</v>
      </c>
      <c r="E462" s="47">
        <v>19</v>
      </c>
      <c r="F462" s="47">
        <v>0</v>
      </c>
      <c r="G462" s="47">
        <v>0</v>
      </c>
      <c r="H462" s="47">
        <v>2</v>
      </c>
      <c r="I462" s="47">
        <v>1</v>
      </c>
      <c r="J462" s="47">
        <v>5</v>
      </c>
      <c r="K462" s="47">
        <v>21</v>
      </c>
      <c r="L462" s="47">
        <v>290</v>
      </c>
      <c r="M462" s="47">
        <v>2</v>
      </c>
      <c r="N462" s="47">
        <v>7</v>
      </c>
      <c r="O462" s="42">
        <v>5.5</v>
      </c>
      <c r="P462" s="42">
        <v>5.16</v>
      </c>
      <c r="Q462" s="42">
        <v>0.66</v>
      </c>
      <c r="R462" s="42">
        <v>3.72</v>
      </c>
      <c r="S462" s="47">
        <v>19</v>
      </c>
      <c r="T462" s="42">
        <v>4.6399999999999997</v>
      </c>
      <c r="U462" s="42">
        <v>3.5249999999999999</v>
      </c>
      <c r="V462" s="42">
        <v>3.8636363636363638</v>
      </c>
      <c r="W462" s="42">
        <v>93</v>
      </c>
      <c r="X462" s="42">
        <v>98</v>
      </c>
      <c r="Y462" s="42">
        <v>1</v>
      </c>
      <c r="Z462" s="42">
        <v>1.42</v>
      </c>
      <c r="AA462" s="42">
        <v>2.3199999999999998</v>
      </c>
      <c r="AB462" s="42">
        <v>0.26</v>
      </c>
      <c r="AC462" s="42">
        <v>0.53</v>
      </c>
      <c r="AD462" s="42">
        <v>0.26</v>
      </c>
      <c r="AE462" s="42">
        <v>0</v>
      </c>
      <c r="AF462" s="42">
        <v>0.11</v>
      </c>
      <c r="AG462" s="42">
        <v>0</v>
      </c>
      <c r="AH462" s="42">
        <v>0.05</v>
      </c>
      <c r="AI462" s="47">
        <v>9</v>
      </c>
      <c r="AJ462" s="47">
        <v>9</v>
      </c>
      <c r="AK462" s="47">
        <v>23</v>
      </c>
      <c r="AL462" s="47">
        <v>3</v>
      </c>
      <c r="AM462" s="47">
        <v>6</v>
      </c>
      <c r="AN462">
        <v>0</v>
      </c>
      <c r="AO462" s="47">
        <v>2</v>
      </c>
      <c r="AP462" s="47">
        <v>1</v>
      </c>
      <c r="AQ462" s="47">
        <v>0</v>
      </c>
      <c r="AR462" s="47">
        <v>0</v>
      </c>
      <c r="AS462" s="47">
        <v>10</v>
      </c>
      <c r="AT462" s="47">
        <v>18</v>
      </c>
      <c r="AU462" s="47">
        <v>21</v>
      </c>
      <c r="AV462" s="47">
        <v>2</v>
      </c>
      <c r="AW462" s="47">
        <v>4</v>
      </c>
      <c r="AX462" s="47">
        <v>0</v>
      </c>
      <c r="AY462">
        <v>3</v>
      </c>
      <c r="AZ462" s="47">
        <v>1</v>
      </c>
      <c r="BA462" s="47">
        <v>0</v>
      </c>
      <c r="BB462">
        <v>1</v>
      </c>
      <c r="BC462" t="s">
        <v>390</v>
      </c>
      <c r="BD462">
        <v>28.2</v>
      </c>
      <c r="BE462">
        <v>45.5</v>
      </c>
      <c r="BF462">
        <v>8</v>
      </c>
      <c r="BG462">
        <v>12</v>
      </c>
    </row>
    <row r="463" spans="1:59" x14ac:dyDescent="0.25">
      <c r="A463" s="47">
        <v>2</v>
      </c>
      <c r="B463" s="47">
        <v>39</v>
      </c>
      <c r="C463" s="47">
        <v>37</v>
      </c>
      <c r="D463" s="47">
        <v>2</v>
      </c>
      <c r="E463" s="47">
        <v>32</v>
      </c>
      <c r="F463" s="47">
        <v>1</v>
      </c>
      <c r="G463" s="47">
        <v>3</v>
      </c>
      <c r="H463" s="47">
        <v>1</v>
      </c>
      <c r="I463" s="47">
        <v>1</v>
      </c>
      <c r="J463" s="47">
        <v>7</v>
      </c>
      <c r="K463" s="47">
        <v>21</v>
      </c>
      <c r="L463" s="47">
        <v>262</v>
      </c>
      <c r="M463" s="47">
        <v>2</v>
      </c>
      <c r="N463" s="47">
        <v>7</v>
      </c>
      <c r="O463" s="42">
        <v>11.2</v>
      </c>
      <c r="P463" s="42">
        <v>10.25</v>
      </c>
      <c r="Q463" s="42">
        <v>1.47</v>
      </c>
      <c r="R463" s="42">
        <v>5</v>
      </c>
      <c r="S463" s="47">
        <v>21</v>
      </c>
      <c r="T463" s="42">
        <v>9.01</v>
      </c>
      <c r="U463" s="42">
        <v>5.83</v>
      </c>
      <c r="V463" s="42">
        <v>4.2636363636363646</v>
      </c>
      <c r="W463" s="42">
        <v>92</v>
      </c>
      <c r="X463" s="42">
        <v>105</v>
      </c>
      <c r="Y463" s="42">
        <v>1.52</v>
      </c>
      <c r="Z463" s="42">
        <v>1.86</v>
      </c>
      <c r="AA463" s="42">
        <v>1.76</v>
      </c>
      <c r="AB463" s="42">
        <v>0.1</v>
      </c>
      <c r="AC463" s="42">
        <v>0.1</v>
      </c>
      <c r="AD463" s="42">
        <v>0.33</v>
      </c>
      <c r="AE463" s="42">
        <v>0.05</v>
      </c>
      <c r="AF463" s="42">
        <v>0.05</v>
      </c>
      <c r="AG463" s="42">
        <v>0.14000000000000001</v>
      </c>
      <c r="AH463" s="42">
        <v>0.05</v>
      </c>
      <c r="AI463" s="47">
        <v>18</v>
      </c>
      <c r="AJ463" s="47">
        <v>15</v>
      </c>
      <c r="AK463" s="47">
        <v>19</v>
      </c>
      <c r="AL463" s="47">
        <v>2</v>
      </c>
      <c r="AM463" s="47">
        <v>0</v>
      </c>
      <c r="AN463">
        <v>1</v>
      </c>
      <c r="AO463" s="47">
        <v>6</v>
      </c>
      <c r="AP463" s="47">
        <v>0</v>
      </c>
      <c r="AQ463" s="47">
        <v>2</v>
      </c>
      <c r="AR463" s="47">
        <v>0</v>
      </c>
      <c r="AS463" s="47">
        <v>14</v>
      </c>
      <c r="AT463" s="47">
        <v>24</v>
      </c>
      <c r="AU463" s="47">
        <v>18</v>
      </c>
      <c r="AV463" s="47">
        <v>0</v>
      </c>
      <c r="AW463" s="47">
        <v>2</v>
      </c>
      <c r="AX463" s="47">
        <v>0</v>
      </c>
      <c r="AY463">
        <v>1</v>
      </c>
      <c r="AZ463" s="47">
        <v>1</v>
      </c>
      <c r="BA463" s="47">
        <v>1</v>
      </c>
      <c r="BB463">
        <v>1</v>
      </c>
      <c r="BC463" t="s">
        <v>102</v>
      </c>
      <c r="BD463">
        <v>56.699999999999996</v>
      </c>
      <c r="BE463">
        <v>47.2</v>
      </c>
      <c r="BF463">
        <v>10</v>
      </c>
      <c r="BG463">
        <v>11</v>
      </c>
    </row>
    <row r="464" spans="1:59" x14ac:dyDescent="0.25">
      <c r="A464" s="47">
        <v>4</v>
      </c>
      <c r="B464" s="47">
        <v>19</v>
      </c>
      <c r="C464" s="47">
        <v>15</v>
      </c>
      <c r="D464" s="47">
        <v>5</v>
      </c>
      <c r="E464" s="47">
        <v>5</v>
      </c>
      <c r="F464" s="47">
        <v>0</v>
      </c>
      <c r="G464" s="47">
        <v>0</v>
      </c>
      <c r="H464" s="47">
        <v>2</v>
      </c>
      <c r="I464" s="47">
        <v>0</v>
      </c>
      <c r="J464" s="47">
        <v>5</v>
      </c>
      <c r="K464" s="47">
        <v>21</v>
      </c>
      <c r="L464" s="47">
        <v>290</v>
      </c>
      <c r="M464" s="47">
        <v>3</v>
      </c>
      <c r="N464" s="47">
        <v>7</v>
      </c>
      <c r="O464" s="42">
        <v>2.2000000000000002</v>
      </c>
      <c r="P464" s="42">
        <v>5.75</v>
      </c>
      <c r="Q464" s="42">
        <v>-1.94</v>
      </c>
      <c r="R464" s="42">
        <v>3.39</v>
      </c>
      <c r="S464" s="47">
        <v>17</v>
      </c>
      <c r="T464" s="42">
        <v>2.12</v>
      </c>
      <c r="U464" s="42">
        <v>2.2749999999999999</v>
      </c>
      <c r="V464" s="42">
        <v>4.3777777777777782</v>
      </c>
      <c r="W464" s="42">
        <v>101</v>
      </c>
      <c r="X464" s="42">
        <v>98</v>
      </c>
      <c r="Y464" s="42">
        <v>0.28999999999999998</v>
      </c>
      <c r="Z464" s="42">
        <v>1.1200000000000001</v>
      </c>
      <c r="AA464" s="42">
        <v>0.88</v>
      </c>
      <c r="AB464" s="42">
        <v>0.24</v>
      </c>
      <c r="AC464" s="42">
        <v>0.28999999999999998</v>
      </c>
      <c r="AD464" s="42">
        <v>0.28999999999999998</v>
      </c>
      <c r="AE464" s="42">
        <v>0</v>
      </c>
      <c r="AF464" s="42">
        <v>0.12</v>
      </c>
      <c r="AG464" s="42">
        <v>0</v>
      </c>
      <c r="AH464" s="42">
        <v>0</v>
      </c>
      <c r="AI464" s="47">
        <v>4</v>
      </c>
      <c r="AJ464" s="47">
        <v>4</v>
      </c>
      <c r="AK464" s="47">
        <v>7</v>
      </c>
      <c r="AL464" s="47">
        <v>3</v>
      </c>
      <c r="AM464" s="47">
        <v>2</v>
      </c>
      <c r="AN464">
        <v>0</v>
      </c>
      <c r="AO464" s="47">
        <v>2</v>
      </c>
      <c r="AP464" s="47">
        <v>1</v>
      </c>
      <c r="AQ464" s="47">
        <v>0</v>
      </c>
      <c r="AR464" s="47">
        <v>0</v>
      </c>
      <c r="AS464" s="47">
        <v>1</v>
      </c>
      <c r="AT464" s="47">
        <v>15</v>
      </c>
      <c r="AU464" s="47">
        <v>8</v>
      </c>
      <c r="AV464" s="47">
        <v>1</v>
      </c>
      <c r="AW464" s="47">
        <v>3</v>
      </c>
      <c r="AX464" s="47">
        <v>0</v>
      </c>
      <c r="AY464">
        <v>3</v>
      </c>
      <c r="AZ464" s="47">
        <v>1</v>
      </c>
      <c r="BA464" s="47">
        <v>0</v>
      </c>
      <c r="BB464">
        <v>0</v>
      </c>
      <c r="BC464" t="s">
        <v>408</v>
      </c>
      <c r="BD464">
        <v>21.299999999999997</v>
      </c>
      <c r="BE464">
        <v>40.5</v>
      </c>
      <c r="BF464">
        <v>9</v>
      </c>
      <c r="BG464">
        <v>9</v>
      </c>
    </row>
    <row r="465" spans="1:59" x14ac:dyDescent="0.25">
      <c r="A465" s="47">
        <v>1</v>
      </c>
      <c r="B465" s="47">
        <v>7</v>
      </c>
      <c r="C465" s="47">
        <v>6</v>
      </c>
      <c r="D465" s="47">
        <v>4</v>
      </c>
      <c r="E465" s="47">
        <v>2</v>
      </c>
      <c r="F465" s="47">
        <v>0</v>
      </c>
      <c r="G465" s="47">
        <v>3</v>
      </c>
      <c r="H465" s="47">
        <v>1</v>
      </c>
      <c r="I465" s="47">
        <v>0</v>
      </c>
      <c r="J465" s="47">
        <v>5</v>
      </c>
      <c r="K465" s="47">
        <v>21</v>
      </c>
      <c r="L465" s="47">
        <v>280</v>
      </c>
      <c r="M465" s="47">
        <v>2</v>
      </c>
      <c r="N465" s="47">
        <v>2</v>
      </c>
      <c r="O465" s="42">
        <v>7.4</v>
      </c>
      <c r="P465" s="42">
        <v>9.2799999999999994</v>
      </c>
      <c r="Q465" s="42">
        <v>0.69</v>
      </c>
      <c r="R465" s="42">
        <v>6.63</v>
      </c>
      <c r="S465" s="47">
        <v>7</v>
      </c>
      <c r="T465" s="42">
        <v>6.05</v>
      </c>
      <c r="U465" s="42">
        <v>4.7</v>
      </c>
      <c r="V465" s="42">
        <v>8.0749999999999993</v>
      </c>
      <c r="W465" s="42">
        <v>56</v>
      </c>
      <c r="X465" s="42">
        <v>51</v>
      </c>
      <c r="Y465" s="42">
        <v>0.28999999999999998</v>
      </c>
      <c r="Z465" s="42">
        <v>1</v>
      </c>
      <c r="AA465" s="42">
        <v>0.86</v>
      </c>
      <c r="AB465" s="42">
        <v>0.14000000000000001</v>
      </c>
      <c r="AC465" s="42">
        <v>0.56999999999999995</v>
      </c>
      <c r="AD465" s="42">
        <v>0.71</v>
      </c>
      <c r="AE465" s="42">
        <v>0</v>
      </c>
      <c r="AF465" s="42">
        <v>0.14000000000000001</v>
      </c>
      <c r="AG465" s="42">
        <v>0.43</v>
      </c>
      <c r="AH465" s="42">
        <v>0</v>
      </c>
      <c r="AI465" s="47">
        <v>0</v>
      </c>
      <c r="AJ465" s="47">
        <v>2</v>
      </c>
      <c r="AK465" s="47">
        <v>1</v>
      </c>
      <c r="AL465" s="47">
        <v>0</v>
      </c>
      <c r="AM465" s="47">
        <v>1</v>
      </c>
      <c r="AN465">
        <v>0</v>
      </c>
      <c r="AO465" s="47">
        <v>2</v>
      </c>
      <c r="AP465" s="47">
        <v>0</v>
      </c>
      <c r="AQ465" s="47">
        <v>1</v>
      </c>
      <c r="AR465" s="47">
        <v>0</v>
      </c>
      <c r="AS465" s="47">
        <v>2</v>
      </c>
      <c r="AT465" s="47">
        <v>5</v>
      </c>
      <c r="AU465" s="47">
        <v>5</v>
      </c>
      <c r="AV465" s="47">
        <v>1</v>
      </c>
      <c r="AW465" s="47">
        <v>3</v>
      </c>
      <c r="AX465" s="47">
        <v>0</v>
      </c>
      <c r="AY465">
        <v>3</v>
      </c>
      <c r="AZ465" s="47">
        <v>1</v>
      </c>
      <c r="BA465" s="47">
        <v>2</v>
      </c>
      <c r="BB465">
        <v>0</v>
      </c>
      <c r="BC465" t="s">
        <v>591</v>
      </c>
      <c r="BD465">
        <v>14.1</v>
      </c>
      <c r="BE465">
        <v>32.299999999999997</v>
      </c>
      <c r="BF465">
        <v>3</v>
      </c>
      <c r="BG465">
        <v>4</v>
      </c>
    </row>
    <row r="466" spans="1:59" x14ac:dyDescent="0.25">
      <c r="A466" s="47">
        <v>5</v>
      </c>
      <c r="B466" s="47">
        <v>19</v>
      </c>
      <c r="C466" s="47">
        <v>19</v>
      </c>
      <c r="D466" s="47">
        <v>6</v>
      </c>
      <c r="E466" s="47">
        <v>8</v>
      </c>
      <c r="F466" s="47">
        <v>0</v>
      </c>
      <c r="G466" s="47">
        <v>0</v>
      </c>
      <c r="H466" s="47">
        <v>2</v>
      </c>
      <c r="I466" s="47">
        <v>0</v>
      </c>
      <c r="J466" s="47">
        <v>2</v>
      </c>
      <c r="K466" s="47">
        <v>21</v>
      </c>
      <c r="L466" s="47">
        <v>294</v>
      </c>
      <c r="M466" s="47">
        <v>3</v>
      </c>
      <c r="N466" s="47">
        <v>6</v>
      </c>
      <c r="O466" s="42">
        <v>8.1999999999999993</v>
      </c>
      <c r="P466" s="42">
        <v>5.24</v>
      </c>
      <c r="Q466" s="42">
        <v>1.1299999999999999</v>
      </c>
      <c r="R466" s="42">
        <v>2.93</v>
      </c>
      <c r="S466" s="47">
        <v>16</v>
      </c>
      <c r="T466" s="42">
        <v>6.65</v>
      </c>
      <c r="U466" s="42">
        <v>2.3857142857142857</v>
      </c>
      <c r="V466" s="42">
        <v>3.3555555555555556</v>
      </c>
      <c r="W466" s="42">
        <v>99</v>
      </c>
      <c r="X466" s="42">
        <v>102</v>
      </c>
      <c r="Y466" s="42">
        <v>0.5</v>
      </c>
      <c r="Z466" s="42">
        <v>1.19</v>
      </c>
      <c r="AA466" s="42">
        <v>1.19</v>
      </c>
      <c r="AB466" s="42">
        <v>0.31</v>
      </c>
      <c r="AC466" s="42">
        <v>0.38</v>
      </c>
      <c r="AD466" s="42">
        <v>0.12</v>
      </c>
      <c r="AE466" s="42">
        <v>0</v>
      </c>
      <c r="AF466" s="42">
        <v>0.12</v>
      </c>
      <c r="AG466" s="42">
        <v>0</v>
      </c>
      <c r="AH466" s="42">
        <v>0</v>
      </c>
      <c r="AI466" s="47">
        <v>5</v>
      </c>
      <c r="AJ466" s="47">
        <v>8</v>
      </c>
      <c r="AK466" s="47">
        <v>6</v>
      </c>
      <c r="AL466" s="47">
        <v>1</v>
      </c>
      <c r="AM466" s="47">
        <v>3</v>
      </c>
      <c r="AN466">
        <v>0</v>
      </c>
      <c r="AO466" s="47">
        <v>1</v>
      </c>
      <c r="AP466" s="47">
        <v>0</v>
      </c>
      <c r="AQ466" s="47">
        <v>0</v>
      </c>
      <c r="AR466" s="47">
        <v>0</v>
      </c>
      <c r="AS466" s="47">
        <v>3</v>
      </c>
      <c r="AT466" s="47">
        <v>11</v>
      </c>
      <c r="AU466" s="47">
        <v>13</v>
      </c>
      <c r="AV466" s="47">
        <v>4</v>
      </c>
      <c r="AW466" s="47">
        <v>3</v>
      </c>
      <c r="AX466" s="47">
        <v>0</v>
      </c>
      <c r="AY466">
        <v>1</v>
      </c>
      <c r="AZ466" s="47">
        <v>2</v>
      </c>
      <c r="BA466" s="47">
        <v>0</v>
      </c>
      <c r="BB466">
        <v>0</v>
      </c>
      <c r="BC466" t="s">
        <v>437</v>
      </c>
      <c r="BD466">
        <v>16.700000000000003</v>
      </c>
      <c r="BE466">
        <v>30.2</v>
      </c>
      <c r="BF466">
        <v>7</v>
      </c>
      <c r="BG466">
        <v>9</v>
      </c>
    </row>
    <row r="467" spans="1:59" x14ac:dyDescent="0.25">
      <c r="A467" s="47">
        <v>7</v>
      </c>
      <c r="B467" s="47">
        <v>51</v>
      </c>
      <c r="C467" s="47">
        <v>39</v>
      </c>
      <c r="D467" s="47">
        <v>7</v>
      </c>
      <c r="E467" s="47">
        <v>28</v>
      </c>
      <c r="F467" s="47">
        <v>1</v>
      </c>
      <c r="G467" s="47">
        <v>6</v>
      </c>
      <c r="H467" s="47">
        <v>2</v>
      </c>
      <c r="I467" s="47">
        <v>0</v>
      </c>
      <c r="J467" s="47">
        <v>9</v>
      </c>
      <c r="K467" s="47">
        <v>21</v>
      </c>
      <c r="L467" s="47">
        <v>280</v>
      </c>
      <c r="M467" s="47">
        <v>2</v>
      </c>
      <c r="N467" s="47">
        <v>2</v>
      </c>
      <c r="O467" s="42">
        <v>11.9</v>
      </c>
      <c r="P467" s="42">
        <v>12.51</v>
      </c>
      <c r="Q467" s="42">
        <v>0.93</v>
      </c>
      <c r="R467" s="42">
        <v>7.26</v>
      </c>
      <c r="S467" s="47">
        <v>19</v>
      </c>
      <c r="T467" s="42">
        <v>9.58</v>
      </c>
      <c r="U467" s="42">
        <v>8.2500000000000018</v>
      </c>
      <c r="V467" s="42">
        <v>6.166666666666667</v>
      </c>
      <c r="W467" s="42">
        <v>96</v>
      </c>
      <c r="X467" s="42">
        <v>99</v>
      </c>
      <c r="Y467" s="42">
        <v>1.47</v>
      </c>
      <c r="Z467" s="42">
        <v>2.68</v>
      </c>
      <c r="AA467" s="42">
        <v>2.0499999999999998</v>
      </c>
      <c r="AB467" s="42">
        <v>0.37</v>
      </c>
      <c r="AC467" s="42">
        <v>0.37</v>
      </c>
      <c r="AD467" s="42">
        <v>0.47</v>
      </c>
      <c r="AE467" s="42">
        <v>0.05</v>
      </c>
      <c r="AF467" s="42">
        <v>0.11</v>
      </c>
      <c r="AG467" s="42">
        <v>0.32</v>
      </c>
      <c r="AH467" s="42">
        <v>0</v>
      </c>
      <c r="AI467" s="47">
        <v>15</v>
      </c>
      <c r="AJ467" s="47">
        <v>28</v>
      </c>
      <c r="AK467" s="47">
        <v>16</v>
      </c>
      <c r="AL467" s="47">
        <v>4</v>
      </c>
      <c r="AM467" s="47">
        <v>4</v>
      </c>
      <c r="AN467">
        <v>0</v>
      </c>
      <c r="AO467" s="47">
        <v>6</v>
      </c>
      <c r="AP467" s="47">
        <v>1</v>
      </c>
      <c r="AQ467" s="47">
        <v>5</v>
      </c>
      <c r="AR467" s="47">
        <v>0</v>
      </c>
      <c r="AS467" s="47">
        <v>13</v>
      </c>
      <c r="AT467" s="47">
        <v>23</v>
      </c>
      <c r="AU467" s="47">
        <v>23</v>
      </c>
      <c r="AV467" s="47">
        <v>3</v>
      </c>
      <c r="AW467" s="47">
        <v>3</v>
      </c>
      <c r="AX467" s="47">
        <v>1</v>
      </c>
      <c r="AY467">
        <v>3</v>
      </c>
      <c r="AZ467" s="47">
        <v>1</v>
      </c>
      <c r="BA467" s="47">
        <v>1</v>
      </c>
      <c r="BB467">
        <v>0</v>
      </c>
      <c r="BC467" t="s">
        <v>176</v>
      </c>
      <c r="BD467">
        <v>79.5</v>
      </c>
      <c r="BE467">
        <v>55.8</v>
      </c>
      <c r="BF467">
        <v>10</v>
      </c>
      <c r="BG467">
        <v>9</v>
      </c>
    </row>
    <row r="468" spans="1:59" x14ac:dyDescent="0.25">
      <c r="A468" s="47">
        <v>6</v>
      </c>
      <c r="B468" s="47">
        <v>25</v>
      </c>
      <c r="C468" s="47">
        <v>22</v>
      </c>
      <c r="D468" s="47">
        <v>4</v>
      </c>
      <c r="E468" s="47">
        <v>15</v>
      </c>
      <c r="F468" s="47">
        <v>1</v>
      </c>
      <c r="G468" s="47">
        <v>3</v>
      </c>
      <c r="H468" s="47">
        <v>1</v>
      </c>
      <c r="I468" s="47">
        <v>0</v>
      </c>
      <c r="J468" s="47">
        <v>5</v>
      </c>
      <c r="K468" s="47">
        <v>21</v>
      </c>
      <c r="L468" s="47">
        <v>275</v>
      </c>
      <c r="M468" s="47">
        <v>3</v>
      </c>
      <c r="N468" s="47">
        <v>7</v>
      </c>
      <c r="O468" s="42">
        <v>5.3</v>
      </c>
      <c r="P468" s="42">
        <v>9.36</v>
      </c>
      <c r="Q468" s="42">
        <v>-0.42</v>
      </c>
      <c r="R468" s="42">
        <v>3.66</v>
      </c>
      <c r="S468" s="47">
        <v>19</v>
      </c>
      <c r="T468" s="42">
        <v>4.4800000000000004</v>
      </c>
      <c r="U468" s="42">
        <v>3.04</v>
      </c>
      <c r="V468" s="42">
        <v>4.333333333333333</v>
      </c>
      <c r="W468" s="42">
        <v>98</v>
      </c>
      <c r="X468" s="42">
        <v>102</v>
      </c>
      <c r="Y468" s="42">
        <v>0.79</v>
      </c>
      <c r="Z468" s="42">
        <v>1.32</v>
      </c>
      <c r="AA468" s="42">
        <v>1.1599999999999999</v>
      </c>
      <c r="AB468" s="42">
        <v>0.32</v>
      </c>
      <c r="AC468" s="42">
        <v>0.21</v>
      </c>
      <c r="AD468" s="42">
        <v>0.26</v>
      </c>
      <c r="AE468" s="42">
        <v>0.05</v>
      </c>
      <c r="AF468" s="42">
        <v>0.05</v>
      </c>
      <c r="AG468" s="42">
        <v>0.16</v>
      </c>
      <c r="AH468" s="42">
        <v>0</v>
      </c>
      <c r="AI468" s="47">
        <v>7</v>
      </c>
      <c r="AJ468" s="47">
        <v>12</v>
      </c>
      <c r="AK468" s="47">
        <v>10</v>
      </c>
      <c r="AL468" s="47">
        <v>3</v>
      </c>
      <c r="AM468" s="47">
        <v>3</v>
      </c>
      <c r="AN468">
        <v>1</v>
      </c>
      <c r="AO468" s="47">
        <v>2</v>
      </c>
      <c r="AP468" s="47">
        <v>0</v>
      </c>
      <c r="AQ468" s="47">
        <v>1</v>
      </c>
      <c r="AR468" s="47">
        <v>0</v>
      </c>
      <c r="AS468" s="47">
        <v>8</v>
      </c>
      <c r="AT468" s="47">
        <v>13</v>
      </c>
      <c r="AU468" s="47">
        <v>12</v>
      </c>
      <c r="AV468" s="47">
        <v>3</v>
      </c>
      <c r="AW468" s="47">
        <v>1</v>
      </c>
      <c r="AX468" s="47">
        <v>0</v>
      </c>
      <c r="AY468">
        <v>3</v>
      </c>
      <c r="AZ468" s="47">
        <v>1</v>
      </c>
      <c r="BA468" s="47">
        <v>2</v>
      </c>
      <c r="BB468">
        <v>0</v>
      </c>
      <c r="BC468" t="s">
        <v>356</v>
      </c>
      <c r="BD468">
        <v>30.499999999999996</v>
      </c>
      <c r="BE468">
        <v>39.199999999999996</v>
      </c>
      <c r="BF468">
        <v>10</v>
      </c>
      <c r="BG468">
        <v>9</v>
      </c>
    </row>
    <row r="469" spans="1:59" x14ac:dyDescent="0.25">
      <c r="A469" s="47">
        <v>2</v>
      </c>
      <c r="B469" s="47">
        <v>11</v>
      </c>
      <c r="C469" s="47">
        <v>14</v>
      </c>
      <c r="D469" s="47">
        <v>0</v>
      </c>
      <c r="E469" s="47">
        <v>6</v>
      </c>
      <c r="F469" s="47">
        <v>0</v>
      </c>
      <c r="G469" s="47">
        <v>2</v>
      </c>
      <c r="H469" s="47">
        <v>2</v>
      </c>
      <c r="I469" s="47">
        <v>0</v>
      </c>
      <c r="J469" s="47">
        <v>4</v>
      </c>
      <c r="K469" s="47">
        <v>21</v>
      </c>
      <c r="L469" s="47">
        <v>275</v>
      </c>
      <c r="M469" s="47">
        <v>3</v>
      </c>
      <c r="N469" s="47">
        <v>7</v>
      </c>
      <c r="O469" s="42">
        <v>4.9000000000000004</v>
      </c>
      <c r="P469" s="42">
        <v>9.6</v>
      </c>
      <c r="Q469" s="42">
        <v>0.09</v>
      </c>
      <c r="R469" s="42">
        <v>4.3899999999999997</v>
      </c>
      <c r="S469" s="47">
        <v>11</v>
      </c>
      <c r="T469" s="42">
        <v>4.1500000000000004</v>
      </c>
      <c r="U469" s="42">
        <v>4.8</v>
      </c>
      <c r="V469" s="42">
        <v>3.9</v>
      </c>
      <c r="W469" s="42">
        <v>94</v>
      </c>
      <c r="X469" s="42">
        <v>102</v>
      </c>
      <c r="Y469" s="42">
        <v>0.55000000000000004</v>
      </c>
      <c r="Z469" s="42">
        <v>1</v>
      </c>
      <c r="AA469" s="42">
        <v>1.27</v>
      </c>
      <c r="AB469" s="42">
        <v>0.18</v>
      </c>
      <c r="AC469" s="42">
        <v>0</v>
      </c>
      <c r="AD469" s="42">
        <v>0.36</v>
      </c>
      <c r="AE469" s="42">
        <v>0</v>
      </c>
      <c r="AF469" s="42">
        <v>0.18</v>
      </c>
      <c r="AG469" s="42">
        <v>0.18</v>
      </c>
      <c r="AH469" s="42">
        <v>0</v>
      </c>
      <c r="AI469" s="47">
        <v>5</v>
      </c>
      <c r="AJ469" s="47">
        <v>8</v>
      </c>
      <c r="AK469" s="47">
        <v>4</v>
      </c>
      <c r="AL469" s="47">
        <v>0</v>
      </c>
      <c r="AM469" s="47">
        <v>0</v>
      </c>
      <c r="AN469">
        <v>0</v>
      </c>
      <c r="AO469" s="47">
        <v>2</v>
      </c>
      <c r="AP469" s="47">
        <v>1</v>
      </c>
      <c r="AQ469" s="47">
        <v>0</v>
      </c>
      <c r="AR469" s="47">
        <v>0</v>
      </c>
      <c r="AS469" s="47">
        <v>1</v>
      </c>
      <c r="AT469" s="47">
        <v>3</v>
      </c>
      <c r="AU469" s="47">
        <v>10</v>
      </c>
      <c r="AV469" s="47">
        <v>2</v>
      </c>
      <c r="AW469" s="47">
        <v>0</v>
      </c>
      <c r="AX469" s="47">
        <v>0</v>
      </c>
      <c r="AY469">
        <v>2</v>
      </c>
      <c r="AZ469" s="47">
        <v>1</v>
      </c>
      <c r="BA469" s="47">
        <v>2</v>
      </c>
      <c r="BB469">
        <v>0</v>
      </c>
      <c r="BC469" t="s">
        <v>197</v>
      </c>
      <c r="BD469">
        <v>28.9</v>
      </c>
      <c r="BE469">
        <v>19.5</v>
      </c>
      <c r="BF469">
        <v>6</v>
      </c>
      <c r="BG469">
        <v>5</v>
      </c>
    </row>
    <row r="470" spans="1:59" x14ac:dyDescent="0.25">
      <c r="A470" s="47">
        <v>2</v>
      </c>
      <c r="B470" s="47">
        <v>17</v>
      </c>
      <c r="C470" s="47">
        <v>25</v>
      </c>
      <c r="D470" s="47">
        <v>7</v>
      </c>
      <c r="E470" s="47">
        <v>8</v>
      </c>
      <c r="F470" s="47">
        <v>1</v>
      </c>
      <c r="G470" s="47">
        <v>6</v>
      </c>
      <c r="H470" s="47">
        <v>3</v>
      </c>
      <c r="I470" s="47">
        <v>0</v>
      </c>
      <c r="J470" s="47">
        <v>1</v>
      </c>
      <c r="K470" s="47">
        <v>21</v>
      </c>
      <c r="L470" s="47">
        <v>327</v>
      </c>
      <c r="M470" s="47">
        <v>3</v>
      </c>
      <c r="N470" s="47">
        <v>7</v>
      </c>
      <c r="O470" s="42">
        <v>3.8</v>
      </c>
      <c r="P470" s="42">
        <v>6.03</v>
      </c>
      <c r="Q470" s="42">
        <v>0.48</v>
      </c>
      <c r="R470" s="42">
        <v>4.82</v>
      </c>
      <c r="S470" s="47">
        <v>13</v>
      </c>
      <c r="T470" s="42">
        <v>3.34</v>
      </c>
      <c r="U470" s="42">
        <v>4.5333333333333332</v>
      </c>
      <c r="V470" s="42">
        <v>5.0571428571428569</v>
      </c>
      <c r="W470" s="42">
        <v>82</v>
      </c>
      <c r="X470" s="42">
        <v>103</v>
      </c>
      <c r="Y470" s="42">
        <v>0.62</v>
      </c>
      <c r="Z470" s="42">
        <v>1.31</v>
      </c>
      <c r="AA470" s="42">
        <v>1.92</v>
      </c>
      <c r="AB470" s="42">
        <v>0.15</v>
      </c>
      <c r="AC470" s="42">
        <v>0.54</v>
      </c>
      <c r="AD470" s="42">
        <v>0.08</v>
      </c>
      <c r="AE470" s="42">
        <v>0.08</v>
      </c>
      <c r="AF470" s="42">
        <v>0.23</v>
      </c>
      <c r="AG470" s="42">
        <v>0.46</v>
      </c>
      <c r="AH470" s="42">
        <v>0</v>
      </c>
      <c r="AI470" s="47">
        <v>4</v>
      </c>
      <c r="AJ470" s="47">
        <v>6</v>
      </c>
      <c r="AK470" s="47">
        <v>12</v>
      </c>
      <c r="AL470" s="47">
        <v>2</v>
      </c>
      <c r="AM470" s="47">
        <v>0</v>
      </c>
      <c r="AN470">
        <v>0</v>
      </c>
      <c r="AO470" s="47">
        <v>1</v>
      </c>
      <c r="AP470" s="47">
        <v>2</v>
      </c>
      <c r="AQ470" s="47">
        <v>3</v>
      </c>
      <c r="AR470" s="47">
        <v>0</v>
      </c>
      <c r="AS470" s="47">
        <v>4</v>
      </c>
      <c r="AT470" s="47">
        <v>11</v>
      </c>
      <c r="AU470" s="47">
        <v>13</v>
      </c>
      <c r="AV470" s="47">
        <v>0</v>
      </c>
      <c r="AW470" s="47">
        <v>7</v>
      </c>
      <c r="AX470" s="47">
        <v>1</v>
      </c>
      <c r="AY470">
        <v>0</v>
      </c>
      <c r="AZ470" s="47">
        <v>1</v>
      </c>
      <c r="BA470" s="47">
        <v>3</v>
      </c>
      <c r="BB470">
        <v>0</v>
      </c>
      <c r="BC470" t="s">
        <v>257</v>
      </c>
      <c r="BD470">
        <v>28.200000000000003</v>
      </c>
      <c r="BE470">
        <v>33.5</v>
      </c>
      <c r="BF470">
        <v>6</v>
      </c>
      <c r="BG470">
        <v>7</v>
      </c>
    </row>
    <row r="471" spans="1:59" x14ac:dyDescent="0.25">
      <c r="A471" s="47">
        <v>4</v>
      </c>
      <c r="B471" s="47">
        <v>17</v>
      </c>
      <c r="C471" s="47">
        <v>12</v>
      </c>
      <c r="D471" s="47">
        <v>2</v>
      </c>
      <c r="E471" s="47">
        <v>10</v>
      </c>
      <c r="F471" s="47">
        <v>0</v>
      </c>
      <c r="G471" s="47">
        <v>4</v>
      </c>
      <c r="H471" s="47">
        <v>1</v>
      </c>
      <c r="I471" s="47">
        <v>0</v>
      </c>
      <c r="J471" s="47">
        <v>13</v>
      </c>
      <c r="K471" s="47">
        <v>21</v>
      </c>
      <c r="L471" s="47">
        <v>263</v>
      </c>
      <c r="M471" s="47">
        <v>3</v>
      </c>
      <c r="N471" s="47">
        <v>7</v>
      </c>
      <c r="O471" s="42">
        <v>8.3000000000000007</v>
      </c>
      <c r="P471" s="42">
        <v>8.33</v>
      </c>
      <c r="Q471" s="42">
        <v>0.41</v>
      </c>
      <c r="R471" s="42">
        <v>4.8600000000000003</v>
      </c>
      <c r="S471" s="47">
        <v>20</v>
      </c>
      <c r="T471" s="42">
        <v>6.79</v>
      </c>
      <c r="U471" s="42">
        <v>5.33</v>
      </c>
      <c r="V471" s="42">
        <v>4.3900000000000006</v>
      </c>
      <c r="W471" s="42">
        <v>95</v>
      </c>
      <c r="X471" s="42">
        <v>96</v>
      </c>
      <c r="Y471" s="42">
        <v>0.5</v>
      </c>
      <c r="Z471" s="42">
        <v>0.85</v>
      </c>
      <c r="AA471" s="42">
        <v>0.6</v>
      </c>
      <c r="AB471" s="42">
        <v>0.2</v>
      </c>
      <c r="AC471" s="42">
        <v>0.1</v>
      </c>
      <c r="AD471" s="42">
        <v>0.65</v>
      </c>
      <c r="AE471" s="42">
        <v>0</v>
      </c>
      <c r="AF471" s="42">
        <v>0.05</v>
      </c>
      <c r="AG471" s="42">
        <v>0.2</v>
      </c>
      <c r="AH471" s="42">
        <v>0</v>
      </c>
      <c r="AI471" s="47">
        <v>4</v>
      </c>
      <c r="AJ471" s="47">
        <v>9</v>
      </c>
      <c r="AK471" s="47">
        <v>9</v>
      </c>
      <c r="AL471" s="47">
        <v>2</v>
      </c>
      <c r="AM471" s="47">
        <v>2</v>
      </c>
      <c r="AN471">
        <v>0</v>
      </c>
      <c r="AO471" s="47">
        <v>8</v>
      </c>
      <c r="AP471" s="47">
        <v>0</v>
      </c>
      <c r="AQ471" s="47">
        <v>3</v>
      </c>
      <c r="AR471" s="47">
        <v>0</v>
      </c>
      <c r="AS471" s="47">
        <v>6</v>
      </c>
      <c r="AT471" s="47">
        <v>8</v>
      </c>
      <c r="AU471" s="47">
        <v>3</v>
      </c>
      <c r="AV471" s="47">
        <v>2</v>
      </c>
      <c r="AW471" s="47">
        <v>0</v>
      </c>
      <c r="AX471" s="47">
        <v>0</v>
      </c>
      <c r="AY471">
        <v>5</v>
      </c>
      <c r="AZ471" s="47">
        <v>1</v>
      </c>
      <c r="BA471" s="47">
        <v>1</v>
      </c>
      <c r="BB471">
        <v>0</v>
      </c>
      <c r="BC471" t="s">
        <v>230</v>
      </c>
      <c r="BD471">
        <v>53.300000000000004</v>
      </c>
      <c r="BE471">
        <v>43.900000000000006</v>
      </c>
      <c r="BF471">
        <v>10</v>
      </c>
      <c r="BG471">
        <v>10</v>
      </c>
    </row>
    <row r="472" spans="1:59" x14ac:dyDescent="0.25">
      <c r="A472" s="47">
        <v>1</v>
      </c>
      <c r="B472" s="47">
        <v>17</v>
      </c>
      <c r="C472" s="47">
        <v>10</v>
      </c>
      <c r="D472" s="47">
        <v>1</v>
      </c>
      <c r="E472" s="47">
        <v>14</v>
      </c>
      <c r="F472" s="47">
        <v>1</v>
      </c>
      <c r="G472" s="47">
        <v>0</v>
      </c>
      <c r="H472" s="47">
        <v>1</v>
      </c>
      <c r="I472" s="47">
        <v>0</v>
      </c>
      <c r="J472" s="47">
        <v>3</v>
      </c>
      <c r="K472" s="47">
        <v>21</v>
      </c>
      <c r="L472" s="47">
        <v>266</v>
      </c>
      <c r="M472" s="47">
        <v>2</v>
      </c>
      <c r="N472" s="47">
        <v>6</v>
      </c>
      <c r="O472" s="42">
        <v>7.7</v>
      </c>
      <c r="P472" s="42">
        <v>8.57</v>
      </c>
      <c r="Q472" s="42">
        <v>1.08</v>
      </c>
      <c r="R472" s="42">
        <v>3.73</v>
      </c>
      <c r="S472" s="47">
        <v>14</v>
      </c>
      <c r="T472" s="42">
        <v>6.27</v>
      </c>
      <c r="U472" s="42">
        <v>1.3333333333333333</v>
      </c>
      <c r="V472" s="42">
        <v>5.5250000000000004</v>
      </c>
      <c r="W472" s="42">
        <v>71</v>
      </c>
      <c r="X472" s="42">
        <v>95</v>
      </c>
      <c r="Y472" s="42">
        <v>1</v>
      </c>
      <c r="Z472" s="42">
        <v>1.21</v>
      </c>
      <c r="AA472" s="42">
        <v>0.71</v>
      </c>
      <c r="AB472" s="42">
        <v>7.0000000000000007E-2</v>
      </c>
      <c r="AC472" s="42">
        <v>7.0000000000000007E-2</v>
      </c>
      <c r="AD472" s="42">
        <v>0.21</v>
      </c>
      <c r="AE472" s="42">
        <v>7.0000000000000007E-2</v>
      </c>
      <c r="AF472" s="42">
        <v>7.0000000000000007E-2</v>
      </c>
      <c r="AG472" s="42">
        <v>0</v>
      </c>
      <c r="AH472" s="42">
        <v>0</v>
      </c>
      <c r="AI472" s="47">
        <v>5</v>
      </c>
      <c r="AJ472" s="47">
        <v>5</v>
      </c>
      <c r="AK472" s="47">
        <v>5</v>
      </c>
      <c r="AL472" s="47">
        <v>1</v>
      </c>
      <c r="AM472" s="47">
        <v>0</v>
      </c>
      <c r="AN472">
        <v>0</v>
      </c>
      <c r="AO472" s="47">
        <v>1</v>
      </c>
      <c r="AP472" s="47">
        <v>0</v>
      </c>
      <c r="AQ472" s="47">
        <v>0</v>
      </c>
      <c r="AR472" s="47">
        <v>0</v>
      </c>
      <c r="AS472" s="47">
        <v>9</v>
      </c>
      <c r="AT472" s="47">
        <v>12</v>
      </c>
      <c r="AU472" s="47">
        <v>5</v>
      </c>
      <c r="AV472" s="47">
        <v>0</v>
      </c>
      <c r="AW472" s="47">
        <v>1</v>
      </c>
      <c r="AX472" s="47">
        <v>1</v>
      </c>
      <c r="AY472">
        <v>2</v>
      </c>
      <c r="AZ472" s="47">
        <v>1</v>
      </c>
      <c r="BA472" s="47">
        <v>0</v>
      </c>
      <c r="BB472">
        <v>0</v>
      </c>
      <c r="BC472" t="s">
        <v>430</v>
      </c>
      <c r="BD472">
        <v>11</v>
      </c>
      <c r="BE472">
        <v>41.2</v>
      </c>
      <c r="BF472">
        <v>8</v>
      </c>
      <c r="BG472">
        <v>7</v>
      </c>
    </row>
    <row r="473" spans="1:59" x14ac:dyDescent="0.25">
      <c r="A473" s="47">
        <v>8</v>
      </c>
      <c r="B473" s="47">
        <v>11</v>
      </c>
      <c r="C473" s="47">
        <v>14</v>
      </c>
      <c r="D473" s="47">
        <v>11</v>
      </c>
      <c r="E473" s="47">
        <v>13</v>
      </c>
      <c r="F473" s="47">
        <v>1</v>
      </c>
      <c r="G473" s="47">
        <v>2</v>
      </c>
      <c r="H473" s="47">
        <v>2</v>
      </c>
      <c r="I473" s="47">
        <v>0</v>
      </c>
      <c r="J473" s="47">
        <v>3</v>
      </c>
      <c r="K473" s="47">
        <v>21</v>
      </c>
      <c r="L473" s="47">
        <v>290</v>
      </c>
      <c r="M473" s="47">
        <v>3</v>
      </c>
      <c r="N473" s="47">
        <v>7</v>
      </c>
      <c r="O473" s="42">
        <v>-0.3</v>
      </c>
      <c r="P473" s="42">
        <v>4.99</v>
      </c>
      <c r="Q473" s="42">
        <v>-0.51</v>
      </c>
      <c r="R473" s="42">
        <v>2.98</v>
      </c>
      <c r="S473" s="47">
        <v>18</v>
      </c>
      <c r="T473" s="42">
        <v>0.22</v>
      </c>
      <c r="U473" s="42">
        <v>2.6222222222222218</v>
      </c>
      <c r="V473" s="42">
        <v>3.3222222222222215</v>
      </c>
      <c r="W473" s="42">
        <v>99</v>
      </c>
      <c r="X473" s="42">
        <v>98</v>
      </c>
      <c r="Y473" s="42">
        <v>0.72</v>
      </c>
      <c r="Z473" s="42">
        <v>0.61</v>
      </c>
      <c r="AA473" s="42">
        <v>0.78</v>
      </c>
      <c r="AB473" s="42">
        <v>0.44</v>
      </c>
      <c r="AC473" s="42">
        <v>0.61</v>
      </c>
      <c r="AD473" s="42">
        <v>0.17</v>
      </c>
      <c r="AE473" s="42">
        <v>0.06</v>
      </c>
      <c r="AF473" s="42">
        <v>0.11</v>
      </c>
      <c r="AG473" s="42">
        <v>0.11</v>
      </c>
      <c r="AH473" s="42">
        <v>0</v>
      </c>
      <c r="AI473" s="47">
        <v>8</v>
      </c>
      <c r="AJ473" s="47">
        <v>8</v>
      </c>
      <c r="AK473" s="47">
        <v>9</v>
      </c>
      <c r="AL473" s="47">
        <v>6</v>
      </c>
      <c r="AM473" s="47">
        <v>7</v>
      </c>
      <c r="AN473">
        <v>0</v>
      </c>
      <c r="AO473" s="47">
        <v>1</v>
      </c>
      <c r="AP473" s="47">
        <v>1</v>
      </c>
      <c r="AQ473" s="47">
        <v>1</v>
      </c>
      <c r="AR473" s="47">
        <v>0</v>
      </c>
      <c r="AS473" s="47">
        <v>5</v>
      </c>
      <c r="AT473" s="47">
        <v>3</v>
      </c>
      <c r="AU473" s="47">
        <v>5</v>
      </c>
      <c r="AV473" s="47">
        <v>2</v>
      </c>
      <c r="AW473" s="47">
        <v>4</v>
      </c>
      <c r="AX473" s="47">
        <v>1</v>
      </c>
      <c r="AY473">
        <v>2</v>
      </c>
      <c r="AZ473" s="47">
        <v>1</v>
      </c>
      <c r="BA473" s="47">
        <v>1</v>
      </c>
      <c r="BB473">
        <v>0</v>
      </c>
      <c r="BC473" t="s">
        <v>363</v>
      </c>
      <c r="BD473">
        <v>24.7</v>
      </c>
      <c r="BE473">
        <v>30</v>
      </c>
      <c r="BF473">
        <v>9</v>
      </c>
      <c r="BG473">
        <v>9</v>
      </c>
    </row>
    <row r="474" spans="1:59" x14ac:dyDescent="0.25">
      <c r="A474" s="47">
        <v>1</v>
      </c>
      <c r="B474" s="47">
        <v>9</v>
      </c>
      <c r="C474" s="47">
        <v>9</v>
      </c>
      <c r="D474" s="47">
        <v>1</v>
      </c>
      <c r="E474" s="47">
        <v>6</v>
      </c>
      <c r="F474" s="47">
        <v>0</v>
      </c>
      <c r="G474" s="47">
        <v>1</v>
      </c>
      <c r="H474" s="47">
        <v>1</v>
      </c>
      <c r="I474" s="47">
        <v>0</v>
      </c>
      <c r="J474" s="47">
        <v>3</v>
      </c>
      <c r="K474" s="47">
        <v>21</v>
      </c>
      <c r="L474" s="47">
        <v>276</v>
      </c>
      <c r="M474" s="47">
        <v>2</v>
      </c>
      <c r="N474" s="47">
        <v>6</v>
      </c>
      <c r="O474" s="42">
        <v>1.8</v>
      </c>
      <c r="P474" s="42">
        <v>4.2</v>
      </c>
      <c r="Q474" s="42">
        <v>-0.71</v>
      </c>
      <c r="R474" s="42">
        <v>5.01</v>
      </c>
      <c r="S474" s="47">
        <v>7</v>
      </c>
      <c r="T474" s="42">
        <v>1.78</v>
      </c>
      <c r="U474" s="42">
        <v>5.95</v>
      </c>
      <c r="V474" s="42">
        <v>4.6399999999999997</v>
      </c>
      <c r="W474" s="42">
        <v>80</v>
      </c>
      <c r="X474" s="42">
        <v>103</v>
      </c>
      <c r="Y474" s="42">
        <v>0.86</v>
      </c>
      <c r="Z474" s="42">
        <v>1.29</v>
      </c>
      <c r="AA474" s="42">
        <v>1.29</v>
      </c>
      <c r="AB474" s="42">
        <v>0.14000000000000001</v>
      </c>
      <c r="AC474" s="42">
        <v>0.14000000000000001</v>
      </c>
      <c r="AD474" s="42">
        <v>0.43</v>
      </c>
      <c r="AE474" s="42">
        <v>0</v>
      </c>
      <c r="AF474" s="42">
        <v>0.14000000000000001</v>
      </c>
      <c r="AG474" s="42">
        <v>0.14000000000000001</v>
      </c>
      <c r="AH474" s="42">
        <v>0</v>
      </c>
      <c r="AI474" s="47">
        <v>1</v>
      </c>
      <c r="AJ474" s="47">
        <v>0</v>
      </c>
      <c r="AK474" s="47">
        <v>2</v>
      </c>
      <c r="AL474" s="47">
        <v>0</v>
      </c>
      <c r="AM474" s="47">
        <v>1</v>
      </c>
      <c r="AN474">
        <v>0</v>
      </c>
      <c r="AO474" s="47">
        <v>2</v>
      </c>
      <c r="AP474" s="47">
        <v>0</v>
      </c>
      <c r="AQ474" s="47">
        <v>1</v>
      </c>
      <c r="AR474" s="47">
        <v>0</v>
      </c>
      <c r="AS474" s="47">
        <v>5</v>
      </c>
      <c r="AT474" s="47">
        <v>9</v>
      </c>
      <c r="AU474" s="47">
        <v>7</v>
      </c>
      <c r="AV474" s="47">
        <v>1</v>
      </c>
      <c r="AW474" s="47">
        <v>0</v>
      </c>
      <c r="AX474" s="47">
        <v>0</v>
      </c>
      <c r="AY474">
        <v>1</v>
      </c>
      <c r="AZ474" s="47">
        <v>1</v>
      </c>
      <c r="BA474" s="47">
        <v>0</v>
      </c>
      <c r="BB474">
        <v>0</v>
      </c>
      <c r="BC474" t="s">
        <v>242</v>
      </c>
      <c r="BD474">
        <v>11.899999999999999</v>
      </c>
      <c r="BE474">
        <v>23.2</v>
      </c>
      <c r="BF474">
        <v>2</v>
      </c>
      <c r="BG474">
        <v>5</v>
      </c>
    </row>
    <row r="475" spans="1:59" x14ac:dyDescent="0.25">
      <c r="A475" s="47">
        <v>4</v>
      </c>
      <c r="B475" s="47">
        <v>84</v>
      </c>
      <c r="C475" s="47">
        <v>22</v>
      </c>
      <c r="D475" s="47">
        <v>7</v>
      </c>
      <c r="E475" s="47">
        <v>16</v>
      </c>
      <c r="F475" s="47">
        <v>1</v>
      </c>
      <c r="G475" s="47">
        <v>3</v>
      </c>
      <c r="H475" s="47">
        <v>2</v>
      </c>
      <c r="I475" s="47">
        <v>0</v>
      </c>
      <c r="J475" s="47">
        <v>7</v>
      </c>
      <c r="K475" s="47">
        <v>21</v>
      </c>
      <c r="L475" s="47">
        <v>283</v>
      </c>
      <c r="M475" s="47">
        <v>2</v>
      </c>
      <c r="N475" s="47">
        <v>7</v>
      </c>
      <c r="O475" s="42">
        <v>0.4</v>
      </c>
      <c r="P475" s="42">
        <v>16.309999999999999</v>
      </c>
      <c r="Q475" s="42">
        <v>-0.74</v>
      </c>
      <c r="R475" s="42">
        <v>8.17</v>
      </c>
      <c r="S475" s="47">
        <v>20</v>
      </c>
      <c r="T475" s="42">
        <v>0.89</v>
      </c>
      <c r="U475" s="42">
        <v>7.3</v>
      </c>
      <c r="V475" s="42">
        <v>9.2222222222222214</v>
      </c>
      <c r="W475" s="42">
        <v>101</v>
      </c>
      <c r="X475" s="42">
        <v>90</v>
      </c>
      <c r="Y475" s="42">
        <v>0.8</v>
      </c>
      <c r="Z475" s="42">
        <v>4.2</v>
      </c>
      <c r="AA475" s="42">
        <v>1.1000000000000001</v>
      </c>
      <c r="AB475" s="42">
        <v>0.2</v>
      </c>
      <c r="AC475" s="42">
        <v>0.35</v>
      </c>
      <c r="AD475" s="42">
        <v>0.35</v>
      </c>
      <c r="AE475" s="42">
        <v>0.05</v>
      </c>
      <c r="AF475" s="42">
        <v>0.1</v>
      </c>
      <c r="AG475" s="42">
        <v>0.15</v>
      </c>
      <c r="AH475" s="42">
        <v>0</v>
      </c>
      <c r="AI475" s="47">
        <v>8</v>
      </c>
      <c r="AJ475" s="47">
        <v>47</v>
      </c>
      <c r="AK475" s="47">
        <v>11</v>
      </c>
      <c r="AL475" s="47">
        <v>2</v>
      </c>
      <c r="AM475" s="47">
        <v>5</v>
      </c>
      <c r="AN475">
        <v>0</v>
      </c>
      <c r="AO475" s="47">
        <v>4</v>
      </c>
      <c r="AP475" s="47">
        <v>0</v>
      </c>
      <c r="AQ475" s="47">
        <v>1</v>
      </c>
      <c r="AR475" s="47">
        <v>0</v>
      </c>
      <c r="AS475" s="47">
        <v>8</v>
      </c>
      <c r="AT475" s="47">
        <v>37</v>
      </c>
      <c r="AU475" s="47">
        <v>11</v>
      </c>
      <c r="AV475" s="47">
        <v>2</v>
      </c>
      <c r="AW475" s="47">
        <v>2</v>
      </c>
      <c r="AX475" s="47">
        <v>1</v>
      </c>
      <c r="AY475">
        <v>3</v>
      </c>
      <c r="AZ475" s="47">
        <v>2</v>
      </c>
      <c r="BA475" s="47">
        <v>2</v>
      </c>
      <c r="BB475">
        <v>0</v>
      </c>
      <c r="BC475" t="s">
        <v>119</v>
      </c>
      <c r="BD475">
        <v>80.3</v>
      </c>
      <c r="BE475">
        <v>83.100000000000009</v>
      </c>
      <c r="BF475">
        <v>11</v>
      </c>
      <c r="BG475">
        <v>9</v>
      </c>
    </row>
    <row r="476" spans="1:59" x14ac:dyDescent="0.25">
      <c r="A476" s="47">
        <v>3</v>
      </c>
      <c r="B476" s="47">
        <v>13</v>
      </c>
      <c r="C476" s="47">
        <v>17</v>
      </c>
      <c r="D476" s="47">
        <v>3</v>
      </c>
      <c r="E476" s="47">
        <v>9</v>
      </c>
      <c r="F476" s="47">
        <v>0</v>
      </c>
      <c r="G476" s="47">
        <v>3</v>
      </c>
      <c r="H476" s="47">
        <v>1</v>
      </c>
      <c r="I476" s="47">
        <v>0</v>
      </c>
      <c r="J476" s="47">
        <v>1</v>
      </c>
      <c r="K476" s="47">
        <v>21</v>
      </c>
      <c r="L476" s="47">
        <v>284</v>
      </c>
      <c r="M476" s="47">
        <v>2</v>
      </c>
      <c r="N476" s="47">
        <v>3</v>
      </c>
      <c r="O476" s="42">
        <v>9</v>
      </c>
      <c r="P476" s="42">
        <v>5.36</v>
      </c>
      <c r="Q476" s="42">
        <v>1.1200000000000001</v>
      </c>
      <c r="R476" s="42">
        <v>3.42</v>
      </c>
      <c r="S476" s="47">
        <v>9</v>
      </c>
      <c r="T476" s="42">
        <v>7.25</v>
      </c>
      <c r="U476" s="42">
        <v>2.9400000000000004</v>
      </c>
      <c r="V476" s="42">
        <v>4.0250000000000004</v>
      </c>
      <c r="W476" s="42">
        <v>57</v>
      </c>
      <c r="X476" s="42">
        <v>99</v>
      </c>
      <c r="Y476" s="42">
        <v>1</v>
      </c>
      <c r="Z476" s="42">
        <v>1.44</v>
      </c>
      <c r="AA476" s="42">
        <v>1.89</v>
      </c>
      <c r="AB476" s="42">
        <v>0.33</v>
      </c>
      <c r="AC476" s="42">
        <v>0.33</v>
      </c>
      <c r="AD476" s="42">
        <v>0.11</v>
      </c>
      <c r="AE476" s="42">
        <v>0</v>
      </c>
      <c r="AF476" s="42">
        <v>0.11</v>
      </c>
      <c r="AG476" s="42">
        <v>0.33</v>
      </c>
      <c r="AH476" s="42">
        <v>0</v>
      </c>
      <c r="AI476" s="47">
        <v>2</v>
      </c>
      <c r="AJ476" s="47">
        <v>8</v>
      </c>
      <c r="AK476" s="47">
        <v>3</v>
      </c>
      <c r="AL476" s="47">
        <v>2</v>
      </c>
      <c r="AM476" s="47">
        <v>1</v>
      </c>
      <c r="AN476">
        <v>0</v>
      </c>
      <c r="AO476" s="47">
        <v>1</v>
      </c>
      <c r="AP476" s="47">
        <v>0</v>
      </c>
      <c r="AQ476" s="47">
        <v>1</v>
      </c>
      <c r="AR476" s="47">
        <v>0</v>
      </c>
      <c r="AS476" s="47">
        <v>7</v>
      </c>
      <c r="AT476" s="47">
        <v>5</v>
      </c>
      <c r="AU476" s="47">
        <v>14</v>
      </c>
      <c r="AV476" s="47">
        <v>1</v>
      </c>
      <c r="AW476" s="47">
        <v>2</v>
      </c>
      <c r="AX476" s="47">
        <v>0</v>
      </c>
      <c r="AY476">
        <v>0</v>
      </c>
      <c r="AZ476" s="47">
        <v>1</v>
      </c>
      <c r="BA476" s="47">
        <v>2</v>
      </c>
      <c r="BB476">
        <v>0</v>
      </c>
      <c r="BC476" t="s">
        <v>420</v>
      </c>
      <c r="BD476">
        <v>14.7</v>
      </c>
      <c r="BE476">
        <v>16.3</v>
      </c>
      <c r="BF476">
        <v>5</v>
      </c>
      <c r="BG476">
        <v>4</v>
      </c>
    </row>
    <row r="477" spans="1:59" x14ac:dyDescent="0.25">
      <c r="A477" s="47">
        <v>0</v>
      </c>
      <c r="B477" s="47">
        <v>10</v>
      </c>
      <c r="C477" s="47">
        <v>10</v>
      </c>
      <c r="D477" s="47">
        <v>0</v>
      </c>
      <c r="E477" s="47">
        <v>7</v>
      </c>
      <c r="F477" s="47">
        <v>0</v>
      </c>
      <c r="G477" s="47">
        <v>0</v>
      </c>
      <c r="H477" s="47">
        <v>0</v>
      </c>
      <c r="I477" s="47">
        <v>0</v>
      </c>
      <c r="J477" s="47">
        <v>3</v>
      </c>
      <c r="K477" s="47">
        <v>21</v>
      </c>
      <c r="L477" s="47">
        <v>275</v>
      </c>
      <c r="M477" s="47">
        <v>2</v>
      </c>
      <c r="N477" s="47">
        <v>6</v>
      </c>
      <c r="O477" s="42">
        <v>5</v>
      </c>
      <c r="P477" s="42">
        <v>5.47</v>
      </c>
      <c r="Q477" s="42">
        <v>0.15</v>
      </c>
      <c r="R477" s="42">
        <v>3.31</v>
      </c>
      <c r="S477" s="47">
        <v>8</v>
      </c>
      <c r="T477" s="42">
        <v>4.2</v>
      </c>
      <c r="U477" s="42">
        <v>3.0333333333333337</v>
      </c>
      <c r="V477" s="42">
        <v>3.4799999999999995</v>
      </c>
      <c r="W477" s="42">
        <v>65</v>
      </c>
      <c r="X477" s="42">
        <v>27</v>
      </c>
      <c r="Y477" s="42">
        <v>0.88</v>
      </c>
      <c r="Z477" s="42">
        <v>1.25</v>
      </c>
      <c r="AA477" s="42">
        <v>1.25</v>
      </c>
      <c r="AB477" s="42">
        <v>0</v>
      </c>
      <c r="AC477" s="42">
        <v>0</v>
      </c>
      <c r="AD477" s="42">
        <v>0.38</v>
      </c>
      <c r="AE477" s="42">
        <v>0</v>
      </c>
      <c r="AF477" s="42">
        <v>0</v>
      </c>
      <c r="AG477" s="42">
        <v>0</v>
      </c>
      <c r="AH477" s="42">
        <v>0</v>
      </c>
      <c r="AI477" s="47">
        <v>3</v>
      </c>
      <c r="AJ477" s="47">
        <v>4</v>
      </c>
      <c r="AK477" s="47">
        <v>4</v>
      </c>
      <c r="AL477" s="47">
        <v>0</v>
      </c>
      <c r="AM477" s="47">
        <v>0</v>
      </c>
      <c r="AN477">
        <v>0</v>
      </c>
      <c r="AO477" s="47">
        <v>1</v>
      </c>
      <c r="AP477" s="47">
        <v>0</v>
      </c>
      <c r="AQ477" s="47">
        <v>0</v>
      </c>
      <c r="AR477" s="47">
        <v>0</v>
      </c>
      <c r="AS477" s="47">
        <v>4</v>
      </c>
      <c r="AT477" s="47">
        <v>6</v>
      </c>
      <c r="AU477" s="47">
        <v>6</v>
      </c>
      <c r="AV477" s="47">
        <v>0</v>
      </c>
      <c r="AW477" s="47">
        <v>0</v>
      </c>
      <c r="AX477" s="47">
        <v>0</v>
      </c>
      <c r="AY477">
        <v>2</v>
      </c>
      <c r="AZ477" s="47">
        <v>0</v>
      </c>
      <c r="BA477" s="47">
        <v>0</v>
      </c>
      <c r="BB477">
        <v>0</v>
      </c>
      <c r="BC477" t="s">
        <v>546</v>
      </c>
      <c r="BD477">
        <v>10.1</v>
      </c>
      <c r="BE477">
        <v>17.399999999999999</v>
      </c>
      <c r="BF477">
        <v>3</v>
      </c>
      <c r="BG477">
        <v>5</v>
      </c>
    </row>
    <row r="478" spans="1:59" x14ac:dyDescent="0.25">
      <c r="A478" s="47">
        <v>3</v>
      </c>
      <c r="B478" s="47">
        <v>0</v>
      </c>
      <c r="C478" s="47">
        <v>0</v>
      </c>
      <c r="D478" s="47">
        <v>0</v>
      </c>
      <c r="E478" s="47">
        <v>5</v>
      </c>
      <c r="F478" s="47">
        <v>0</v>
      </c>
      <c r="G478" s="47">
        <v>0</v>
      </c>
      <c r="H478" s="47">
        <v>0</v>
      </c>
      <c r="I478" s="47">
        <v>0</v>
      </c>
      <c r="J478" s="47">
        <v>7</v>
      </c>
      <c r="K478" s="47">
        <v>21</v>
      </c>
      <c r="L478" s="47">
        <v>282</v>
      </c>
      <c r="M478" s="47">
        <v>1</v>
      </c>
      <c r="N478" s="47">
        <v>7</v>
      </c>
      <c r="O478" s="42">
        <v>5</v>
      </c>
      <c r="P478" s="42">
        <v>6.55</v>
      </c>
      <c r="Q478" s="42">
        <v>0.52</v>
      </c>
      <c r="R478" s="42">
        <v>3.38</v>
      </c>
      <c r="S478" s="47">
        <v>20</v>
      </c>
      <c r="T478" s="42">
        <v>4.25</v>
      </c>
      <c r="U478" s="42">
        <v>2.6</v>
      </c>
      <c r="V478" s="42">
        <v>4.1500000000000004</v>
      </c>
      <c r="W478" s="42">
        <v>101</v>
      </c>
      <c r="X478" s="42">
        <v>104</v>
      </c>
      <c r="Y478" s="42">
        <v>0.25</v>
      </c>
      <c r="Z478" s="42">
        <v>0</v>
      </c>
      <c r="AA478" s="42">
        <v>0</v>
      </c>
      <c r="AB478" s="42">
        <v>0.15</v>
      </c>
      <c r="AC478" s="42">
        <v>0</v>
      </c>
      <c r="AD478" s="42">
        <v>0.35</v>
      </c>
      <c r="AE478" s="42">
        <v>0</v>
      </c>
      <c r="AF478" s="42">
        <v>0</v>
      </c>
      <c r="AG478" s="42">
        <v>0</v>
      </c>
      <c r="AH478" s="42">
        <v>0</v>
      </c>
      <c r="AI478" s="47">
        <v>2</v>
      </c>
      <c r="AJ478" s="47">
        <v>0</v>
      </c>
      <c r="AK478" s="47">
        <v>0</v>
      </c>
      <c r="AL478" s="47">
        <v>2</v>
      </c>
      <c r="AM478" s="47">
        <v>0</v>
      </c>
      <c r="AN478">
        <v>0</v>
      </c>
      <c r="AO478" s="47">
        <v>3</v>
      </c>
      <c r="AP478" s="47">
        <v>0</v>
      </c>
      <c r="AQ478" s="47">
        <v>0</v>
      </c>
      <c r="AR478" s="47">
        <v>0</v>
      </c>
      <c r="AS478" s="47">
        <v>3</v>
      </c>
      <c r="AT478" s="47">
        <v>0</v>
      </c>
      <c r="AU478" s="47">
        <v>0</v>
      </c>
      <c r="AV478" s="47">
        <v>1</v>
      </c>
      <c r="AW478" s="47">
        <v>0</v>
      </c>
      <c r="AX478" s="47">
        <v>0</v>
      </c>
      <c r="AY478">
        <v>4</v>
      </c>
      <c r="AZ478" s="47">
        <v>0</v>
      </c>
      <c r="BA478" s="47">
        <v>0</v>
      </c>
      <c r="BB478">
        <v>0</v>
      </c>
      <c r="BC478" t="s">
        <v>414</v>
      </c>
      <c r="BD478">
        <v>14</v>
      </c>
      <c r="BE478">
        <v>20.5</v>
      </c>
      <c r="BF478">
        <v>5</v>
      </c>
      <c r="BG478">
        <v>5</v>
      </c>
    </row>
    <row r="479" spans="1:59" x14ac:dyDescent="0.25">
      <c r="A479" s="47">
        <v>4</v>
      </c>
      <c r="B479" s="47">
        <v>21</v>
      </c>
      <c r="C479" s="47">
        <v>20</v>
      </c>
      <c r="D479" s="47">
        <v>0</v>
      </c>
      <c r="E479" s="47">
        <v>2</v>
      </c>
      <c r="F479" s="47">
        <v>0</v>
      </c>
      <c r="G479" s="47">
        <v>1</v>
      </c>
      <c r="H479" s="47">
        <v>0</v>
      </c>
      <c r="I479" s="47">
        <v>0</v>
      </c>
      <c r="J479" s="47">
        <v>4</v>
      </c>
      <c r="K479" s="47">
        <v>21</v>
      </c>
      <c r="L479" s="47">
        <v>282</v>
      </c>
      <c r="M479" s="47">
        <v>2</v>
      </c>
      <c r="N479" s="47">
        <v>7</v>
      </c>
      <c r="O479" s="42">
        <v>5.5</v>
      </c>
      <c r="P479" s="42">
        <v>5.97</v>
      </c>
      <c r="Q479" s="42">
        <v>0.02</v>
      </c>
      <c r="R479" s="42">
        <v>2.67</v>
      </c>
      <c r="S479" s="47">
        <v>14</v>
      </c>
      <c r="T479" s="42">
        <v>4.59</v>
      </c>
      <c r="U479" s="42">
        <v>2.59</v>
      </c>
      <c r="V479" s="42">
        <v>2.8750000000000004</v>
      </c>
      <c r="W479" s="42">
        <v>72</v>
      </c>
      <c r="X479" s="42">
        <v>80</v>
      </c>
      <c r="Y479" s="42">
        <v>0.14000000000000001</v>
      </c>
      <c r="Z479" s="42">
        <v>1.5</v>
      </c>
      <c r="AA479" s="42">
        <v>1.43</v>
      </c>
      <c r="AB479" s="42">
        <v>0.28999999999999998</v>
      </c>
      <c r="AC479" s="42">
        <v>0</v>
      </c>
      <c r="AD479" s="42">
        <v>0.28999999999999998</v>
      </c>
      <c r="AE479" s="42">
        <v>0</v>
      </c>
      <c r="AF479" s="42">
        <v>0</v>
      </c>
      <c r="AG479" s="42">
        <v>7.0000000000000007E-2</v>
      </c>
      <c r="AH479" s="42">
        <v>0</v>
      </c>
      <c r="AI479" s="47">
        <v>2</v>
      </c>
      <c r="AJ479" s="47">
        <v>14</v>
      </c>
      <c r="AK479" s="47">
        <v>13</v>
      </c>
      <c r="AL479" s="47">
        <v>3</v>
      </c>
      <c r="AM479" s="47">
        <v>0</v>
      </c>
      <c r="AN479">
        <v>0</v>
      </c>
      <c r="AO479" s="47">
        <v>3</v>
      </c>
      <c r="AP479" s="47">
        <v>0</v>
      </c>
      <c r="AQ479" s="47">
        <v>0</v>
      </c>
      <c r="AR479" s="47">
        <v>0</v>
      </c>
      <c r="AS479" s="47">
        <v>0</v>
      </c>
      <c r="AT479" s="47">
        <v>7</v>
      </c>
      <c r="AU479" s="47">
        <v>7</v>
      </c>
      <c r="AV479" s="47">
        <v>1</v>
      </c>
      <c r="AW479" s="47">
        <v>0</v>
      </c>
      <c r="AX479" s="47">
        <v>0</v>
      </c>
      <c r="AY479">
        <v>1</v>
      </c>
      <c r="AZ479" s="47">
        <v>0</v>
      </c>
      <c r="BA479" s="47">
        <v>1</v>
      </c>
      <c r="BB479">
        <v>0</v>
      </c>
      <c r="BC479" t="s">
        <v>389</v>
      </c>
      <c r="BD479">
        <v>25.9</v>
      </c>
      <c r="BE479">
        <v>11.5</v>
      </c>
      <c r="BF479">
        <v>10</v>
      </c>
      <c r="BG479">
        <v>4</v>
      </c>
    </row>
    <row r="480" spans="1:59" x14ac:dyDescent="0.25">
      <c r="A480" s="47">
        <v>2</v>
      </c>
      <c r="B480" s="47">
        <v>0</v>
      </c>
      <c r="C480" s="47">
        <v>0</v>
      </c>
      <c r="D480" s="47">
        <v>0</v>
      </c>
      <c r="E480" s="47">
        <v>4</v>
      </c>
      <c r="F480" s="47">
        <v>0</v>
      </c>
      <c r="G480" s="47">
        <v>0</v>
      </c>
      <c r="H480" s="47">
        <v>0</v>
      </c>
      <c r="I480" s="47">
        <v>0</v>
      </c>
      <c r="J480" s="47">
        <v>4</v>
      </c>
      <c r="K480" s="47">
        <v>21</v>
      </c>
      <c r="L480" s="47">
        <v>264</v>
      </c>
      <c r="M480" s="47">
        <v>1</v>
      </c>
      <c r="N480" s="47">
        <v>7</v>
      </c>
      <c r="O480" s="42">
        <v>2</v>
      </c>
      <c r="P480" s="42">
        <v>7.54</v>
      </c>
      <c r="Q480" s="42">
        <v>-0.45</v>
      </c>
      <c r="R480" s="42">
        <v>3.21</v>
      </c>
      <c r="S480" s="47">
        <v>20</v>
      </c>
      <c r="T480" s="42">
        <v>1.98</v>
      </c>
      <c r="U480" s="42">
        <v>2.2777777777777777</v>
      </c>
      <c r="V480" s="42">
        <v>3.9545454545454546</v>
      </c>
      <c r="W480" s="42">
        <v>100</v>
      </c>
      <c r="X480" s="42">
        <v>98</v>
      </c>
      <c r="Y480" s="42">
        <v>0.2</v>
      </c>
      <c r="Z480" s="42">
        <v>0</v>
      </c>
      <c r="AA480" s="42">
        <v>0</v>
      </c>
      <c r="AB480" s="42">
        <v>0.1</v>
      </c>
      <c r="AC480" s="42">
        <v>0</v>
      </c>
      <c r="AD480" s="42">
        <v>0.2</v>
      </c>
      <c r="AE480" s="42">
        <v>0</v>
      </c>
      <c r="AF480" s="42">
        <v>0</v>
      </c>
      <c r="AG480" s="42">
        <v>0</v>
      </c>
      <c r="AH480" s="42">
        <v>0</v>
      </c>
      <c r="AI480" s="47">
        <v>1</v>
      </c>
      <c r="AJ480" s="47">
        <v>0</v>
      </c>
      <c r="AK480" s="47">
        <v>0</v>
      </c>
      <c r="AL480" s="47">
        <v>1</v>
      </c>
      <c r="AM480" s="47">
        <v>0</v>
      </c>
      <c r="AN480">
        <v>0</v>
      </c>
      <c r="AO480" s="47">
        <v>1</v>
      </c>
      <c r="AP480" s="47">
        <v>0</v>
      </c>
      <c r="AQ480" s="47">
        <v>0</v>
      </c>
      <c r="AR480" s="47">
        <v>0</v>
      </c>
      <c r="AS480" s="47">
        <v>3</v>
      </c>
      <c r="AT480" s="47">
        <v>0</v>
      </c>
      <c r="AU480" s="47">
        <v>0</v>
      </c>
      <c r="AV480" s="47">
        <v>1</v>
      </c>
      <c r="AW480" s="47">
        <v>0</v>
      </c>
      <c r="AX480" s="47">
        <v>0</v>
      </c>
      <c r="AY480">
        <v>3</v>
      </c>
      <c r="AZ480" s="47">
        <v>0</v>
      </c>
      <c r="BA480" s="47">
        <v>0</v>
      </c>
      <c r="BB480">
        <v>0</v>
      </c>
      <c r="BC480" t="s">
        <v>397</v>
      </c>
      <c r="BD480">
        <v>4.5</v>
      </c>
      <c r="BE480">
        <v>15.5</v>
      </c>
      <c r="BF480">
        <v>2</v>
      </c>
      <c r="BG480">
        <v>4</v>
      </c>
    </row>
    <row r="481" spans="1:59" x14ac:dyDescent="0.25">
      <c r="A481" s="47">
        <v>3</v>
      </c>
      <c r="B481" s="47">
        <v>1</v>
      </c>
      <c r="C481" s="47">
        <v>0</v>
      </c>
      <c r="D481" s="47">
        <v>0</v>
      </c>
      <c r="E481" s="47">
        <v>2</v>
      </c>
      <c r="F481" s="47">
        <v>0</v>
      </c>
      <c r="G481" s="47">
        <v>0</v>
      </c>
      <c r="H481" s="47">
        <v>0</v>
      </c>
      <c r="I481" s="47">
        <v>0</v>
      </c>
      <c r="J481" s="47">
        <v>7</v>
      </c>
      <c r="K481" s="47">
        <v>21</v>
      </c>
      <c r="L481" s="47">
        <v>283</v>
      </c>
      <c r="M481" s="47">
        <v>1</v>
      </c>
      <c r="N481" s="47">
        <v>7</v>
      </c>
      <c r="O481" s="42">
        <v>-2</v>
      </c>
      <c r="P481" s="42">
        <v>9.23</v>
      </c>
      <c r="Q481" s="42">
        <v>-0.54</v>
      </c>
      <c r="R481" s="42">
        <v>3.66</v>
      </c>
      <c r="S481" s="47">
        <v>20</v>
      </c>
      <c r="T481" s="42">
        <v>-1.05</v>
      </c>
      <c r="U481" s="42">
        <v>3.9</v>
      </c>
      <c r="V481" s="42">
        <v>3.4200000000000004</v>
      </c>
      <c r="W481" s="42">
        <v>102</v>
      </c>
      <c r="X481" s="42">
        <v>99</v>
      </c>
      <c r="Y481" s="42">
        <v>0.1</v>
      </c>
      <c r="Z481" s="42">
        <v>0.05</v>
      </c>
      <c r="AA481" s="42">
        <v>0</v>
      </c>
      <c r="AB481" s="42">
        <v>0.15</v>
      </c>
      <c r="AC481" s="42">
        <v>0</v>
      </c>
      <c r="AD481" s="42">
        <v>0.35</v>
      </c>
      <c r="AE481" s="42">
        <v>0</v>
      </c>
      <c r="AF481" s="42">
        <v>0</v>
      </c>
      <c r="AG481" s="42">
        <v>0</v>
      </c>
      <c r="AH481" s="42">
        <v>0</v>
      </c>
      <c r="AI481" s="47">
        <v>2</v>
      </c>
      <c r="AJ481" s="47">
        <v>0</v>
      </c>
      <c r="AK481" s="47">
        <v>0</v>
      </c>
      <c r="AL481" s="47">
        <v>1</v>
      </c>
      <c r="AM481" s="47">
        <v>0</v>
      </c>
      <c r="AN481">
        <v>0</v>
      </c>
      <c r="AO481" s="47">
        <v>3</v>
      </c>
      <c r="AP481" s="47">
        <v>0</v>
      </c>
      <c r="AQ481" s="47">
        <v>0</v>
      </c>
      <c r="AR481" s="47">
        <v>0</v>
      </c>
      <c r="AS481" s="47">
        <v>0</v>
      </c>
      <c r="AT481" s="47">
        <v>1</v>
      </c>
      <c r="AU481" s="47">
        <v>0</v>
      </c>
      <c r="AV481" s="47">
        <v>2</v>
      </c>
      <c r="AW481" s="47">
        <v>0</v>
      </c>
      <c r="AX481" s="47">
        <v>0</v>
      </c>
      <c r="AY481">
        <v>4</v>
      </c>
      <c r="AZ481" s="47">
        <v>0</v>
      </c>
      <c r="BA481" s="47">
        <v>0</v>
      </c>
      <c r="BB481">
        <v>0</v>
      </c>
      <c r="BC481" t="s">
        <v>99</v>
      </c>
      <c r="BD481">
        <v>15</v>
      </c>
      <c r="BE481">
        <v>19.2</v>
      </c>
      <c r="BF481">
        <v>4</v>
      </c>
      <c r="BG481">
        <v>6</v>
      </c>
    </row>
    <row r="482" spans="1:59" x14ac:dyDescent="0.25">
      <c r="A482" s="47">
        <v>3</v>
      </c>
      <c r="B482" s="47">
        <v>18</v>
      </c>
      <c r="C482" s="47">
        <v>7</v>
      </c>
      <c r="D482" s="47">
        <v>1</v>
      </c>
      <c r="E482" s="47">
        <v>10</v>
      </c>
      <c r="F482" s="47">
        <v>1</v>
      </c>
      <c r="G482" s="47">
        <v>2</v>
      </c>
      <c r="H482" s="47">
        <v>0</v>
      </c>
      <c r="I482" s="47">
        <v>0</v>
      </c>
      <c r="J482" s="47">
        <v>6</v>
      </c>
      <c r="K482" s="47">
        <v>21</v>
      </c>
      <c r="L482" s="47">
        <v>262</v>
      </c>
      <c r="M482" s="47">
        <v>3</v>
      </c>
      <c r="N482" s="47">
        <v>7</v>
      </c>
      <c r="O482" s="42">
        <v>6.2</v>
      </c>
      <c r="P482" s="42">
        <v>9.27</v>
      </c>
      <c r="Q482" s="42">
        <v>0.97</v>
      </c>
      <c r="R482" s="42">
        <v>3.31</v>
      </c>
      <c r="S482" s="47">
        <v>18</v>
      </c>
      <c r="T482" s="42">
        <v>5.15</v>
      </c>
      <c r="U482" s="42">
        <v>5.7444444444444445</v>
      </c>
      <c r="V482" s="42">
        <v>0.88888888888888884</v>
      </c>
      <c r="W482" s="42">
        <v>100</v>
      </c>
      <c r="X482" s="42">
        <v>105</v>
      </c>
      <c r="Y482" s="42">
        <v>0.56000000000000005</v>
      </c>
      <c r="Z482" s="42">
        <v>1</v>
      </c>
      <c r="AA482" s="42">
        <v>0.39</v>
      </c>
      <c r="AB482" s="42">
        <v>0.17</v>
      </c>
      <c r="AC482" s="42">
        <v>0.06</v>
      </c>
      <c r="AD482" s="42">
        <v>0.33</v>
      </c>
      <c r="AE482" s="42">
        <v>0.06</v>
      </c>
      <c r="AF482" s="42">
        <v>0</v>
      </c>
      <c r="AG482" s="42">
        <v>0.11</v>
      </c>
      <c r="AH482" s="42">
        <v>0</v>
      </c>
      <c r="AI482" s="47">
        <v>5</v>
      </c>
      <c r="AJ482" s="47">
        <v>11</v>
      </c>
      <c r="AK482" s="47">
        <v>4</v>
      </c>
      <c r="AL482" s="47">
        <v>1</v>
      </c>
      <c r="AM482" s="47">
        <v>1</v>
      </c>
      <c r="AN482">
        <v>1</v>
      </c>
      <c r="AO482" s="47">
        <v>6</v>
      </c>
      <c r="AP482" s="47">
        <v>0</v>
      </c>
      <c r="AQ482" s="47">
        <v>2</v>
      </c>
      <c r="AR482" s="47">
        <v>0</v>
      </c>
      <c r="AS482" s="47">
        <v>5</v>
      </c>
      <c r="AT482" s="47">
        <v>7</v>
      </c>
      <c r="AU482" s="47">
        <v>3</v>
      </c>
      <c r="AV482" s="47">
        <v>2</v>
      </c>
      <c r="AW482" s="47">
        <v>0</v>
      </c>
      <c r="AX482" s="47">
        <v>0</v>
      </c>
      <c r="AY482">
        <v>0</v>
      </c>
      <c r="AZ482" s="47">
        <v>0</v>
      </c>
      <c r="BA482" s="47">
        <v>0</v>
      </c>
      <c r="BB482">
        <v>0</v>
      </c>
      <c r="BC482" t="s">
        <v>209</v>
      </c>
      <c r="BD482">
        <v>51.699999999999996</v>
      </c>
      <c r="BE482">
        <v>8</v>
      </c>
      <c r="BF482">
        <v>9</v>
      </c>
      <c r="BG482">
        <v>9</v>
      </c>
    </row>
    <row r="483" spans="1:59" x14ac:dyDescent="0.25">
      <c r="A483" s="47">
        <v>0</v>
      </c>
      <c r="B483" s="47">
        <v>0</v>
      </c>
      <c r="C483" s="47">
        <v>0</v>
      </c>
      <c r="D483" s="47">
        <v>0</v>
      </c>
      <c r="E483" s="47">
        <v>4</v>
      </c>
      <c r="F483" s="47">
        <v>0</v>
      </c>
      <c r="G483" s="47">
        <v>0</v>
      </c>
      <c r="H483" s="47">
        <v>0</v>
      </c>
      <c r="I483" s="47">
        <v>0</v>
      </c>
      <c r="J483" s="47">
        <v>5</v>
      </c>
      <c r="K483" s="47">
        <v>21</v>
      </c>
      <c r="L483" s="47">
        <v>290</v>
      </c>
      <c r="M483" s="47">
        <v>1</v>
      </c>
      <c r="N483" s="47">
        <v>7</v>
      </c>
      <c r="O483" s="42">
        <v>5</v>
      </c>
      <c r="P483" s="42">
        <v>7.31</v>
      </c>
      <c r="Q483" s="42">
        <v>0.37</v>
      </c>
      <c r="R483" s="42">
        <v>3.79</v>
      </c>
      <c r="S483" s="47">
        <v>18</v>
      </c>
      <c r="T483" s="42">
        <v>4.26</v>
      </c>
      <c r="U483" s="42">
        <v>3.625</v>
      </c>
      <c r="V483" s="42">
        <v>3.9</v>
      </c>
      <c r="W483" s="42">
        <v>101</v>
      </c>
      <c r="X483" s="42">
        <v>98</v>
      </c>
      <c r="Y483" s="42">
        <v>0.22</v>
      </c>
      <c r="Z483" s="42">
        <v>0</v>
      </c>
      <c r="AA483" s="42">
        <v>0</v>
      </c>
      <c r="AB483" s="42">
        <v>0</v>
      </c>
      <c r="AC483" s="42">
        <v>0</v>
      </c>
      <c r="AD483" s="42">
        <v>0.28000000000000003</v>
      </c>
      <c r="AE483" s="42">
        <v>0</v>
      </c>
      <c r="AF483" s="42">
        <v>0</v>
      </c>
      <c r="AG483" s="42">
        <v>0</v>
      </c>
      <c r="AH483" s="42">
        <v>0</v>
      </c>
      <c r="AI483" s="47">
        <v>2</v>
      </c>
      <c r="AJ483" s="47">
        <v>0</v>
      </c>
      <c r="AK483" s="47">
        <v>0</v>
      </c>
      <c r="AL483" s="47">
        <v>0</v>
      </c>
      <c r="AM483" s="47">
        <v>0</v>
      </c>
      <c r="AN483">
        <v>0</v>
      </c>
      <c r="AO483" s="47">
        <v>2</v>
      </c>
      <c r="AP483" s="47">
        <v>0</v>
      </c>
      <c r="AQ483" s="47">
        <v>0</v>
      </c>
      <c r="AR483" s="47">
        <v>0</v>
      </c>
      <c r="AS483" s="47">
        <v>2</v>
      </c>
      <c r="AT483" s="47">
        <v>0</v>
      </c>
      <c r="AU483" s="47">
        <v>0</v>
      </c>
      <c r="AV483" s="47">
        <v>0</v>
      </c>
      <c r="AW483" s="47">
        <v>0</v>
      </c>
      <c r="AX483" s="47">
        <v>0</v>
      </c>
      <c r="AY483">
        <v>3</v>
      </c>
      <c r="AZ483" s="47">
        <v>0</v>
      </c>
      <c r="BA483" s="47">
        <v>0</v>
      </c>
      <c r="BB483">
        <v>0</v>
      </c>
      <c r="BC483" t="s">
        <v>352</v>
      </c>
      <c r="BD483">
        <v>11</v>
      </c>
      <c r="BE483">
        <v>16</v>
      </c>
      <c r="BF483">
        <v>3</v>
      </c>
      <c r="BG483">
        <v>4</v>
      </c>
    </row>
    <row r="484" spans="1:59" x14ac:dyDescent="0.25">
      <c r="A484" s="47">
        <v>2</v>
      </c>
      <c r="B484" s="47">
        <v>35</v>
      </c>
      <c r="C484" s="47">
        <v>13</v>
      </c>
      <c r="D484" s="47">
        <v>3</v>
      </c>
      <c r="E484" s="47">
        <v>25</v>
      </c>
      <c r="F484" s="47">
        <v>0</v>
      </c>
      <c r="G484" s="47">
        <v>1</v>
      </c>
      <c r="H484" s="47">
        <v>0</v>
      </c>
      <c r="I484" s="47">
        <v>0</v>
      </c>
      <c r="J484" s="47">
        <v>7</v>
      </c>
      <c r="K484" s="47">
        <v>21</v>
      </c>
      <c r="L484" s="47">
        <v>285</v>
      </c>
      <c r="M484" s="47">
        <v>2</v>
      </c>
      <c r="N484" s="47">
        <v>7</v>
      </c>
      <c r="O484" s="42">
        <v>7.4</v>
      </c>
      <c r="P484" s="42">
        <v>10.34</v>
      </c>
      <c r="Q484" s="42">
        <v>1.17</v>
      </c>
      <c r="R484" s="42">
        <v>4.84</v>
      </c>
      <c r="S484" s="47">
        <v>18</v>
      </c>
      <c r="T484" s="42">
        <v>6.1</v>
      </c>
      <c r="U484" s="42">
        <v>4.155555555555555</v>
      </c>
      <c r="V484" s="42">
        <v>5.5222222222222221</v>
      </c>
      <c r="W484" s="42">
        <v>91</v>
      </c>
      <c r="X484" s="42">
        <v>54</v>
      </c>
      <c r="Y484" s="42">
        <v>1.39</v>
      </c>
      <c r="Z484" s="42">
        <v>1.94</v>
      </c>
      <c r="AA484" s="42">
        <v>0.72</v>
      </c>
      <c r="AB484" s="42">
        <v>0.11</v>
      </c>
      <c r="AC484" s="42">
        <v>0.17</v>
      </c>
      <c r="AD484" s="42">
        <v>0.39</v>
      </c>
      <c r="AE484" s="42">
        <v>0</v>
      </c>
      <c r="AF484" s="42">
        <v>0</v>
      </c>
      <c r="AG484" s="42">
        <v>0.06</v>
      </c>
      <c r="AH484" s="42">
        <v>0</v>
      </c>
      <c r="AI484" s="47">
        <v>10</v>
      </c>
      <c r="AJ484" s="47">
        <v>11</v>
      </c>
      <c r="AK484" s="47">
        <v>6</v>
      </c>
      <c r="AL484" s="47">
        <v>1</v>
      </c>
      <c r="AM484" s="47">
        <v>1</v>
      </c>
      <c r="AN484">
        <v>0</v>
      </c>
      <c r="AO484" s="47">
        <v>4</v>
      </c>
      <c r="AP484" s="47">
        <v>0</v>
      </c>
      <c r="AQ484" s="47">
        <v>1</v>
      </c>
      <c r="AR484" s="47">
        <v>0</v>
      </c>
      <c r="AS484" s="47">
        <v>15</v>
      </c>
      <c r="AT484" s="47">
        <v>24</v>
      </c>
      <c r="AU484" s="47">
        <v>7</v>
      </c>
      <c r="AV484" s="47">
        <v>1</v>
      </c>
      <c r="AW484" s="47">
        <v>2</v>
      </c>
      <c r="AX484" s="47">
        <v>0</v>
      </c>
      <c r="AY484">
        <v>3</v>
      </c>
      <c r="AZ484" s="47">
        <v>0</v>
      </c>
      <c r="BA484" s="47">
        <v>0</v>
      </c>
      <c r="BB484">
        <v>0</v>
      </c>
      <c r="BC484" t="s">
        <v>262</v>
      </c>
      <c r="BD484">
        <v>37.400000000000006</v>
      </c>
      <c r="BE484">
        <v>49.8</v>
      </c>
      <c r="BF484">
        <v>9</v>
      </c>
      <c r="BG484">
        <v>9</v>
      </c>
    </row>
    <row r="485" spans="1:59" x14ac:dyDescent="0.25">
      <c r="A485" s="47">
        <v>2</v>
      </c>
      <c r="B485" s="47">
        <v>0</v>
      </c>
      <c r="C485" s="47">
        <v>0</v>
      </c>
      <c r="D485" s="47">
        <v>0</v>
      </c>
      <c r="E485" s="47">
        <v>3</v>
      </c>
      <c r="F485" s="47">
        <v>0</v>
      </c>
      <c r="G485" s="47">
        <v>0</v>
      </c>
      <c r="H485" s="47">
        <v>0</v>
      </c>
      <c r="I485" s="47">
        <v>0</v>
      </c>
      <c r="J485" s="47">
        <v>6</v>
      </c>
      <c r="K485" s="47">
        <v>21</v>
      </c>
      <c r="L485" s="47">
        <v>275</v>
      </c>
      <c r="M485" s="47">
        <v>1</v>
      </c>
      <c r="N485" s="47">
        <v>7</v>
      </c>
      <c r="O485" s="42">
        <v>7</v>
      </c>
      <c r="P485" s="42">
        <v>9.85</v>
      </c>
      <c r="Q485" s="42">
        <v>0.06</v>
      </c>
      <c r="R485" s="42">
        <v>3.87</v>
      </c>
      <c r="S485" s="47">
        <v>19</v>
      </c>
      <c r="T485" s="42">
        <v>5.78</v>
      </c>
      <c r="U485" s="42">
        <v>2.0555555555555554</v>
      </c>
      <c r="V485" s="42">
        <v>5.5</v>
      </c>
      <c r="W485" s="42">
        <v>100</v>
      </c>
      <c r="X485" s="42">
        <v>102</v>
      </c>
      <c r="Y485" s="42">
        <v>0.16</v>
      </c>
      <c r="Z485" s="42">
        <v>0</v>
      </c>
      <c r="AA485" s="42">
        <v>0</v>
      </c>
      <c r="AB485" s="42">
        <v>0.11</v>
      </c>
      <c r="AC485" s="42">
        <v>0</v>
      </c>
      <c r="AD485" s="42">
        <v>0.32</v>
      </c>
      <c r="AE485" s="42">
        <v>0</v>
      </c>
      <c r="AF485" s="42">
        <v>0</v>
      </c>
      <c r="AG485" s="42">
        <v>0</v>
      </c>
      <c r="AH485" s="42">
        <v>0</v>
      </c>
      <c r="AI485" s="47">
        <v>1</v>
      </c>
      <c r="AJ485" s="47">
        <v>0</v>
      </c>
      <c r="AK485" s="47">
        <v>0</v>
      </c>
      <c r="AL485" s="47">
        <v>1</v>
      </c>
      <c r="AM485" s="47">
        <v>0</v>
      </c>
      <c r="AN485">
        <v>0</v>
      </c>
      <c r="AO485" s="47">
        <v>1</v>
      </c>
      <c r="AP485" s="47">
        <v>0</v>
      </c>
      <c r="AQ485" s="47">
        <v>0</v>
      </c>
      <c r="AR485" s="47">
        <v>0</v>
      </c>
      <c r="AS485" s="47">
        <v>2</v>
      </c>
      <c r="AT485" s="47">
        <v>0</v>
      </c>
      <c r="AU485" s="47">
        <v>0</v>
      </c>
      <c r="AV485" s="47">
        <v>1</v>
      </c>
      <c r="AW485" s="47">
        <v>0</v>
      </c>
      <c r="AX485" s="47">
        <v>0</v>
      </c>
      <c r="AY485">
        <v>5</v>
      </c>
      <c r="AZ485" s="47">
        <v>0</v>
      </c>
      <c r="BA485" s="47">
        <v>0</v>
      </c>
      <c r="BB485">
        <v>0</v>
      </c>
      <c r="BC485" t="s">
        <v>453</v>
      </c>
      <c r="BD485">
        <v>4.5</v>
      </c>
      <c r="BE485">
        <v>25</v>
      </c>
      <c r="BF485">
        <v>2</v>
      </c>
      <c r="BG485">
        <v>5</v>
      </c>
    </row>
    <row r="486" spans="1:59" x14ac:dyDescent="0.25">
      <c r="A486" s="47">
        <v>4</v>
      </c>
      <c r="B486" s="47">
        <v>0</v>
      </c>
      <c r="C486" s="47">
        <v>0</v>
      </c>
      <c r="D486" s="47">
        <v>0</v>
      </c>
      <c r="E486" s="47">
        <v>3</v>
      </c>
      <c r="F486" s="47">
        <v>0</v>
      </c>
      <c r="G486" s="47">
        <v>0</v>
      </c>
      <c r="H486" s="47">
        <v>0</v>
      </c>
      <c r="I486" s="47">
        <v>0</v>
      </c>
      <c r="J486" s="47">
        <v>5</v>
      </c>
      <c r="K486" s="47">
        <v>21</v>
      </c>
      <c r="L486" s="47">
        <v>277</v>
      </c>
      <c r="M486" s="47">
        <v>1</v>
      </c>
      <c r="N486" s="47">
        <v>7</v>
      </c>
      <c r="O486" s="42">
        <v>3</v>
      </c>
      <c r="P486" s="42">
        <v>10.9</v>
      </c>
      <c r="Q486" s="42">
        <v>0.25</v>
      </c>
      <c r="R486" s="42">
        <v>3.58</v>
      </c>
      <c r="S486" s="47">
        <v>20</v>
      </c>
      <c r="T486" s="42">
        <v>2.73</v>
      </c>
      <c r="U486" s="42">
        <v>2.2727272727272729</v>
      </c>
      <c r="V486" s="42">
        <v>5.166666666666667</v>
      </c>
      <c r="W486" s="42">
        <v>100</v>
      </c>
      <c r="X486" s="42">
        <v>104</v>
      </c>
      <c r="Y486" s="42">
        <v>0.15</v>
      </c>
      <c r="Z486" s="42">
        <v>0</v>
      </c>
      <c r="AA486" s="42">
        <v>0</v>
      </c>
      <c r="AB486" s="42">
        <v>0.2</v>
      </c>
      <c r="AC486" s="42">
        <v>0</v>
      </c>
      <c r="AD486" s="42">
        <v>0.25</v>
      </c>
      <c r="AE486" s="42">
        <v>0</v>
      </c>
      <c r="AF486" s="42">
        <v>0</v>
      </c>
      <c r="AG486" s="42">
        <v>0</v>
      </c>
      <c r="AH486" s="42">
        <v>0</v>
      </c>
      <c r="AI486" s="47">
        <v>0</v>
      </c>
      <c r="AJ486" s="47">
        <v>0</v>
      </c>
      <c r="AK486" s="47">
        <v>0</v>
      </c>
      <c r="AL486" s="47">
        <v>3</v>
      </c>
      <c r="AM486" s="47">
        <v>0</v>
      </c>
      <c r="AN486">
        <v>0</v>
      </c>
      <c r="AO486" s="47">
        <v>3</v>
      </c>
      <c r="AP486" s="47">
        <v>0</v>
      </c>
      <c r="AQ486" s="47">
        <v>0</v>
      </c>
      <c r="AR486" s="47">
        <v>0</v>
      </c>
      <c r="AS486" s="47">
        <v>3</v>
      </c>
      <c r="AT486" s="47">
        <v>0</v>
      </c>
      <c r="AU486" s="47">
        <v>0</v>
      </c>
      <c r="AV486" s="47">
        <v>1</v>
      </c>
      <c r="AW486" s="47">
        <v>0</v>
      </c>
      <c r="AX486" s="47">
        <v>0</v>
      </c>
      <c r="AY486">
        <v>2</v>
      </c>
      <c r="AZ486" s="47">
        <v>0</v>
      </c>
      <c r="BA486" s="47">
        <v>0</v>
      </c>
      <c r="BB486">
        <v>0</v>
      </c>
      <c r="BC486" t="s">
        <v>100</v>
      </c>
      <c r="BD486">
        <v>12</v>
      </c>
      <c r="BE486">
        <v>10.5</v>
      </c>
      <c r="BF486">
        <v>5</v>
      </c>
      <c r="BG486">
        <v>2</v>
      </c>
    </row>
    <row r="487" spans="1:59" x14ac:dyDescent="0.25">
      <c r="A487" s="47">
        <v>3</v>
      </c>
      <c r="B487" s="47">
        <v>33</v>
      </c>
      <c r="C487" s="47">
        <v>18</v>
      </c>
      <c r="D487" s="47">
        <v>1</v>
      </c>
      <c r="E487" s="47">
        <v>7</v>
      </c>
      <c r="F487" s="47">
        <v>4</v>
      </c>
      <c r="G487" s="47">
        <v>1</v>
      </c>
      <c r="H487" s="47">
        <v>1</v>
      </c>
      <c r="I487" s="47">
        <v>0</v>
      </c>
      <c r="J487" s="47">
        <v>6</v>
      </c>
      <c r="K487" s="47">
        <v>21</v>
      </c>
      <c r="L487" s="47">
        <v>275</v>
      </c>
      <c r="M487" s="47">
        <v>2</v>
      </c>
      <c r="N487" s="47">
        <v>7</v>
      </c>
      <c r="O487" s="42">
        <v>7.6</v>
      </c>
      <c r="P487" s="42">
        <v>9.16</v>
      </c>
      <c r="Q487" s="42">
        <v>0.53</v>
      </c>
      <c r="R487" s="42">
        <v>5.26</v>
      </c>
      <c r="S487" s="47">
        <v>18</v>
      </c>
      <c r="T487" s="42">
        <v>6.24</v>
      </c>
      <c r="U487" s="42">
        <v>5.8111111111111118</v>
      </c>
      <c r="V487" s="42">
        <v>4.7</v>
      </c>
      <c r="W487" s="42">
        <v>78</v>
      </c>
      <c r="X487" s="42">
        <v>102</v>
      </c>
      <c r="Y487" s="42">
        <v>0.39</v>
      </c>
      <c r="Z487" s="42">
        <v>1.83</v>
      </c>
      <c r="AA487" s="42">
        <v>1</v>
      </c>
      <c r="AB487" s="42">
        <v>0.17</v>
      </c>
      <c r="AC487" s="42">
        <v>0.06</v>
      </c>
      <c r="AD487" s="42">
        <v>0.33</v>
      </c>
      <c r="AE487" s="42">
        <v>0.22</v>
      </c>
      <c r="AF487" s="42">
        <v>0.06</v>
      </c>
      <c r="AG487" s="42">
        <v>0.06</v>
      </c>
      <c r="AH487" s="42">
        <v>0</v>
      </c>
      <c r="AI487" s="47">
        <v>5</v>
      </c>
      <c r="AJ487" s="47">
        <v>17</v>
      </c>
      <c r="AK487" s="47">
        <v>12</v>
      </c>
      <c r="AL487" s="47">
        <v>2</v>
      </c>
      <c r="AM487" s="47">
        <v>1</v>
      </c>
      <c r="AN487">
        <v>3</v>
      </c>
      <c r="AO487" s="47">
        <v>2</v>
      </c>
      <c r="AP487" s="47">
        <v>1</v>
      </c>
      <c r="AQ487" s="47">
        <v>1</v>
      </c>
      <c r="AR487" s="47">
        <v>0</v>
      </c>
      <c r="AS487" s="47">
        <v>2</v>
      </c>
      <c r="AT487" s="47">
        <v>16</v>
      </c>
      <c r="AU487" s="47">
        <v>6</v>
      </c>
      <c r="AV487" s="47">
        <v>1</v>
      </c>
      <c r="AW487" s="47">
        <v>0</v>
      </c>
      <c r="AX487" s="47">
        <v>1</v>
      </c>
      <c r="AY487">
        <v>4</v>
      </c>
      <c r="AZ487" s="47">
        <v>0</v>
      </c>
      <c r="BA487" s="47">
        <v>0</v>
      </c>
      <c r="BB487">
        <v>0</v>
      </c>
      <c r="BC487" t="s">
        <v>232</v>
      </c>
      <c r="BD487">
        <v>52.3</v>
      </c>
      <c r="BE487">
        <v>42.4</v>
      </c>
      <c r="BF487">
        <v>9</v>
      </c>
      <c r="BG487">
        <v>9</v>
      </c>
    </row>
    <row r="488" spans="1:59" x14ac:dyDescent="0.25">
      <c r="A488" s="47">
        <v>3</v>
      </c>
      <c r="B488" s="47">
        <v>12</v>
      </c>
      <c r="C488" s="47">
        <v>18</v>
      </c>
      <c r="D488" s="47">
        <v>5</v>
      </c>
      <c r="E488" s="47">
        <v>10</v>
      </c>
      <c r="F488" s="47">
        <v>1</v>
      </c>
      <c r="G488" s="47">
        <v>2</v>
      </c>
      <c r="H488" s="47">
        <v>1</v>
      </c>
      <c r="I488" s="47">
        <v>0</v>
      </c>
      <c r="J488" s="47">
        <v>5</v>
      </c>
      <c r="K488" s="47">
        <v>21</v>
      </c>
      <c r="L488" s="47">
        <v>275</v>
      </c>
      <c r="M488" s="47">
        <v>3</v>
      </c>
      <c r="N488" s="47">
        <v>3</v>
      </c>
      <c r="O488" s="42">
        <v>4.2</v>
      </c>
      <c r="P488" s="42">
        <v>7.6</v>
      </c>
      <c r="Q488" s="42">
        <v>-0.92</v>
      </c>
      <c r="R488" s="42">
        <v>4.07</v>
      </c>
      <c r="S488" s="47">
        <v>14</v>
      </c>
      <c r="T488" s="42">
        <v>3.62</v>
      </c>
      <c r="U488" s="42">
        <v>3.6166666666666658</v>
      </c>
      <c r="V488" s="42">
        <v>4.4250000000000007</v>
      </c>
      <c r="W488" s="42">
        <v>88</v>
      </c>
      <c r="X488" s="42">
        <v>4</v>
      </c>
      <c r="Y488" s="42">
        <v>0.71</v>
      </c>
      <c r="Z488" s="42">
        <v>0.86</v>
      </c>
      <c r="AA488" s="42">
        <v>1.29</v>
      </c>
      <c r="AB488" s="42">
        <v>0.21</v>
      </c>
      <c r="AC488" s="42">
        <v>0.36</v>
      </c>
      <c r="AD488" s="42">
        <v>0.36</v>
      </c>
      <c r="AE488" s="42">
        <v>7.0000000000000007E-2</v>
      </c>
      <c r="AF488" s="42">
        <v>7.0000000000000007E-2</v>
      </c>
      <c r="AG488" s="42">
        <v>0.14000000000000001</v>
      </c>
      <c r="AH488" s="42">
        <v>0</v>
      </c>
      <c r="AI488" s="47">
        <v>4</v>
      </c>
      <c r="AJ488" s="47">
        <v>5</v>
      </c>
      <c r="AK488" s="47">
        <v>11</v>
      </c>
      <c r="AL488" s="47">
        <v>2</v>
      </c>
      <c r="AM488" s="47">
        <v>1</v>
      </c>
      <c r="AN488">
        <v>0</v>
      </c>
      <c r="AO488" s="47">
        <v>1</v>
      </c>
      <c r="AP488" s="47">
        <v>1</v>
      </c>
      <c r="AQ488" s="47">
        <v>2</v>
      </c>
      <c r="AR488" s="47">
        <v>0</v>
      </c>
      <c r="AS488" s="47">
        <v>6</v>
      </c>
      <c r="AT488" s="47">
        <v>7</v>
      </c>
      <c r="AU488" s="47">
        <v>7</v>
      </c>
      <c r="AV488" s="47">
        <v>1</v>
      </c>
      <c r="AW488" s="47">
        <v>4</v>
      </c>
      <c r="AX488" s="47">
        <v>1</v>
      </c>
      <c r="AY488">
        <v>4</v>
      </c>
      <c r="AZ488" s="47">
        <v>0</v>
      </c>
      <c r="BA488" s="47">
        <v>0</v>
      </c>
      <c r="BB488">
        <v>0</v>
      </c>
      <c r="BC488" t="s">
        <v>261</v>
      </c>
      <c r="BD488">
        <v>18.899999999999999</v>
      </c>
      <c r="BE488">
        <v>36.5</v>
      </c>
      <c r="BF488">
        <v>5</v>
      </c>
      <c r="BG488">
        <v>8</v>
      </c>
    </row>
    <row r="489" spans="1:59" x14ac:dyDescent="0.25">
      <c r="A489" s="47">
        <v>5</v>
      </c>
      <c r="B489" s="47">
        <v>24</v>
      </c>
      <c r="C489" s="47">
        <v>10</v>
      </c>
      <c r="D489" s="47">
        <v>5</v>
      </c>
      <c r="E489" s="47">
        <v>15</v>
      </c>
      <c r="F489" s="47">
        <v>3</v>
      </c>
      <c r="G489" s="47">
        <v>1</v>
      </c>
      <c r="H489" s="47">
        <v>0</v>
      </c>
      <c r="I489" s="47">
        <v>0</v>
      </c>
      <c r="J489" s="47">
        <v>6</v>
      </c>
      <c r="K489" s="47">
        <v>21</v>
      </c>
      <c r="L489" s="47">
        <v>275</v>
      </c>
      <c r="M489" s="47">
        <v>2</v>
      </c>
      <c r="N489" s="47">
        <v>7</v>
      </c>
      <c r="O489" s="42">
        <v>6.5</v>
      </c>
      <c r="P489" s="42">
        <v>10.4</v>
      </c>
      <c r="Q489" s="42">
        <v>0.08</v>
      </c>
      <c r="R489" s="42">
        <v>5.39</v>
      </c>
      <c r="S489" s="47">
        <v>14</v>
      </c>
      <c r="T489" s="42">
        <v>5.4</v>
      </c>
      <c r="U489" s="42">
        <v>3.6000000000000005</v>
      </c>
      <c r="V489" s="42">
        <v>7.1571428571428575</v>
      </c>
      <c r="W489" s="42">
        <v>98</v>
      </c>
      <c r="X489" s="42">
        <v>102</v>
      </c>
      <c r="Y489" s="42">
        <v>1.07</v>
      </c>
      <c r="Z489" s="42">
        <v>1.71</v>
      </c>
      <c r="AA489" s="42">
        <v>0.71</v>
      </c>
      <c r="AB489" s="42">
        <v>0.36</v>
      </c>
      <c r="AC489" s="42">
        <v>0.36</v>
      </c>
      <c r="AD489" s="42">
        <v>0.43</v>
      </c>
      <c r="AE489" s="42">
        <v>0.21</v>
      </c>
      <c r="AF489" s="42">
        <v>0</v>
      </c>
      <c r="AG489" s="42">
        <v>7.0000000000000007E-2</v>
      </c>
      <c r="AH489" s="42">
        <v>0</v>
      </c>
      <c r="AI489" s="47">
        <v>8</v>
      </c>
      <c r="AJ489" s="47">
        <v>11</v>
      </c>
      <c r="AK489" s="47">
        <v>4</v>
      </c>
      <c r="AL489" s="47">
        <v>3</v>
      </c>
      <c r="AM489" s="47">
        <v>5</v>
      </c>
      <c r="AN489">
        <v>1</v>
      </c>
      <c r="AO489" s="47">
        <v>1</v>
      </c>
      <c r="AP489" s="47">
        <v>0</v>
      </c>
      <c r="AQ489" s="47">
        <v>1</v>
      </c>
      <c r="AR489" s="47">
        <v>0</v>
      </c>
      <c r="AS489" s="47">
        <v>7</v>
      </c>
      <c r="AT489" s="47">
        <v>13</v>
      </c>
      <c r="AU489" s="47">
        <v>6</v>
      </c>
      <c r="AV489" s="47">
        <v>2</v>
      </c>
      <c r="AW489" s="47">
        <v>0</v>
      </c>
      <c r="AX489" s="47">
        <v>2</v>
      </c>
      <c r="AY489">
        <v>5</v>
      </c>
      <c r="AZ489" s="47">
        <v>0</v>
      </c>
      <c r="BA489" s="47">
        <v>0</v>
      </c>
      <c r="BB489">
        <v>0</v>
      </c>
      <c r="BC489" t="s">
        <v>332</v>
      </c>
      <c r="BD489">
        <v>28.2</v>
      </c>
      <c r="BE489">
        <v>50.3</v>
      </c>
      <c r="BF489">
        <v>8</v>
      </c>
      <c r="BG489">
        <v>7</v>
      </c>
    </row>
    <row r="490" spans="1:59" x14ac:dyDescent="0.25">
      <c r="A490" s="47">
        <v>1</v>
      </c>
      <c r="B490" s="47">
        <v>21</v>
      </c>
      <c r="C490" s="47">
        <v>10</v>
      </c>
      <c r="D490" s="47">
        <v>2</v>
      </c>
      <c r="E490" s="47">
        <v>20</v>
      </c>
      <c r="F490" s="47">
        <v>1</v>
      </c>
      <c r="G490" s="47">
        <v>0</v>
      </c>
      <c r="H490" s="47">
        <v>0</v>
      </c>
      <c r="I490" s="47">
        <v>0</v>
      </c>
      <c r="J490" s="47">
        <v>1</v>
      </c>
      <c r="K490" s="47">
        <v>21</v>
      </c>
      <c r="L490" s="47">
        <v>327</v>
      </c>
      <c r="M490" s="47">
        <v>2</v>
      </c>
      <c r="N490" s="47">
        <v>6</v>
      </c>
      <c r="O490" s="42">
        <v>3.4</v>
      </c>
      <c r="P490" s="42">
        <v>5.6</v>
      </c>
      <c r="Q490" s="42">
        <v>0.36</v>
      </c>
      <c r="R490" s="42">
        <v>3.32</v>
      </c>
      <c r="S490" s="47">
        <v>12</v>
      </c>
      <c r="T490" s="42">
        <v>3</v>
      </c>
      <c r="U490" s="42">
        <v>3.4499999999999993</v>
      </c>
      <c r="V490" s="42">
        <v>3.1833333333333331</v>
      </c>
      <c r="W490" s="42">
        <v>77</v>
      </c>
      <c r="X490" s="42">
        <v>78</v>
      </c>
      <c r="Y490" s="42">
        <v>1.67</v>
      </c>
      <c r="Z490" s="42">
        <v>1.75</v>
      </c>
      <c r="AA490" s="42">
        <v>0.83</v>
      </c>
      <c r="AB490" s="42">
        <v>0.08</v>
      </c>
      <c r="AC490" s="42">
        <v>0.17</v>
      </c>
      <c r="AD490" s="42">
        <v>0.08</v>
      </c>
      <c r="AE490" s="42">
        <v>0.08</v>
      </c>
      <c r="AF490" s="42">
        <v>0</v>
      </c>
      <c r="AG490" s="42">
        <v>0</v>
      </c>
      <c r="AH490" s="42">
        <v>0</v>
      </c>
      <c r="AI490" s="47">
        <v>10</v>
      </c>
      <c r="AJ490" s="47">
        <v>14</v>
      </c>
      <c r="AK490" s="47">
        <v>7</v>
      </c>
      <c r="AL490" s="47">
        <v>1</v>
      </c>
      <c r="AM490" s="47">
        <v>0</v>
      </c>
      <c r="AN490">
        <v>0</v>
      </c>
      <c r="AO490" s="47">
        <v>1</v>
      </c>
      <c r="AP490" s="47">
        <v>0</v>
      </c>
      <c r="AQ490" s="47">
        <v>0</v>
      </c>
      <c r="AR490" s="47">
        <v>0</v>
      </c>
      <c r="AS490" s="47">
        <v>10</v>
      </c>
      <c r="AT490" s="47">
        <v>7</v>
      </c>
      <c r="AU490" s="47">
        <v>3</v>
      </c>
      <c r="AV490" s="47">
        <v>0</v>
      </c>
      <c r="AW490" s="47">
        <v>2</v>
      </c>
      <c r="AX490" s="47">
        <v>1</v>
      </c>
      <c r="AY490">
        <v>0</v>
      </c>
      <c r="AZ490" s="47">
        <v>0</v>
      </c>
      <c r="BA490" s="47">
        <v>0</v>
      </c>
      <c r="BB490">
        <v>0</v>
      </c>
      <c r="BC490" t="s">
        <v>119</v>
      </c>
      <c r="BD490">
        <v>23.7</v>
      </c>
      <c r="BE490">
        <v>19.100000000000001</v>
      </c>
      <c r="BF490">
        <v>7</v>
      </c>
      <c r="BG490">
        <v>6</v>
      </c>
    </row>
    <row r="491" spans="1:59" x14ac:dyDescent="0.25">
      <c r="A491" s="47">
        <v>2</v>
      </c>
      <c r="B491" s="47">
        <v>26</v>
      </c>
      <c r="C491" s="47">
        <v>11</v>
      </c>
      <c r="D491" s="47">
        <v>4</v>
      </c>
      <c r="E491" s="47">
        <v>15</v>
      </c>
      <c r="F491" s="47">
        <v>0</v>
      </c>
      <c r="G491" s="47">
        <v>0</v>
      </c>
      <c r="H491" s="47">
        <v>3</v>
      </c>
      <c r="I491" s="47">
        <v>0</v>
      </c>
      <c r="J491" s="47">
        <v>7</v>
      </c>
      <c r="K491" s="47">
        <v>21</v>
      </c>
      <c r="L491" s="47">
        <v>262</v>
      </c>
      <c r="M491" s="47">
        <v>3</v>
      </c>
      <c r="N491" s="47">
        <v>7</v>
      </c>
      <c r="O491" s="42">
        <v>6.7</v>
      </c>
      <c r="P491" s="42">
        <v>14.09</v>
      </c>
      <c r="Q491" s="42">
        <v>0.89</v>
      </c>
      <c r="R491" s="42">
        <v>5.29</v>
      </c>
      <c r="S491" s="47">
        <v>18</v>
      </c>
      <c r="T491" s="42">
        <v>5.58</v>
      </c>
      <c r="U491" s="42">
        <v>8.01</v>
      </c>
      <c r="V491" s="42">
        <v>1.925</v>
      </c>
      <c r="W491" s="42">
        <v>85</v>
      </c>
      <c r="X491" s="42">
        <v>105</v>
      </c>
      <c r="Y491" s="42">
        <v>0.83</v>
      </c>
      <c r="Z491" s="42">
        <v>1.44</v>
      </c>
      <c r="AA491" s="42">
        <v>0.61</v>
      </c>
      <c r="AB491" s="42">
        <v>0.11</v>
      </c>
      <c r="AC491" s="42">
        <v>0.22</v>
      </c>
      <c r="AD491" s="42">
        <v>0.39</v>
      </c>
      <c r="AE491" s="42">
        <v>0</v>
      </c>
      <c r="AF491" s="42">
        <v>0.17</v>
      </c>
      <c r="AG491" s="42">
        <v>0</v>
      </c>
      <c r="AH491" s="42">
        <v>0</v>
      </c>
      <c r="AI491" s="47">
        <v>9</v>
      </c>
      <c r="AJ491" s="47">
        <v>18</v>
      </c>
      <c r="AK491" s="47">
        <v>8</v>
      </c>
      <c r="AL491" s="47">
        <v>0</v>
      </c>
      <c r="AM491" s="47">
        <v>3</v>
      </c>
      <c r="AN491">
        <v>0</v>
      </c>
      <c r="AO491" s="47">
        <v>6</v>
      </c>
      <c r="AP491" s="47">
        <v>3</v>
      </c>
      <c r="AQ491" s="47">
        <v>0</v>
      </c>
      <c r="AR491" s="47">
        <v>0</v>
      </c>
      <c r="AS491" s="47">
        <v>6</v>
      </c>
      <c r="AT491" s="47">
        <v>8</v>
      </c>
      <c r="AU491" s="47">
        <v>3</v>
      </c>
      <c r="AV491" s="47">
        <v>2</v>
      </c>
      <c r="AW491" s="47">
        <v>1</v>
      </c>
      <c r="AX491" s="47">
        <v>0</v>
      </c>
      <c r="AY491">
        <v>1</v>
      </c>
      <c r="AZ491" s="47">
        <v>0</v>
      </c>
      <c r="BA491" s="47">
        <v>0</v>
      </c>
      <c r="BB491">
        <v>0</v>
      </c>
      <c r="BC491" t="s">
        <v>162</v>
      </c>
      <c r="BD491">
        <v>80.099999999999994</v>
      </c>
      <c r="BE491">
        <v>15.5</v>
      </c>
      <c r="BF491">
        <v>10</v>
      </c>
      <c r="BG491">
        <v>8</v>
      </c>
    </row>
    <row r="492" spans="1:59" x14ac:dyDescent="0.25">
      <c r="A492" s="47">
        <v>1</v>
      </c>
      <c r="B492" s="47">
        <v>0</v>
      </c>
      <c r="C492" s="47">
        <v>0</v>
      </c>
      <c r="D492" s="47">
        <v>0</v>
      </c>
      <c r="E492" s="47">
        <v>3</v>
      </c>
      <c r="F492" s="47">
        <v>0</v>
      </c>
      <c r="G492" s="47">
        <v>0</v>
      </c>
      <c r="H492" s="47">
        <v>0</v>
      </c>
      <c r="I492" s="47">
        <v>0</v>
      </c>
      <c r="J492" s="47">
        <v>5</v>
      </c>
      <c r="K492" s="47">
        <v>21</v>
      </c>
      <c r="L492" s="47">
        <v>262</v>
      </c>
      <c r="M492" s="47">
        <v>1</v>
      </c>
      <c r="N492" s="47">
        <v>7</v>
      </c>
      <c r="O492" s="42">
        <v>6</v>
      </c>
      <c r="P492" s="42">
        <v>7.19</v>
      </c>
      <c r="Q492" s="42">
        <v>0.9</v>
      </c>
      <c r="R492" s="42">
        <v>4.91</v>
      </c>
      <c r="S492" s="47">
        <v>17</v>
      </c>
      <c r="T492" s="42">
        <v>5.0199999999999996</v>
      </c>
      <c r="U492" s="42">
        <v>7.5</v>
      </c>
      <c r="V492" s="42">
        <v>3.1</v>
      </c>
      <c r="W492" s="42">
        <v>92</v>
      </c>
      <c r="X492" s="42">
        <v>105</v>
      </c>
      <c r="Y492" s="42">
        <v>0.18</v>
      </c>
      <c r="Z492" s="42">
        <v>0</v>
      </c>
      <c r="AA492" s="42">
        <v>0</v>
      </c>
      <c r="AB492" s="42">
        <v>0.06</v>
      </c>
      <c r="AC492" s="42">
        <v>0</v>
      </c>
      <c r="AD492" s="42">
        <v>0.28999999999999998</v>
      </c>
      <c r="AE492" s="42">
        <v>0</v>
      </c>
      <c r="AF492" s="42">
        <v>0</v>
      </c>
      <c r="AG492" s="42">
        <v>0</v>
      </c>
      <c r="AH492" s="42">
        <v>0</v>
      </c>
      <c r="AI492" s="47">
        <v>1</v>
      </c>
      <c r="AJ492" s="47">
        <v>0</v>
      </c>
      <c r="AK492" s="47">
        <v>0</v>
      </c>
      <c r="AL492" s="47">
        <v>0</v>
      </c>
      <c r="AM492" s="47">
        <v>0</v>
      </c>
      <c r="AN492">
        <v>0</v>
      </c>
      <c r="AO492" s="47">
        <v>4</v>
      </c>
      <c r="AP492" s="47">
        <v>0</v>
      </c>
      <c r="AQ492" s="47">
        <v>0</v>
      </c>
      <c r="AR492" s="47">
        <v>0</v>
      </c>
      <c r="AS492" s="47">
        <v>2</v>
      </c>
      <c r="AT492" s="47">
        <v>0</v>
      </c>
      <c r="AU492" s="47">
        <v>0</v>
      </c>
      <c r="AV492" s="47">
        <v>1</v>
      </c>
      <c r="AW492" s="47">
        <v>0</v>
      </c>
      <c r="AX492" s="47">
        <v>0</v>
      </c>
      <c r="AY492">
        <v>1</v>
      </c>
      <c r="AZ492" s="47">
        <v>0</v>
      </c>
      <c r="BA492" s="47">
        <v>0</v>
      </c>
      <c r="BB492">
        <v>0</v>
      </c>
      <c r="BC492" t="s">
        <v>158</v>
      </c>
      <c r="BD492">
        <v>20.5</v>
      </c>
      <c r="BE492">
        <v>5</v>
      </c>
      <c r="BF492">
        <v>3</v>
      </c>
      <c r="BG492">
        <v>2</v>
      </c>
    </row>
    <row r="493" spans="1:59" x14ac:dyDescent="0.25">
      <c r="A493" s="47">
        <v>3</v>
      </c>
      <c r="B493" s="47">
        <v>16</v>
      </c>
      <c r="C493" s="47">
        <v>11</v>
      </c>
      <c r="D493" s="47">
        <v>3</v>
      </c>
      <c r="E493" s="47">
        <v>10</v>
      </c>
      <c r="F493" s="47">
        <v>0</v>
      </c>
      <c r="G493" s="47">
        <v>0</v>
      </c>
      <c r="H493" s="47">
        <v>0</v>
      </c>
      <c r="I493" s="47">
        <v>0</v>
      </c>
      <c r="J493" s="47">
        <v>5</v>
      </c>
      <c r="K493" s="47">
        <v>21</v>
      </c>
      <c r="L493" s="47">
        <v>293</v>
      </c>
      <c r="M493" s="47">
        <v>3</v>
      </c>
      <c r="N493" s="47">
        <v>7</v>
      </c>
      <c r="O493" s="42">
        <v>1.7</v>
      </c>
      <c r="P493" s="42">
        <v>6.59</v>
      </c>
      <c r="Q493" s="42">
        <v>-7.0000000000000007E-2</v>
      </c>
      <c r="R493" s="42">
        <v>2.77</v>
      </c>
      <c r="S493" s="47">
        <v>16</v>
      </c>
      <c r="T493" s="42">
        <v>1.71</v>
      </c>
      <c r="U493" s="42">
        <v>3.0599999999999996</v>
      </c>
      <c r="V493" s="42">
        <v>2.2666666666666666</v>
      </c>
      <c r="W493" s="42">
        <v>96</v>
      </c>
      <c r="X493" s="42">
        <v>105</v>
      </c>
      <c r="Y493" s="42">
        <v>0.62</v>
      </c>
      <c r="Z493" s="42">
        <v>1</v>
      </c>
      <c r="AA493" s="42">
        <v>0.69</v>
      </c>
      <c r="AB493" s="42">
        <v>0.19</v>
      </c>
      <c r="AC493" s="42">
        <v>0.19</v>
      </c>
      <c r="AD493" s="42">
        <v>0.31</v>
      </c>
      <c r="AE493" s="42">
        <v>0</v>
      </c>
      <c r="AF493" s="42">
        <v>0</v>
      </c>
      <c r="AG493" s="42">
        <v>0</v>
      </c>
      <c r="AH493" s="42">
        <v>0</v>
      </c>
      <c r="AI493" s="47">
        <v>7</v>
      </c>
      <c r="AJ493" s="47">
        <v>9</v>
      </c>
      <c r="AK493" s="47">
        <v>8</v>
      </c>
      <c r="AL493" s="47">
        <v>2</v>
      </c>
      <c r="AM493" s="47">
        <v>1</v>
      </c>
      <c r="AN493">
        <v>0</v>
      </c>
      <c r="AO493" s="47">
        <v>4</v>
      </c>
      <c r="AP493" s="47">
        <v>0</v>
      </c>
      <c r="AQ493" s="47">
        <v>0</v>
      </c>
      <c r="AR493" s="47">
        <v>0</v>
      </c>
      <c r="AS493" s="47">
        <v>3</v>
      </c>
      <c r="AT493" s="47">
        <v>7</v>
      </c>
      <c r="AU493" s="47">
        <v>3</v>
      </c>
      <c r="AV493" s="47">
        <v>1</v>
      </c>
      <c r="AW493" s="47">
        <v>2</v>
      </c>
      <c r="AX493" s="47">
        <v>0</v>
      </c>
      <c r="AY493">
        <v>1</v>
      </c>
      <c r="AZ493" s="47">
        <v>0</v>
      </c>
      <c r="BA493" s="47">
        <v>0</v>
      </c>
      <c r="BB493">
        <v>0</v>
      </c>
      <c r="BC493" t="s">
        <v>329</v>
      </c>
      <c r="BD493">
        <v>30.7</v>
      </c>
      <c r="BE493">
        <v>14.6</v>
      </c>
      <c r="BF493">
        <v>10</v>
      </c>
      <c r="BG493">
        <v>6</v>
      </c>
    </row>
    <row r="494" spans="1:59" x14ac:dyDescent="0.25">
      <c r="A494" s="47">
        <v>6</v>
      </c>
      <c r="B494" s="47">
        <v>25</v>
      </c>
      <c r="C494" s="47">
        <v>14</v>
      </c>
      <c r="D494" s="47">
        <v>6</v>
      </c>
      <c r="E494" s="47">
        <v>10</v>
      </c>
      <c r="F494" s="47">
        <v>1</v>
      </c>
      <c r="G494" s="47">
        <v>2</v>
      </c>
      <c r="H494" s="47">
        <v>1</v>
      </c>
      <c r="I494" s="47">
        <v>0</v>
      </c>
      <c r="J494" s="47">
        <v>13</v>
      </c>
      <c r="K494" s="47">
        <v>21</v>
      </c>
      <c r="L494" s="47">
        <v>263</v>
      </c>
      <c r="M494" s="47">
        <v>3</v>
      </c>
      <c r="N494" s="47">
        <v>7</v>
      </c>
      <c r="O494" s="42">
        <v>5.5</v>
      </c>
      <c r="P494" s="42">
        <v>10.92</v>
      </c>
      <c r="Q494" s="42">
        <v>0.13</v>
      </c>
      <c r="R494" s="42">
        <v>5.94</v>
      </c>
      <c r="S494" s="47">
        <v>19</v>
      </c>
      <c r="T494" s="42">
        <v>4.6900000000000004</v>
      </c>
      <c r="U494" s="42">
        <v>7.2181818181818178</v>
      </c>
      <c r="V494" s="42">
        <v>4.1875</v>
      </c>
      <c r="W494" s="42">
        <v>100</v>
      </c>
      <c r="X494" s="42">
        <v>96</v>
      </c>
      <c r="Y494" s="42">
        <v>0.53</v>
      </c>
      <c r="Z494" s="42">
        <v>1.32</v>
      </c>
      <c r="AA494" s="42">
        <v>0.74</v>
      </c>
      <c r="AB494" s="42">
        <v>0.32</v>
      </c>
      <c r="AC494" s="42">
        <v>0.32</v>
      </c>
      <c r="AD494" s="42">
        <v>0.68</v>
      </c>
      <c r="AE494" s="42">
        <v>0.05</v>
      </c>
      <c r="AF494" s="42">
        <v>0.05</v>
      </c>
      <c r="AG494" s="42">
        <v>0.11</v>
      </c>
      <c r="AH494" s="42">
        <v>0</v>
      </c>
      <c r="AI494" s="47">
        <v>5</v>
      </c>
      <c r="AJ494" s="47">
        <v>19</v>
      </c>
      <c r="AK494" s="47">
        <v>11</v>
      </c>
      <c r="AL494" s="47">
        <v>5</v>
      </c>
      <c r="AM494" s="47">
        <v>5</v>
      </c>
      <c r="AN494">
        <v>1</v>
      </c>
      <c r="AO494" s="47">
        <v>8</v>
      </c>
      <c r="AP494" s="47">
        <v>1</v>
      </c>
      <c r="AQ494" s="47">
        <v>2</v>
      </c>
      <c r="AR494" s="47">
        <v>0</v>
      </c>
      <c r="AS494" s="47">
        <v>5</v>
      </c>
      <c r="AT494" s="47">
        <v>6</v>
      </c>
      <c r="AU494" s="47">
        <v>3</v>
      </c>
      <c r="AV494" s="47">
        <v>1</v>
      </c>
      <c r="AW494" s="47">
        <v>1</v>
      </c>
      <c r="AX494" s="47">
        <v>0</v>
      </c>
      <c r="AY494">
        <v>5</v>
      </c>
      <c r="AZ494" s="47">
        <v>0</v>
      </c>
      <c r="BA494" s="47">
        <v>0</v>
      </c>
      <c r="BB494">
        <v>0</v>
      </c>
      <c r="BC494" t="s">
        <v>167</v>
      </c>
      <c r="BD494">
        <v>76.400000000000006</v>
      </c>
      <c r="BE494">
        <v>33.6</v>
      </c>
      <c r="BF494">
        <v>11</v>
      </c>
      <c r="BG494">
        <v>8</v>
      </c>
    </row>
    <row r="495" spans="1:59" x14ac:dyDescent="0.25">
      <c r="A495" s="47">
        <v>2</v>
      </c>
      <c r="B495" s="47">
        <v>14</v>
      </c>
      <c r="C495" s="47">
        <v>19</v>
      </c>
      <c r="D495" s="47">
        <v>1</v>
      </c>
      <c r="E495" s="47">
        <v>9</v>
      </c>
      <c r="F495" s="47">
        <v>0</v>
      </c>
      <c r="G495" s="47">
        <v>1</v>
      </c>
      <c r="H495" s="47">
        <v>0</v>
      </c>
      <c r="I495" s="47">
        <v>0</v>
      </c>
      <c r="J495" s="47">
        <v>5</v>
      </c>
      <c r="K495" s="47">
        <v>21</v>
      </c>
      <c r="L495" s="47">
        <v>293</v>
      </c>
      <c r="M495" s="47">
        <v>3</v>
      </c>
      <c r="N495" s="47">
        <v>6</v>
      </c>
      <c r="O495" s="42">
        <v>1.2</v>
      </c>
      <c r="P495" s="42">
        <v>4.6900000000000004</v>
      </c>
      <c r="Q495" s="42">
        <v>-0.1</v>
      </c>
      <c r="R495" s="42">
        <v>2.61</v>
      </c>
      <c r="S495" s="47">
        <v>14</v>
      </c>
      <c r="T495" s="42">
        <v>1.33</v>
      </c>
      <c r="U495" s="42">
        <v>4.2</v>
      </c>
      <c r="V495" s="42">
        <v>1.0142857142857142</v>
      </c>
      <c r="W495" s="42">
        <v>82</v>
      </c>
      <c r="X495" s="42">
        <v>71</v>
      </c>
      <c r="Y495" s="42">
        <v>0.64</v>
      </c>
      <c r="Z495" s="42">
        <v>1</v>
      </c>
      <c r="AA495" s="42">
        <v>1.36</v>
      </c>
      <c r="AB495" s="42">
        <v>0.14000000000000001</v>
      </c>
      <c r="AC495" s="42">
        <v>7.0000000000000007E-2</v>
      </c>
      <c r="AD495" s="42">
        <v>0.36</v>
      </c>
      <c r="AE495" s="42">
        <v>0</v>
      </c>
      <c r="AF495" s="42">
        <v>0</v>
      </c>
      <c r="AG495" s="42">
        <v>7.0000000000000007E-2</v>
      </c>
      <c r="AH495" s="42">
        <v>0</v>
      </c>
      <c r="AI495" s="47">
        <v>4</v>
      </c>
      <c r="AJ495" s="47">
        <v>9</v>
      </c>
      <c r="AK495" s="47">
        <v>4</v>
      </c>
      <c r="AL495" s="47">
        <v>2</v>
      </c>
      <c r="AM495" s="47">
        <v>1</v>
      </c>
      <c r="AN495">
        <v>0</v>
      </c>
      <c r="AO495" s="47">
        <v>4</v>
      </c>
      <c r="AP495" s="47">
        <v>0</v>
      </c>
      <c r="AQ495" s="47">
        <v>0</v>
      </c>
      <c r="AR495" s="47">
        <v>0</v>
      </c>
      <c r="AS495" s="47">
        <v>5</v>
      </c>
      <c r="AT495" s="47">
        <v>5</v>
      </c>
      <c r="AU495" s="47">
        <v>15</v>
      </c>
      <c r="AV495" s="47">
        <v>0</v>
      </c>
      <c r="AW495" s="47">
        <v>0</v>
      </c>
      <c r="AX495" s="47">
        <v>0</v>
      </c>
      <c r="AY495">
        <v>1</v>
      </c>
      <c r="AZ495" s="47">
        <v>0</v>
      </c>
      <c r="BA495" s="47">
        <v>1</v>
      </c>
      <c r="BB495">
        <v>0</v>
      </c>
      <c r="BC495" t="s">
        <v>274</v>
      </c>
      <c r="BD495">
        <v>30.4</v>
      </c>
      <c r="BE495">
        <v>10.199999999999999</v>
      </c>
      <c r="BF495">
        <v>7</v>
      </c>
      <c r="BG495">
        <v>10</v>
      </c>
    </row>
    <row r="496" spans="1:59" x14ac:dyDescent="0.25">
      <c r="A496" s="47">
        <v>3</v>
      </c>
      <c r="B496" s="47">
        <v>5</v>
      </c>
      <c r="C496" s="47">
        <v>15</v>
      </c>
      <c r="D496" s="47">
        <v>2</v>
      </c>
      <c r="E496" s="47">
        <v>11</v>
      </c>
      <c r="F496" s="47">
        <v>2</v>
      </c>
      <c r="G496" s="47">
        <v>1</v>
      </c>
      <c r="H496" s="47">
        <v>1</v>
      </c>
      <c r="I496" s="47">
        <v>0</v>
      </c>
      <c r="J496" s="47">
        <v>4</v>
      </c>
      <c r="K496" s="47">
        <v>21</v>
      </c>
      <c r="L496" s="47">
        <v>293</v>
      </c>
      <c r="M496" s="47">
        <v>2</v>
      </c>
      <c r="N496" s="47">
        <v>7</v>
      </c>
      <c r="O496" s="42">
        <v>0.7</v>
      </c>
      <c r="P496" s="42">
        <v>5.88</v>
      </c>
      <c r="Q496" s="42">
        <v>0.05</v>
      </c>
      <c r="R496" s="42">
        <v>2.77</v>
      </c>
      <c r="S496" s="47">
        <v>16</v>
      </c>
      <c r="T496" s="42">
        <v>0.96</v>
      </c>
      <c r="U496" s="42">
        <v>4.4875000000000007</v>
      </c>
      <c r="V496" s="42">
        <v>1.075</v>
      </c>
      <c r="W496" s="42">
        <v>67</v>
      </c>
      <c r="X496" s="42">
        <v>105</v>
      </c>
      <c r="Y496" s="42">
        <v>0.69</v>
      </c>
      <c r="Z496" s="42">
        <v>0.31</v>
      </c>
      <c r="AA496" s="42">
        <v>0.94</v>
      </c>
      <c r="AB496" s="42">
        <v>0.19</v>
      </c>
      <c r="AC496" s="42">
        <v>0.12</v>
      </c>
      <c r="AD496" s="42">
        <v>0.25</v>
      </c>
      <c r="AE496" s="42">
        <v>0.12</v>
      </c>
      <c r="AF496" s="42">
        <v>0.06</v>
      </c>
      <c r="AG496" s="42">
        <v>0.06</v>
      </c>
      <c r="AH496" s="42">
        <v>0</v>
      </c>
      <c r="AI496" s="47">
        <v>7</v>
      </c>
      <c r="AJ496" s="47">
        <v>2</v>
      </c>
      <c r="AK496" s="47">
        <v>6</v>
      </c>
      <c r="AL496" s="47">
        <v>2</v>
      </c>
      <c r="AM496" s="47">
        <v>1</v>
      </c>
      <c r="AN496">
        <v>2</v>
      </c>
      <c r="AO496" s="47">
        <v>3</v>
      </c>
      <c r="AP496" s="47">
        <v>1</v>
      </c>
      <c r="AQ496" s="47">
        <v>0</v>
      </c>
      <c r="AR496" s="47">
        <v>0</v>
      </c>
      <c r="AS496" s="47">
        <v>4</v>
      </c>
      <c r="AT496" s="47">
        <v>3</v>
      </c>
      <c r="AU496" s="47">
        <v>9</v>
      </c>
      <c r="AV496" s="47">
        <v>1</v>
      </c>
      <c r="AW496" s="47">
        <v>1</v>
      </c>
      <c r="AX496" s="47">
        <v>0</v>
      </c>
      <c r="AY496">
        <v>1</v>
      </c>
      <c r="AZ496" s="47">
        <v>0</v>
      </c>
      <c r="BA496" s="47">
        <v>1</v>
      </c>
      <c r="BB496">
        <v>0</v>
      </c>
      <c r="BC496" t="s">
        <v>345</v>
      </c>
      <c r="BD496">
        <v>35.9</v>
      </c>
      <c r="BE496">
        <v>8.9</v>
      </c>
      <c r="BF496">
        <v>8</v>
      </c>
      <c r="BG496">
        <v>8</v>
      </c>
    </row>
    <row r="497" spans="1:59" x14ac:dyDescent="0.25">
      <c r="A497" s="47">
        <v>5</v>
      </c>
      <c r="B497" s="47">
        <v>18</v>
      </c>
      <c r="C497" s="47">
        <v>24</v>
      </c>
      <c r="D497" s="47">
        <v>2</v>
      </c>
      <c r="E497" s="47">
        <v>12</v>
      </c>
      <c r="F497" s="47">
        <v>1</v>
      </c>
      <c r="G497" s="47">
        <v>1</v>
      </c>
      <c r="H497" s="47">
        <v>0</v>
      </c>
      <c r="I497" s="47">
        <v>0</v>
      </c>
      <c r="J497" s="47">
        <v>8</v>
      </c>
      <c r="K497" s="47">
        <v>21</v>
      </c>
      <c r="L497" s="47">
        <v>282</v>
      </c>
      <c r="M497" s="47">
        <v>3</v>
      </c>
      <c r="N497" s="47">
        <v>7</v>
      </c>
      <c r="O497" s="42">
        <v>7.5</v>
      </c>
      <c r="P497" s="42">
        <v>8.76</v>
      </c>
      <c r="Q497" s="42">
        <v>1.05</v>
      </c>
      <c r="R497" s="42">
        <v>3.32</v>
      </c>
      <c r="S497" s="47">
        <v>19</v>
      </c>
      <c r="T497" s="42">
        <v>6.14</v>
      </c>
      <c r="U497" s="42">
        <v>3.15</v>
      </c>
      <c r="V497" s="42">
        <v>3.5000000000000009</v>
      </c>
      <c r="W497" s="42">
        <v>93</v>
      </c>
      <c r="X497" s="42">
        <v>104</v>
      </c>
      <c r="Y497" s="42">
        <v>0.63</v>
      </c>
      <c r="Z497" s="42">
        <v>0.95</v>
      </c>
      <c r="AA497" s="42">
        <v>1.26</v>
      </c>
      <c r="AB497" s="42">
        <v>0.26</v>
      </c>
      <c r="AC497" s="42">
        <v>0.11</v>
      </c>
      <c r="AD497" s="42">
        <v>0.42</v>
      </c>
      <c r="AE497" s="42">
        <v>0.05</v>
      </c>
      <c r="AF497" s="42">
        <v>0</v>
      </c>
      <c r="AG497" s="42">
        <v>0.05</v>
      </c>
      <c r="AH497" s="42">
        <v>0</v>
      </c>
      <c r="AI497" s="47">
        <v>6</v>
      </c>
      <c r="AJ497" s="47">
        <v>11</v>
      </c>
      <c r="AK497" s="47">
        <v>15</v>
      </c>
      <c r="AL497" s="47">
        <v>2</v>
      </c>
      <c r="AM497" s="47">
        <v>1</v>
      </c>
      <c r="AN497">
        <v>1</v>
      </c>
      <c r="AO497" s="47">
        <v>3</v>
      </c>
      <c r="AP497" s="47">
        <v>0</v>
      </c>
      <c r="AQ497" s="47">
        <v>1</v>
      </c>
      <c r="AR497" s="47">
        <v>0</v>
      </c>
      <c r="AS497" s="47">
        <v>6</v>
      </c>
      <c r="AT497" s="47">
        <v>7</v>
      </c>
      <c r="AU497" s="47">
        <v>9</v>
      </c>
      <c r="AV497" s="47">
        <v>3</v>
      </c>
      <c r="AW497" s="47">
        <v>1</v>
      </c>
      <c r="AX497" s="47">
        <v>0</v>
      </c>
      <c r="AY497">
        <v>5</v>
      </c>
      <c r="AZ497" s="47">
        <v>0</v>
      </c>
      <c r="BA497" s="47">
        <v>0</v>
      </c>
      <c r="BB497">
        <v>0</v>
      </c>
      <c r="BC497" t="s">
        <v>362</v>
      </c>
      <c r="BD497">
        <v>31.7</v>
      </c>
      <c r="BE497">
        <v>31.5</v>
      </c>
      <c r="BF497">
        <v>10</v>
      </c>
      <c r="BG497">
        <v>9</v>
      </c>
    </row>
    <row r="498" spans="1:59" x14ac:dyDescent="0.25">
      <c r="A498" s="47">
        <v>1</v>
      </c>
      <c r="B498" s="47">
        <v>15</v>
      </c>
      <c r="C498" s="47">
        <v>3</v>
      </c>
      <c r="D498" s="47">
        <v>4</v>
      </c>
      <c r="E498" s="47">
        <v>13</v>
      </c>
      <c r="F498" s="47">
        <v>0</v>
      </c>
      <c r="G498" s="47">
        <v>1</v>
      </c>
      <c r="H498" s="47">
        <v>0</v>
      </c>
      <c r="I498" s="47">
        <v>0</v>
      </c>
      <c r="J498" s="47">
        <v>4</v>
      </c>
      <c r="K498" s="47">
        <v>21</v>
      </c>
      <c r="L498" s="47">
        <v>282</v>
      </c>
      <c r="M498" s="47">
        <v>2</v>
      </c>
      <c r="N498" s="47">
        <v>7</v>
      </c>
      <c r="O498" s="42">
        <v>7.2</v>
      </c>
      <c r="P498" s="42">
        <v>10.34</v>
      </c>
      <c r="Q498" s="42">
        <v>0.7</v>
      </c>
      <c r="R498" s="42">
        <v>4</v>
      </c>
      <c r="S498" s="47">
        <v>11</v>
      </c>
      <c r="T498" s="42">
        <v>5.89</v>
      </c>
      <c r="U498" s="42">
        <v>2.7833333333333332</v>
      </c>
      <c r="V498" s="42">
        <v>5.46</v>
      </c>
      <c r="W498" s="42">
        <v>90</v>
      </c>
      <c r="X498" s="42">
        <v>104</v>
      </c>
      <c r="Y498" s="42">
        <v>1.18</v>
      </c>
      <c r="Z498" s="42">
        <v>1.36</v>
      </c>
      <c r="AA498" s="42">
        <v>0.27</v>
      </c>
      <c r="AB498" s="42">
        <v>0.09</v>
      </c>
      <c r="AC498" s="42">
        <v>0.36</v>
      </c>
      <c r="AD498" s="42">
        <v>0.36</v>
      </c>
      <c r="AE498" s="42">
        <v>0</v>
      </c>
      <c r="AF498" s="42">
        <v>0</v>
      </c>
      <c r="AG498" s="42">
        <v>0.09</v>
      </c>
      <c r="AH498" s="42">
        <v>0</v>
      </c>
      <c r="AI498" s="47">
        <v>6</v>
      </c>
      <c r="AJ498" s="47">
        <v>1</v>
      </c>
      <c r="AK498" s="47">
        <v>1</v>
      </c>
      <c r="AL498" s="47">
        <v>0</v>
      </c>
      <c r="AM498" s="47">
        <v>2</v>
      </c>
      <c r="AN498">
        <v>0</v>
      </c>
      <c r="AO498" s="47">
        <v>2</v>
      </c>
      <c r="AP498" s="47">
        <v>0</v>
      </c>
      <c r="AQ498" s="47">
        <v>1</v>
      </c>
      <c r="AR498" s="47">
        <v>0</v>
      </c>
      <c r="AS498" s="47">
        <v>7</v>
      </c>
      <c r="AT498" s="47">
        <v>14</v>
      </c>
      <c r="AU498" s="47">
        <v>2</v>
      </c>
      <c r="AV498" s="47">
        <v>1</v>
      </c>
      <c r="AW498" s="47">
        <v>2</v>
      </c>
      <c r="AX498" s="47">
        <v>0</v>
      </c>
      <c r="AY498">
        <v>2</v>
      </c>
      <c r="AZ498" s="47">
        <v>0</v>
      </c>
      <c r="BA498" s="47">
        <v>0</v>
      </c>
      <c r="BB498">
        <v>0</v>
      </c>
      <c r="BC498" t="s">
        <v>642</v>
      </c>
      <c r="BD498">
        <v>16.7</v>
      </c>
      <c r="BE498">
        <v>30.3</v>
      </c>
      <c r="BF498">
        <v>6</v>
      </c>
      <c r="BG498">
        <v>6</v>
      </c>
    </row>
    <row r="499" spans="1:59" x14ac:dyDescent="0.25">
      <c r="A499" s="47">
        <v>6</v>
      </c>
      <c r="B499" s="47">
        <v>22</v>
      </c>
      <c r="C499" s="47">
        <v>13</v>
      </c>
      <c r="D499" s="47">
        <v>3</v>
      </c>
      <c r="E499" s="47">
        <v>9</v>
      </c>
      <c r="F499" s="47">
        <v>0</v>
      </c>
      <c r="G499" s="47">
        <v>5</v>
      </c>
      <c r="H499" s="47">
        <v>1</v>
      </c>
      <c r="I499" s="47">
        <v>0</v>
      </c>
      <c r="J499" s="47">
        <v>5</v>
      </c>
      <c r="K499" s="47">
        <v>21</v>
      </c>
      <c r="L499" s="47">
        <v>282</v>
      </c>
      <c r="M499" s="47">
        <v>3</v>
      </c>
      <c r="N499" s="47">
        <v>3</v>
      </c>
      <c r="O499" s="42">
        <v>4.5999999999999996</v>
      </c>
      <c r="P499" s="42">
        <v>10.039999999999999</v>
      </c>
      <c r="Q499" s="42">
        <v>0.28000000000000003</v>
      </c>
      <c r="R499" s="42">
        <v>4.2300000000000004</v>
      </c>
      <c r="S499" s="47">
        <v>14</v>
      </c>
      <c r="T499" s="42">
        <v>3.94</v>
      </c>
      <c r="U499" s="42">
        <v>5.5142857142857142</v>
      </c>
      <c r="V499" s="42">
        <v>2.9428571428571426</v>
      </c>
      <c r="W499" s="42">
        <v>90</v>
      </c>
      <c r="X499" s="42">
        <v>104</v>
      </c>
      <c r="Y499" s="42">
        <v>0.64</v>
      </c>
      <c r="Z499" s="42">
        <v>1.57</v>
      </c>
      <c r="AA499" s="42">
        <v>0.93</v>
      </c>
      <c r="AB499" s="42">
        <v>0.43</v>
      </c>
      <c r="AC499" s="42">
        <v>0.21</v>
      </c>
      <c r="AD499" s="42">
        <v>0.36</v>
      </c>
      <c r="AE499" s="42">
        <v>0</v>
      </c>
      <c r="AF499" s="42">
        <v>7.0000000000000007E-2</v>
      </c>
      <c r="AG499" s="42">
        <v>0.36</v>
      </c>
      <c r="AH499" s="42">
        <v>0</v>
      </c>
      <c r="AI499" s="47">
        <v>3</v>
      </c>
      <c r="AJ499" s="47">
        <v>16</v>
      </c>
      <c r="AK499" s="47">
        <v>8</v>
      </c>
      <c r="AL499" s="47">
        <v>4</v>
      </c>
      <c r="AM499" s="47">
        <v>2</v>
      </c>
      <c r="AN499">
        <v>0</v>
      </c>
      <c r="AO499" s="47">
        <v>2</v>
      </c>
      <c r="AP499" s="47">
        <v>1</v>
      </c>
      <c r="AQ499" s="47">
        <v>4</v>
      </c>
      <c r="AR499" s="47">
        <v>0</v>
      </c>
      <c r="AS499" s="47">
        <v>6</v>
      </c>
      <c r="AT499" s="47">
        <v>6</v>
      </c>
      <c r="AU499" s="47">
        <v>5</v>
      </c>
      <c r="AV499" s="47">
        <v>2</v>
      </c>
      <c r="AW499" s="47">
        <v>1</v>
      </c>
      <c r="AX499" s="47">
        <v>0</v>
      </c>
      <c r="AY499">
        <v>3</v>
      </c>
      <c r="AZ499" s="47">
        <v>0</v>
      </c>
      <c r="BA499" s="47">
        <v>1</v>
      </c>
      <c r="BB499">
        <v>0</v>
      </c>
      <c r="BC499" t="s">
        <v>226</v>
      </c>
      <c r="BD499">
        <v>38.699999999999996</v>
      </c>
      <c r="BE499">
        <v>23.7</v>
      </c>
      <c r="BF499">
        <v>7</v>
      </c>
      <c r="BG499">
        <v>8</v>
      </c>
    </row>
    <row r="500" spans="1:59" x14ac:dyDescent="0.25">
      <c r="A500" s="47">
        <v>7</v>
      </c>
      <c r="B500" s="47">
        <v>18</v>
      </c>
      <c r="C500" s="47">
        <v>23</v>
      </c>
      <c r="D500" s="47">
        <v>3</v>
      </c>
      <c r="E500" s="47">
        <v>22</v>
      </c>
      <c r="F500" s="47">
        <v>1</v>
      </c>
      <c r="G500" s="47">
        <v>2</v>
      </c>
      <c r="H500" s="47">
        <v>0</v>
      </c>
      <c r="I500" s="47">
        <v>0</v>
      </c>
      <c r="J500" s="47">
        <v>5</v>
      </c>
      <c r="K500" s="47">
        <v>21</v>
      </c>
      <c r="L500" s="47">
        <v>282</v>
      </c>
      <c r="M500" s="47">
        <v>2</v>
      </c>
      <c r="N500" s="47">
        <v>6</v>
      </c>
      <c r="O500" s="42">
        <v>6.2</v>
      </c>
      <c r="P500" s="42">
        <v>7.28</v>
      </c>
      <c r="Q500" s="42">
        <v>1</v>
      </c>
      <c r="R500" s="42">
        <v>3.62</v>
      </c>
      <c r="S500" s="47">
        <v>14</v>
      </c>
      <c r="T500" s="42">
        <v>5.14</v>
      </c>
      <c r="U500" s="42">
        <v>2.9333333333333331</v>
      </c>
      <c r="V500" s="42">
        <v>4.1124999999999998</v>
      </c>
      <c r="W500" s="42">
        <v>68</v>
      </c>
      <c r="X500" s="42">
        <v>24</v>
      </c>
      <c r="Y500" s="42">
        <v>1.57</v>
      </c>
      <c r="Z500" s="42">
        <v>1.29</v>
      </c>
      <c r="AA500" s="42">
        <v>1.64</v>
      </c>
      <c r="AB500" s="42">
        <v>0.5</v>
      </c>
      <c r="AC500" s="42">
        <v>0.21</v>
      </c>
      <c r="AD500" s="42">
        <v>0.36</v>
      </c>
      <c r="AE500" s="42">
        <v>7.0000000000000007E-2</v>
      </c>
      <c r="AF500" s="42">
        <v>0</v>
      </c>
      <c r="AG500" s="42">
        <v>0.14000000000000001</v>
      </c>
      <c r="AH500" s="42">
        <v>0</v>
      </c>
      <c r="AI500" s="47">
        <v>6</v>
      </c>
      <c r="AJ500" s="47">
        <v>5</v>
      </c>
      <c r="AK500" s="47">
        <v>6</v>
      </c>
      <c r="AL500" s="47">
        <v>2</v>
      </c>
      <c r="AM500" s="47">
        <v>0</v>
      </c>
      <c r="AN500">
        <v>1</v>
      </c>
      <c r="AO500" s="47">
        <v>1</v>
      </c>
      <c r="AP500" s="47">
        <v>0</v>
      </c>
      <c r="AQ500" s="47">
        <v>2</v>
      </c>
      <c r="AR500" s="47">
        <v>0</v>
      </c>
      <c r="AS500" s="47">
        <v>16</v>
      </c>
      <c r="AT500" s="47">
        <v>13</v>
      </c>
      <c r="AU500" s="47">
        <v>17</v>
      </c>
      <c r="AV500" s="47">
        <v>5</v>
      </c>
      <c r="AW500" s="47">
        <v>3</v>
      </c>
      <c r="AX500" s="47">
        <v>0</v>
      </c>
      <c r="AY500">
        <v>4</v>
      </c>
      <c r="AZ500" s="47">
        <v>0</v>
      </c>
      <c r="BA500" s="47">
        <v>0</v>
      </c>
      <c r="BB500">
        <v>0</v>
      </c>
      <c r="BC500" t="s">
        <v>399</v>
      </c>
      <c r="BD500">
        <v>17.599999999999998</v>
      </c>
      <c r="BE500">
        <v>35.9</v>
      </c>
      <c r="BF500">
        <v>6</v>
      </c>
      <c r="BG500">
        <v>9</v>
      </c>
    </row>
    <row r="501" spans="1:59" x14ac:dyDescent="0.25">
      <c r="A501" s="47">
        <v>0</v>
      </c>
      <c r="B501" s="47">
        <v>0</v>
      </c>
      <c r="C501" s="47">
        <v>0</v>
      </c>
      <c r="D501" s="47">
        <v>0</v>
      </c>
      <c r="E501" s="47">
        <v>2</v>
      </c>
      <c r="F501" s="47">
        <v>0</v>
      </c>
      <c r="G501" s="47">
        <v>0</v>
      </c>
      <c r="H501" s="47">
        <v>0</v>
      </c>
      <c r="I501" s="47">
        <v>0</v>
      </c>
      <c r="J501" s="47">
        <v>6</v>
      </c>
      <c r="K501" s="47">
        <v>21</v>
      </c>
      <c r="L501" s="47">
        <v>265</v>
      </c>
      <c r="M501" s="47">
        <v>1</v>
      </c>
      <c r="N501" s="47">
        <v>7</v>
      </c>
      <c r="O501" s="42">
        <v>-1</v>
      </c>
      <c r="P501" s="42">
        <v>7.1</v>
      </c>
      <c r="Q501" s="42">
        <v>-1.95</v>
      </c>
      <c r="R501" s="42">
        <v>4.16</v>
      </c>
      <c r="S501" s="47">
        <v>20</v>
      </c>
      <c r="T501" s="42">
        <v>-0.28000000000000003</v>
      </c>
      <c r="U501" s="42">
        <v>3.7</v>
      </c>
      <c r="V501" s="42">
        <v>4.5999999999999996</v>
      </c>
      <c r="W501" s="42">
        <v>100</v>
      </c>
      <c r="X501" s="42">
        <v>96</v>
      </c>
      <c r="Y501" s="42">
        <v>0.1</v>
      </c>
      <c r="Z501" s="42">
        <v>0</v>
      </c>
      <c r="AA501" s="42">
        <v>0</v>
      </c>
      <c r="AB501" s="42">
        <v>0</v>
      </c>
      <c r="AC501" s="42">
        <v>0</v>
      </c>
      <c r="AD501" s="42">
        <v>0.3</v>
      </c>
      <c r="AE501" s="42">
        <v>0</v>
      </c>
      <c r="AF501" s="42">
        <v>0</v>
      </c>
      <c r="AG501" s="42">
        <v>0</v>
      </c>
      <c r="AH501" s="42">
        <v>0</v>
      </c>
      <c r="AI501" s="47">
        <v>0</v>
      </c>
      <c r="AJ501" s="47">
        <v>0</v>
      </c>
      <c r="AK501" s="47">
        <v>0</v>
      </c>
      <c r="AL501" s="47">
        <v>0</v>
      </c>
      <c r="AM501" s="47">
        <v>0</v>
      </c>
      <c r="AN501">
        <v>0</v>
      </c>
      <c r="AO501" s="47">
        <v>3</v>
      </c>
      <c r="AP501" s="47">
        <v>0</v>
      </c>
      <c r="AQ501" s="47">
        <v>0</v>
      </c>
      <c r="AR501" s="47">
        <v>0</v>
      </c>
      <c r="AS501" s="47">
        <v>2</v>
      </c>
      <c r="AT501" s="47">
        <v>0</v>
      </c>
      <c r="AU501" s="47">
        <v>0</v>
      </c>
      <c r="AV501" s="47">
        <v>0</v>
      </c>
      <c r="AW501" s="47">
        <v>0</v>
      </c>
      <c r="AX501" s="47">
        <v>0</v>
      </c>
      <c r="AY501">
        <v>3</v>
      </c>
      <c r="AZ501" s="47">
        <v>0</v>
      </c>
      <c r="BA501" s="47">
        <v>0</v>
      </c>
      <c r="BB501">
        <v>0</v>
      </c>
      <c r="BC501" t="s">
        <v>380</v>
      </c>
      <c r="BD501">
        <v>15</v>
      </c>
      <c r="BE501">
        <v>16</v>
      </c>
      <c r="BF501">
        <v>4</v>
      </c>
      <c r="BG501">
        <v>3</v>
      </c>
    </row>
    <row r="502" spans="1:59" x14ac:dyDescent="0.25">
      <c r="A502" s="47">
        <v>4</v>
      </c>
      <c r="B502" s="47">
        <v>24</v>
      </c>
      <c r="C502" s="47">
        <v>21</v>
      </c>
      <c r="D502" s="47">
        <v>3</v>
      </c>
      <c r="E502" s="47">
        <v>24</v>
      </c>
      <c r="F502" s="47">
        <v>0</v>
      </c>
      <c r="G502" s="47">
        <v>1</v>
      </c>
      <c r="H502" s="47">
        <v>0</v>
      </c>
      <c r="I502" s="47">
        <v>0</v>
      </c>
      <c r="J502" s="47">
        <v>5</v>
      </c>
      <c r="K502" s="47">
        <v>21</v>
      </c>
      <c r="L502" s="47">
        <v>265</v>
      </c>
      <c r="M502" s="47">
        <v>3</v>
      </c>
      <c r="N502" s="47">
        <v>7</v>
      </c>
      <c r="O502" s="42">
        <v>1.4</v>
      </c>
      <c r="P502" s="42">
        <v>5.5</v>
      </c>
      <c r="Q502" s="42">
        <v>-0.51</v>
      </c>
      <c r="R502" s="42">
        <v>3.12</v>
      </c>
      <c r="S502" s="47">
        <v>18</v>
      </c>
      <c r="T502" s="42">
        <v>1.51</v>
      </c>
      <c r="U502" s="42">
        <v>3</v>
      </c>
      <c r="V502" s="42">
        <v>3.2000000000000006</v>
      </c>
      <c r="W502" s="42">
        <v>101</v>
      </c>
      <c r="X502" s="42">
        <v>96</v>
      </c>
      <c r="Y502" s="42">
        <v>1.33</v>
      </c>
      <c r="Z502" s="42">
        <v>1.33</v>
      </c>
      <c r="AA502" s="42">
        <v>1.17</v>
      </c>
      <c r="AB502" s="42">
        <v>0.22</v>
      </c>
      <c r="AC502" s="42">
        <v>0.17</v>
      </c>
      <c r="AD502" s="42">
        <v>0.28000000000000003</v>
      </c>
      <c r="AE502" s="42">
        <v>0</v>
      </c>
      <c r="AF502" s="42">
        <v>0</v>
      </c>
      <c r="AG502" s="42">
        <v>0.06</v>
      </c>
      <c r="AH502" s="42">
        <v>0</v>
      </c>
      <c r="AI502" s="47">
        <v>15</v>
      </c>
      <c r="AJ502" s="47">
        <v>7</v>
      </c>
      <c r="AK502" s="47">
        <v>12</v>
      </c>
      <c r="AL502" s="47">
        <v>3</v>
      </c>
      <c r="AM502" s="47">
        <v>2</v>
      </c>
      <c r="AN502">
        <v>0</v>
      </c>
      <c r="AO502" s="47">
        <v>3</v>
      </c>
      <c r="AP502" s="47">
        <v>0</v>
      </c>
      <c r="AQ502" s="47">
        <v>1</v>
      </c>
      <c r="AR502" s="47">
        <v>0</v>
      </c>
      <c r="AS502" s="47">
        <v>9</v>
      </c>
      <c r="AT502" s="47">
        <v>17</v>
      </c>
      <c r="AU502" s="47">
        <v>9</v>
      </c>
      <c r="AV502" s="47">
        <v>1</v>
      </c>
      <c r="AW502" s="47">
        <v>1</v>
      </c>
      <c r="AX502" s="47">
        <v>0</v>
      </c>
      <c r="AY502">
        <v>2</v>
      </c>
      <c r="AZ502" s="47">
        <v>0</v>
      </c>
      <c r="BA502" s="47">
        <v>0</v>
      </c>
      <c r="BB502">
        <v>0</v>
      </c>
      <c r="BC502" t="s">
        <v>398</v>
      </c>
      <c r="BD502">
        <v>27.099999999999998</v>
      </c>
      <c r="BE502">
        <v>32</v>
      </c>
      <c r="BF502">
        <v>9</v>
      </c>
      <c r="BG502">
        <v>10</v>
      </c>
    </row>
    <row r="503" spans="1:59" x14ac:dyDescent="0.25">
      <c r="A503" s="47">
        <v>0</v>
      </c>
      <c r="B503" s="47">
        <v>6</v>
      </c>
      <c r="C503" s="47">
        <v>12</v>
      </c>
      <c r="D503" s="47">
        <v>2</v>
      </c>
      <c r="E503" s="47">
        <v>3</v>
      </c>
      <c r="F503" s="47">
        <v>1</v>
      </c>
      <c r="G503" s="47">
        <v>0</v>
      </c>
      <c r="H503" s="47">
        <v>0</v>
      </c>
      <c r="I503" s="47">
        <v>0</v>
      </c>
      <c r="J503" s="47">
        <v>3</v>
      </c>
      <c r="K503" s="47">
        <v>21</v>
      </c>
      <c r="L503" s="47">
        <v>266</v>
      </c>
      <c r="M503" s="47">
        <v>2</v>
      </c>
      <c r="N503" s="47">
        <v>6</v>
      </c>
      <c r="O503" s="42">
        <v>-0.1</v>
      </c>
      <c r="P503" s="42">
        <v>7.84</v>
      </c>
      <c r="Q503" s="42">
        <v>-2.2200000000000002</v>
      </c>
      <c r="R503" s="42">
        <v>4.43</v>
      </c>
      <c r="S503" s="47">
        <v>6</v>
      </c>
      <c r="T503" s="42">
        <v>0.32</v>
      </c>
      <c r="U503" s="42">
        <v>6.2</v>
      </c>
      <c r="V503" s="42">
        <v>3.5500000000000003</v>
      </c>
      <c r="W503" s="42">
        <v>89</v>
      </c>
      <c r="X503" s="42">
        <v>77</v>
      </c>
      <c r="Y503" s="42">
        <v>0.5</v>
      </c>
      <c r="Z503" s="42">
        <v>1</v>
      </c>
      <c r="AA503" s="42">
        <v>2</v>
      </c>
      <c r="AB503" s="42">
        <v>0</v>
      </c>
      <c r="AC503" s="42">
        <v>0.33</v>
      </c>
      <c r="AD503" s="42">
        <v>0.5</v>
      </c>
      <c r="AE503" s="42">
        <v>0.17</v>
      </c>
      <c r="AF503" s="42">
        <v>0</v>
      </c>
      <c r="AG503" s="42">
        <v>0</v>
      </c>
      <c r="AH503" s="42">
        <v>0</v>
      </c>
      <c r="AI503" s="47">
        <v>1</v>
      </c>
      <c r="AJ503" s="47">
        <v>1</v>
      </c>
      <c r="AK503" s="47">
        <v>3</v>
      </c>
      <c r="AL503" s="47">
        <v>0</v>
      </c>
      <c r="AM503" s="47">
        <v>2</v>
      </c>
      <c r="AN503">
        <v>1</v>
      </c>
      <c r="AO503" s="47">
        <v>1</v>
      </c>
      <c r="AP503" s="47">
        <v>0</v>
      </c>
      <c r="AQ503" s="47">
        <v>0</v>
      </c>
      <c r="AR503" s="47">
        <v>0</v>
      </c>
      <c r="AS503" s="47">
        <v>2</v>
      </c>
      <c r="AT503" s="47">
        <v>5</v>
      </c>
      <c r="AU503" s="47">
        <v>9</v>
      </c>
      <c r="AV503" s="47">
        <v>0</v>
      </c>
      <c r="AW503" s="47">
        <v>0</v>
      </c>
      <c r="AX503" s="47">
        <v>0</v>
      </c>
      <c r="AY503">
        <v>2</v>
      </c>
      <c r="AZ503" s="47">
        <v>0</v>
      </c>
      <c r="BA503" s="47">
        <v>0</v>
      </c>
      <c r="BB503">
        <v>0</v>
      </c>
      <c r="BC503" t="s">
        <v>630</v>
      </c>
      <c r="BD503">
        <v>12.4</v>
      </c>
      <c r="BE503">
        <v>14.3</v>
      </c>
      <c r="BF503">
        <v>2</v>
      </c>
      <c r="BG503">
        <v>4</v>
      </c>
    </row>
    <row r="504" spans="1:59" x14ac:dyDescent="0.25">
      <c r="A504" s="47">
        <v>0</v>
      </c>
      <c r="B504" s="47">
        <v>0</v>
      </c>
      <c r="C504" s="47">
        <v>0</v>
      </c>
      <c r="D504" s="47">
        <v>0</v>
      </c>
      <c r="E504" s="47">
        <v>2</v>
      </c>
      <c r="F504" s="47">
        <v>0</v>
      </c>
      <c r="G504" s="47">
        <v>0</v>
      </c>
      <c r="H504" s="47">
        <v>0</v>
      </c>
      <c r="I504" s="47">
        <v>0</v>
      </c>
      <c r="J504" s="47">
        <v>13</v>
      </c>
      <c r="K504" s="47">
        <v>21</v>
      </c>
      <c r="L504" s="47">
        <v>263</v>
      </c>
      <c r="M504" s="47">
        <v>1</v>
      </c>
      <c r="N504" s="47">
        <v>7</v>
      </c>
      <c r="O504" s="42">
        <v>11</v>
      </c>
      <c r="P504" s="42">
        <v>13.43</v>
      </c>
      <c r="Q504" s="42">
        <v>0.5</v>
      </c>
      <c r="R504" s="42">
        <v>6.81</v>
      </c>
      <c r="S504" s="47">
        <v>21</v>
      </c>
      <c r="T504" s="42">
        <v>8.9</v>
      </c>
      <c r="U504" s="42">
        <v>7</v>
      </c>
      <c r="V504" s="42">
        <v>6.6</v>
      </c>
      <c r="W504" s="42">
        <v>100</v>
      </c>
      <c r="X504" s="42">
        <v>96</v>
      </c>
      <c r="Y504" s="42">
        <v>0.1</v>
      </c>
      <c r="Z504" s="42">
        <v>0</v>
      </c>
      <c r="AA504" s="42">
        <v>0</v>
      </c>
      <c r="AB504" s="42">
        <v>0</v>
      </c>
      <c r="AC504" s="42">
        <v>0</v>
      </c>
      <c r="AD504" s="42">
        <v>0.62</v>
      </c>
      <c r="AE504" s="42">
        <v>0</v>
      </c>
      <c r="AF504" s="42">
        <v>0</v>
      </c>
      <c r="AG504" s="42">
        <v>0</v>
      </c>
      <c r="AH504" s="42">
        <v>0</v>
      </c>
      <c r="AI504" s="47">
        <v>0</v>
      </c>
      <c r="AJ504" s="47">
        <v>0</v>
      </c>
      <c r="AK504" s="47">
        <v>0</v>
      </c>
      <c r="AL504" s="47">
        <v>0</v>
      </c>
      <c r="AM504" s="47">
        <v>0</v>
      </c>
      <c r="AN504">
        <v>0</v>
      </c>
      <c r="AO504" s="47">
        <v>8</v>
      </c>
      <c r="AP504" s="47">
        <v>0</v>
      </c>
      <c r="AQ504" s="47">
        <v>0</v>
      </c>
      <c r="AR504" s="47">
        <v>0</v>
      </c>
      <c r="AS504" s="47">
        <v>2</v>
      </c>
      <c r="AT504" s="47">
        <v>0</v>
      </c>
      <c r="AU504" s="47">
        <v>0</v>
      </c>
      <c r="AV504" s="47">
        <v>0</v>
      </c>
      <c r="AW504" s="47">
        <v>0</v>
      </c>
      <c r="AX504" s="47">
        <v>0</v>
      </c>
      <c r="AY504">
        <v>5</v>
      </c>
      <c r="AZ504" s="47">
        <v>0</v>
      </c>
      <c r="BA504" s="47">
        <v>0</v>
      </c>
      <c r="BB504">
        <v>0</v>
      </c>
      <c r="BC504" t="s">
        <v>189</v>
      </c>
      <c r="BD504">
        <v>40</v>
      </c>
      <c r="BE504">
        <v>26</v>
      </c>
      <c r="BF504">
        <v>6</v>
      </c>
      <c r="BG504">
        <v>4</v>
      </c>
    </row>
    <row r="505" spans="1:59" x14ac:dyDescent="0.25">
      <c r="A505" s="47">
        <v>1</v>
      </c>
      <c r="B505" s="47">
        <v>28</v>
      </c>
      <c r="C505" s="47">
        <v>17</v>
      </c>
      <c r="D505" s="47">
        <v>2</v>
      </c>
      <c r="E505" s="47">
        <v>8</v>
      </c>
      <c r="F505" s="47">
        <v>1</v>
      </c>
      <c r="G505" s="47">
        <v>0</v>
      </c>
      <c r="H505" s="47">
        <v>0</v>
      </c>
      <c r="I505" s="47">
        <v>0</v>
      </c>
      <c r="J505" s="47">
        <v>8</v>
      </c>
      <c r="K505" s="47">
        <v>21</v>
      </c>
      <c r="L505" s="47">
        <v>263</v>
      </c>
      <c r="M505" s="47">
        <v>2</v>
      </c>
      <c r="N505" s="47">
        <v>6</v>
      </c>
      <c r="O505" s="42">
        <v>12.9</v>
      </c>
      <c r="P505" s="42">
        <v>8.16</v>
      </c>
      <c r="Q505" s="42">
        <v>0.97</v>
      </c>
      <c r="R505" s="42">
        <v>7.81</v>
      </c>
      <c r="S505" s="47">
        <v>10</v>
      </c>
      <c r="T505" s="42">
        <v>10.26</v>
      </c>
      <c r="U505" s="42">
        <v>8.26</v>
      </c>
      <c r="V505" s="42">
        <v>7.3599999999999994</v>
      </c>
      <c r="W505" s="42">
        <v>91</v>
      </c>
      <c r="X505" s="42">
        <v>96</v>
      </c>
      <c r="Y505" s="42">
        <v>0.8</v>
      </c>
      <c r="Z505" s="42">
        <v>2.8</v>
      </c>
      <c r="AA505" s="42">
        <v>1.7</v>
      </c>
      <c r="AB505" s="42">
        <v>0.1</v>
      </c>
      <c r="AC505" s="42">
        <v>0.2</v>
      </c>
      <c r="AD505" s="42">
        <v>0.8</v>
      </c>
      <c r="AE505" s="42">
        <v>0.1</v>
      </c>
      <c r="AF505" s="42">
        <v>0</v>
      </c>
      <c r="AG505" s="42">
        <v>0</v>
      </c>
      <c r="AH505" s="42">
        <v>0</v>
      </c>
      <c r="AI505" s="47">
        <v>4</v>
      </c>
      <c r="AJ505" s="47">
        <v>14</v>
      </c>
      <c r="AK505" s="47">
        <v>11</v>
      </c>
      <c r="AL505" s="47">
        <v>0</v>
      </c>
      <c r="AM505" s="47">
        <v>1</v>
      </c>
      <c r="AN505">
        <v>1</v>
      </c>
      <c r="AO505" s="47">
        <v>4</v>
      </c>
      <c r="AP505" s="47">
        <v>0</v>
      </c>
      <c r="AQ505" s="47">
        <v>0</v>
      </c>
      <c r="AR505" s="47">
        <v>0</v>
      </c>
      <c r="AS505" s="47">
        <v>4</v>
      </c>
      <c r="AT505" s="47">
        <v>14</v>
      </c>
      <c r="AU505" s="47">
        <v>6</v>
      </c>
      <c r="AV505" s="47">
        <v>1</v>
      </c>
      <c r="AW505" s="47">
        <v>1</v>
      </c>
      <c r="AX505" s="47">
        <v>0</v>
      </c>
      <c r="AY505">
        <v>4</v>
      </c>
      <c r="AZ505" s="47">
        <v>0</v>
      </c>
      <c r="BA505" s="47">
        <v>0</v>
      </c>
      <c r="BB505">
        <v>0</v>
      </c>
      <c r="BC505" t="s">
        <v>170</v>
      </c>
      <c r="BD505">
        <v>41.3</v>
      </c>
      <c r="BE505">
        <v>36.799999999999997</v>
      </c>
      <c r="BF505">
        <v>5</v>
      </c>
      <c r="BG505">
        <v>5</v>
      </c>
    </row>
    <row r="506" spans="1:59" x14ac:dyDescent="0.25">
      <c r="A506" s="47">
        <v>2</v>
      </c>
      <c r="B506" s="47">
        <v>43</v>
      </c>
      <c r="C506" s="47">
        <v>21</v>
      </c>
      <c r="D506" s="47">
        <v>3</v>
      </c>
      <c r="E506" s="47">
        <v>8</v>
      </c>
      <c r="F506" s="47">
        <v>0</v>
      </c>
      <c r="G506" s="47">
        <v>3</v>
      </c>
      <c r="H506" s="47">
        <v>0</v>
      </c>
      <c r="I506" s="47">
        <v>0</v>
      </c>
      <c r="J506" s="47">
        <v>5</v>
      </c>
      <c r="K506" s="47">
        <v>21</v>
      </c>
      <c r="L506" s="47">
        <v>282</v>
      </c>
      <c r="M506" s="47">
        <v>2</v>
      </c>
      <c r="N506" s="47">
        <v>6</v>
      </c>
      <c r="O506" s="42">
        <v>5</v>
      </c>
      <c r="P506" s="42">
        <v>11.45</v>
      </c>
      <c r="Q506" s="42">
        <v>-0.08</v>
      </c>
      <c r="R506" s="42">
        <v>5.99</v>
      </c>
      <c r="S506" s="47">
        <v>13</v>
      </c>
      <c r="T506" s="42">
        <v>4.26</v>
      </c>
      <c r="U506" s="42">
        <v>5.7714285714285714</v>
      </c>
      <c r="V506" s="42">
        <v>6.2666666666666657</v>
      </c>
      <c r="W506" s="42">
        <v>69</v>
      </c>
      <c r="X506" s="42">
        <v>0</v>
      </c>
      <c r="Y506" s="42">
        <v>0.62</v>
      </c>
      <c r="Z506" s="42">
        <v>3.31</v>
      </c>
      <c r="AA506" s="42">
        <v>1.62</v>
      </c>
      <c r="AB506" s="42">
        <v>0.15</v>
      </c>
      <c r="AC506" s="42">
        <v>0.23</v>
      </c>
      <c r="AD506" s="42">
        <v>0.38</v>
      </c>
      <c r="AE506" s="42">
        <v>0</v>
      </c>
      <c r="AF506" s="42">
        <v>0</v>
      </c>
      <c r="AG506" s="42">
        <v>0.23</v>
      </c>
      <c r="AH506" s="42">
        <v>0</v>
      </c>
      <c r="AI506" s="47">
        <v>3</v>
      </c>
      <c r="AJ506" s="47">
        <v>22</v>
      </c>
      <c r="AK506" s="47">
        <v>11</v>
      </c>
      <c r="AL506" s="47">
        <v>0</v>
      </c>
      <c r="AM506" s="47">
        <v>3</v>
      </c>
      <c r="AN506">
        <v>0</v>
      </c>
      <c r="AO506" s="47">
        <v>2</v>
      </c>
      <c r="AP506" s="47">
        <v>0</v>
      </c>
      <c r="AQ506" s="47">
        <v>3</v>
      </c>
      <c r="AR506" s="47">
        <v>0</v>
      </c>
      <c r="AS506" s="47">
        <v>5</v>
      </c>
      <c r="AT506" s="47">
        <v>21</v>
      </c>
      <c r="AU506" s="47">
        <v>10</v>
      </c>
      <c r="AV506" s="47">
        <v>2</v>
      </c>
      <c r="AW506" s="47">
        <v>0</v>
      </c>
      <c r="AX506" s="47">
        <v>0</v>
      </c>
      <c r="AY506">
        <v>3</v>
      </c>
      <c r="AZ506" s="47">
        <v>0</v>
      </c>
      <c r="BA506" s="47">
        <v>0</v>
      </c>
      <c r="BB506">
        <v>0</v>
      </c>
      <c r="BC506" t="s">
        <v>218</v>
      </c>
      <c r="BD506">
        <v>40.6</v>
      </c>
      <c r="BE506">
        <v>37.700000000000003</v>
      </c>
      <c r="BF506">
        <v>7</v>
      </c>
      <c r="BG506">
        <v>6</v>
      </c>
    </row>
    <row r="507" spans="1:59" x14ac:dyDescent="0.25">
      <c r="A507" s="47">
        <v>2</v>
      </c>
      <c r="B507" s="47">
        <v>24</v>
      </c>
      <c r="C507" s="47">
        <v>17</v>
      </c>
      <c r="D507" s="47">
        <v>3</v>
      </c>
      <c r="E507" s="47">
        <v>6</v>
      </c>
      <c r="F507" s="47">
        <v>1</v>
      </c>
      <c r="G507" s="47">
        <v>0</v>
      </c>
      <c r="H507" s="47">
        <v>0</v>
      </c>
      <c r="I507" s="47">
        <v>0</v>
      </c>
      <c r="J507" s="47">
        <v>6</v>
      </c>
      <c r="K507" s="47">
        <v>21</v>
      </c>
      <c r="L507" s="47">
        <v>280</v>
      </c>
      <c r="M507" s="47">
        <v>2</v>
      </c>
      <c r="N507" s="47">
        <v>2</v>
      </c>
      <c r="O507" s="42">
        <v>5.9</v>
      </c>
      <c r="P507" s="42">
        <v>8.91</v>
      </c>
      <c r="Q507" s="42">
        <v>0.77</v>
      </c>
      <c r="R507" s="42">
        <v>4.47</v>
      </c>
      <c r="S507" s="47">
        <v>13</v>
      </c>
      <c r="T507" s="42">
        <v>4.91</v>
      </c>
      <c r="U507" s="42">
        <v>4.5750000000000002</v>
      </c>
      <c r="V507" s="42">
        <v>4.3</v>
      </c>
      <c r="W507" s="42">
        <v>68</v>
      </c>
      <c r="X507" s="42">
        <v>99</v>
      </c>
      <c r="Y507" s="42">
        <v>0.46</v>
      </c>
      <c r="Z507" s="42">
        <v>1.85</v>
      </c>
      <c r="AA507" s="42">
        <v>1.31</v>
      </c>
      <c r="AB507" s="42">
        <v>0.15</v>
      </c>
      <c r="AC507" s="42">
        <v>0.23</v>
      </c>
      <c r="AD507" s="42">
        <v>0.46</v>
      </c>
      <c r="AE507" s="42">
        <v>0.08</v>
      </c>
      <c r="AF507" s="42">
        <v>0</v>
      </c>
      <c r="AG507" s="42">
        <v>0</v>
      </c>
      <c r="AH507" s="42">
        <v>0</v>
      </c>
      <c r="AI507" s="47">
        <v>3</v>
      </c>
      <c r="AJ507" s="47">
        <v>13</v>
      </c>
      <c r="AK507" s="47">
        <v>7</v>
      </c>
      <c r="AL507" s="47">
        <v>1</v>
      </c>
      <c r="AM507" s="47">
        <v>2</v>
      </c>
      <c r="AN507">
        <v>1</v>
      </c>
      <c r="AO507" s="47">
        <v>4</v>
      </c>
      <c r="AP507" s="47">
        <v>0</v>
      </c>
      <c r="AQ507" s="47">
        <v>0</v>
      </c>
      <c r="AR507" s="47">
        <v>0</v>
      </c>
      <c r="AS507" s="47">
        <v>3</v>
      </c>
      <c r="AT507" s="47">
        <v>11</v>
      </c>
      <c r="AU507" s="47">
        <v>10</v>
      </c>
      <c r="AV507" s="47">
        <v>1</v>
      </c>
      <c r="AW507" s="47">
        <v>1</v>
      </c>
      <c r="AX507" s="47">
        <v>0</v>
      </c>
      <c r="AY507">
        <v>2</v>
      </c>
      <c r="AZ507" s="47">
        <v>0</v>
      </c>
      <c r="BA507" s="47">
        <v>0</v>
      </c>
      <c r="BB507">
        <v>0</v>
      </c>
      <c r="BC507" t="s">
        <v>229</v>
      </c>
      <c r="BD507">
        <v>40.6</v>
      </c>
      <c r="BE507">
        <v>21.5</v>
      </c>
      <c r="BF507">
        <v>9</v>
      </c>
      <c r="BG507">
        <v>5</v>
      </c>
    </row>
    <row r="508" spans="1:59" x14ac:dyDescent="0.25">
      <c r="A508" s="47">
        <v>1</v>
      </c>
      <c r="B508" s="47">
        <v>4</v>
      </c>
      <c r="C508" s="47">
        <v>3</v>
      </c>
      <c r="D508" s="47">
        <v>0</v>
      </c>
      <c r="E508" s="47">
        <v>2</v>
      </c>
      <c r="F508" s="47">
        <v>0</v>
      </c>
      <c r="G508" s="47">
        <v>2</v>
      </c>
      <c r="H508" s="47">
        <v>0</v>
      </c>
      <c r="I508" s="47">
        <v>0</v>
      </c>
      <c r="J508" s="47">
        <v>3</v>
      </c>
      <c r="K508" s="47">
        <v>21</v>
      </c>
      <c r="L508" s="47">
        <v>280</v>
      </c>
      <c r="M508" s="47">
        <v>3</v>
      </c>
      <c r="N508" s="47">
        <v>7</v>
      </c>
      <c r="O508" s="42">
        <v>7.1</v>
      </c>
      <c r="P508" s="42">
        <v>8.02</v>
      </c>
      <c r="Q508" s="42">
        <v>1.1499999999999999</v>
      </c>
      <c r="R508" s="42">
        <v>4.8600000000000003</v>
      </c>
      <c r="S508" s="47">
        <v>5</v>
      </c>
      <c r="T508" s="42">
        <v>5.79</v>
      </c>
      <c r="U508" s="42">
        <v>6.0333333333333341</v>
      </c>
      <c r="V508" s="42">
        <v>3.1</v>
      </c>
      <c r="W508" s="42">
        <v>71</v>
      </c>
      <c r="X508" s="42">
        <v>99</v>
      </c>
      <c r="Y508" s="42">
        <v>0.4</v>
      </c>
      <c r="Z508" s="42">
        <v>0.8</v>
      </c>
      <c r="AA508" s="42">
        <v>0.6</v>
      </c>
      <c r="AB508" s="42">
        <v>0.2</v>
      </c>
      <c r="AC508" s="42">
        <v>0</v>
      </c>
      <c r="AD508" s="42">
        <v>0.6</v>
      </c>
      <c r="AE508" s="42">
        <v>0</v>
      </c>
      <c r="AF508" s="42">
        <v>0</v>
      </c>
      <c r="AG508" s="42">
        <v>0.4</v>
      </c>
      <c r="AH508" s="42">
        <v>0</v>
      </c>
      <c r="AI508" s="47">
        <v>2</v>
      </c>
      <c r="AJ508" s="47">
        <v>4</v>
      </c>
      <c r="AK508" s="47">
        <v>3</v>
      </c>
      <c r="AL508" s="47">
        <v>1</v>
      </c>
      <c r="AM508" s="47">
        <v>0</v>
      </c>
      <c r="AN508">
        <v>0</v>
      </c>
      <c r="AO508" s="47">
        <v>2</v>
      </c>
      <c r="AP508" s="47">
        <v>0</v>
      </c>
      <c r="AQ508" s="47">
        <v>1</v>
      </c>
      <c r="AR508" s="47">
        <v>0</v>
      </c>
      <c r="AS508" s="47">
        <v>0</v>
      </c>
      <c r="AT508" s="47">
        <v>0</v>
      </c>
      <c r="AU508" s="47">
        <v>0</v>
      </c>
      <c r="AV508" s="47">
        <v>0</v>
      </c>
      <c r="AW508" s="47">
        <v>0</v>
      </c>
      <c r="AX508" s="47">
        <v>0</v>
      </c>
      <c r="AY508">
        <v>1</v>
      </c>
      <c r="AZ508" s="47">
        <v>0</v>
      </c>
      <c r="BA508" s="47">
        <v>1</v>
      </c>
      <c r="BB508">
        <v>0</v>
      </c>
      <c r="BC508" t="s">
        <v>570</v>
      </c>
      <c r="BD508">
        <v>15.1</v>
      </c>
      <c r="BE508">
        <v>6.2</v>
      </c>
      <c r="BF508">
        <v>3</v>
      </c>
      <c r="BG508">
        <v>2</v>
      </c>
    </row>
    <row r="509" spans="1:59" x14ac:dyDescent="0.25">
      <c r="A509" s="47">
        <v>3</v>
      </c>
      <c r="B509" s="47">
        <v>0</v>
      </c>
      <c r="C509" s="47">
        <v>1</v>
      </c>
      <c r="D509" s="47">
        <v>0</v>
      </c>
      <c r="E509" s="47">
        <v>3</v>
      </c>
      <c r="F509" s="47">
        <v>0</v>
      </c>
      <c r="G509" s="47">
        <v>0</v>
      </c>
      <c r="H509" s="47">
        <v>0</v>
      </c>
      <c r="I509" s="47">
        <v>0</v>
      </c>
      <c r="J509" s="47">
        <v>9</v>
      </c>
      <c r="K509" s="47">
        <v>21</v>
      </c>
      <c r="L509" s="47">
        <v>280</v>
      </c>
      <c r="M509" s="47">
        <v>1</v>
      </c>
      <c r="N509" s="47">
        <v>7</v>
      </c>
      <c r="O509" s="42">
        <v>9</v>
      </c>
      <c r="P509" s="42">
        <v>7.06</v>
      </c>
      <c r="Q509" s="42">
        <v>1.91</v>
      </c>
      <c r="R509" s="42">
        <v>4.45</v>
      </c>
      <c r="S509" s="47">
        <v>16</v>
      </c>
      <c r="T509" s="42">
        <v>7.29</v>
      </c>
      <c r="U509" s="42">
        <v>4.7444444444444445</v>
      </c>
      <c r="V509" s="42">
        <v>3.1875</v>
      </c>
      <c r="W509" s="42">
        <v>100</v>
      </c>
      <c r="X509" s="42">
        <v>99</v>
      </c>
      <c r="Y509" s="42">
        <v>0.18</v>
      </c>
      <c r="Z509" s="42">
        <v>0</v>
      </c>
      <c r="AA509" s="42">
        <v>0.06</v>
      </c>
      <c r="AB509" s="42">
        <v>0.18</v>
      </c>
      <c r="AC509" s="42">
        <v>0</v>
      </c>
      <c r="AD509" s="42">
        <v>0.53</v>
      </c>
      <c r="AE509" s="42">
        <v>0</v>
      </c>
      <c r="AF509" s="42">
        <v>0</v>
      </c>
      <c r="AG509" s="42">
        <v>0</v>
      </c>
      <c r="AH509" s="42">
        <v>0</v>
      </c>
      <c r="AI509" s="47">
        <v>2</v>
      </c>
      <c r="AJ509" s="47">
        <v>0</v>
      </c>
      <c r="AK509" s="47">
        <v>1</v>
      </c>
      <c r="AL509" s="47">
        <v>1</v>
      </c>
      <c r="AM509" s="47">
        <v>0</v>
      </c>
      <c r="AN509">
        <v>0</v>
      </c>
      <c r="AO509" s="47">
        <v>6</v>
      </c>
      <c r="AP509" s="47">
        <v>0</v>
      </c>
      <c r="AQ509" s="47">
        <v>0</v>
      </c>
      <c r="AR509" s="47">
        <v>0</v>
      </c>
      <c r="AS509" s="47">
        <v>1</v>
      </c>
      <c r="AT509" s="47">
        <v>0</v>
      </c>
      <c r="AU509" s="47">
        <v>0</v>
      </c>
      <c r="AV509" s="47">
        <v>2</v>
      </c>
      <c r="AW509" s="47">
        <v>0</v>
      </c>
      <c r="AX509" s="47">
        <v>0</v>
      </c>
      <c r="AY509">
        <v>3</v>
      </c>
      <c r="AZ509" s="47">
        <v>0</v>
      </c>
      <c r="BA509" s="47">
        <v>0</v>
      </c>
      <c r="BB509">
        <v>0</v>
      </c>
      <c r="BC509" t="s">
        <v>333</v>
      </c>
      <c r="BD509">
        <v>29.7</v>
      </c>
      <c r="BE509">
        <v>13.5</v>
      </c>
      <c r="BF509">
        <v>6</v>
      </c>
      <c r="BG509">
        <v>4</v>
      </c>
    </row>
    <row r="510" spans="1:59" x14ac:dyDescent="0.25">
      <c r="A510" s="47">
        <v>2</v>
      </c>
      <c r="B510" s="47">
        <v>4</v>
      </c>
      <c r="C510" s="47">
        <v>9</v>
      </c>
      <c r="D510" s="47">
        <v>0</v>
      </c>
      <c r="E510" s="47">
        <v>0</v>
      </c>
      <c r="F510" s="47">
        <v>0</v>
      </c>
      <c r="G510" s="47">
        <v>0</v>
      </c>
      <c r="H510" s="47">
        <v>0</v>
      </c>
      <c r="I510" s="47">
        <v>0</v>
      </c>
      <c r="J510" s="47">
        <v>3</v>
      </c>
      <c r="K510" s="47">
        <v>21</v>
      </c>
      <c r="L510" s="47">
        <v>280</v>
      </c>
      <c r="M510" s="47">
        <v>3</v>
      </c>
      <c r="N510" s="47">
        <v>7</v>
      </c>
      <c r="O510" s="42">
        <v>6.4</v>
      </c>
      <c r="P510" s="42">
        <v>2.76</v>
      </c>
      <c r="Q510" s="42">
        <v>0.91</v>
      </c>
      <c r="R510" s="42">
        <v>2.59</v>
      </c>
      <c r="S510" s="47">
        <v>7</v>
      </c>
      <c r="T510" s="42">
        <v>5.25</v>
      </c>
      <c r="U510" s="42">
        <v>4.0999999999999996</v>
      </c>
      <c r="V510" s="42">
        <v>0.56666666666666676</v>
      </c>
      <c r="W510" s="42">
        <v>83</v>
      </c>
      <c r="X510" s="42">
        <v>99</v>
      </c>
      <c r="Y510" s="42">
        <v>0</v>
      </c>
      <c r="Z510" s="42">
        <v>0.56999999999999995</v>
      </c>
      <c r="AA510" s="42">
        <v>1.29</v>
      </c>
      <c r="AB510" s="42">
        <v>0.28999999999999998</v>
      </c>
      <c r="AC510" s="42">
        <v>0</v>
      </c>
      <c r="AD510" s="42">
        <v>0.43</v>
      </c>
      <c r="AE510" s="42">
        <v>0</v>
      </c>
      <c r="AF510" s="42">
        <v>0</v>
      </c>
      <c r="AG510" s="42">
        <v>0</v>
      </c>
      <c r="AH510" s="42">
        <v>0</v>
      </c>
      <c r="AI510" s="47">
        <v>0</v>
      </c>
      <c r="AJ510" s="47">
        <v>1</v>
      </c>
      <c r="AK510" s="47">
        <v>6</v>
      </c>
      <c r="AL510" s="47">
        <v>1</v>
      </c>
      <c r="AM510" s="47">
        <v>0</v>
      </c>
      <c r="AN510">
        <v>0</v>
      </c>
      <c r="AO510" s="47">
        <v>3</v>
      </c>
      <c r="AP510" s="47">
        <v>0</v>
      </c>
      <c r="AQ510" s="47">
        <v>0</v>
      </c>
      <c r="AR510" s="47">
        <v>0</v>
      </c>
      <c r="AS510" s="47">
        <v>0</v>
      </c>
      <c r="AT510" s="47">
        <v>3</v>
      </c>
      <c r="AU510" s="47">
        <v>3</v>
      </c>
      <c r="AV510" s="47">
        <v>1</v>
      </c>
      <c r="AW510" s="47">
        <v>0</v>
      </c>
      <c r="AX510" s="47">
        <v>0</v>
      </c>
      <c r="AY510">
        <v>0</v>
      </c>
      <c r="AZ510" s="47">
        <v>0</v>
      </c>
      <c r="BA510" s="47">
        <v>0</v>
      </c>
      <c r="BB510">
        <v>0</v>
      </c>
      <c r="BC510" t="s">
        <v>326</v>
      </c>
      <c r="BD510">
        <v>13.4</v>
      </c>
      <c r="BE510">
        <v>1.6999999999999997</v>
      </c>
      <c r="BF510">
        <v>3</v>
      </c>
      <c r="BG510">
        <v>3</v>
      </c>
    </row>
    <row r="511" spans="1:59" x14ac:dyDescent="0.25">
      <c r="A511" s="47">
        <v>2</v>
      </c>
      <c r="B511" s="47">
        <v>10</v>
      </c>
      <c r="C511" s="47">
        <v>8</v>
      </c>
      <c r="D511" s="47">
        <v>2</v>
      </c>
      <c r="E511" s="47">
        <v>3</v>
      </c>
      <c r="F511" s="47">
        <v>0</v>
      </c>
      <c r="G511" s="47">
        <v>0</v>
      </c>
      <c r="H511" s="47">
        <v>0</v>
      </c>
      <c r="I511" s="47">
        <v>0</v>
      </c>
      <c r="J511" s="47">
        <v>3</v>
      </c>
      <c r="K511" s="47">
        <v>21</v>
      </c>
      <c r="L511" s="47">
        <v>264</v>
      </c>
      <c r="M511" s="47">
        <v>3</v>
      </c>
      <c r="N511" s="47">
        <v>7</v>
      </c>
      <c r="O511" s="42">
        <v>-1</v>
      </c>
      <c r="P511" s="42">
        <v>2.5299999999999998</v>
      </c>
      <c r="Q511" s="42">
        <v>-0.37</v>
      </c>
      <c r="R511" s="42">
        <v>1.72</v>
      </c>
      <c r="S511" s="47">
        <v>15</v>
      </c>
      <c r="T511" s="42">
        <v>-0.35</v>
      </c>
      <c r="U511" s="42">
        <v>1.1666666666666667</v>
      </c>
      <c r="V511" s="42">
        <v>2.0777777777777775</v>
      </c>
      <c r="W511" s="42">
        <v>69</v>
      </c>
      <c r="X511" s="42">
        <v>30</v>
      </c>
      <c r="Y511" s="42">
        <v>0.2</v>
      </c>
      <c r="Z511" s="42">
        <v>0.67</v>
      </c>
      <c r="AA511" s="42">
        <v>0.53</v>
      </c>
      <c r="AB511" s="42">
        <v>0.13</v>
      </c>
      <c r="AC511" s="42">
        <v>0.13</v>
      </c>
      <c r="AD511" s="42">
        <v>0.2</v>
      </c>
      <c r="AE511" s="42">
        <v>0</v>
      </c>
      <c r="AF511" s="42">
        <v>0</v>
      </c>
      <c r="AG511" s="42">
        <v>0</v>
      </c>
      <c r="AH511" s="42">
        <v>0</v>
      </c>
      <c r="AI511" s="47">
        <v>2</v>
      </c>
      <c r="AJ511" s="47">
        <v>2</v>
      </c>
      <c r="AK511" s="47">
        <v>4</v>
      </c>
      <c r="AL511" s="47">
        <v>1</v>
      </c>
      <c r="AM511" s="47">
        <v>1</v>
      </c>
      <c r="AN511">
        <v>0</v>
      </c>
      <c r="AO511" s="47">
        <v>1</v>
      </c>
      <c r="AP511" s="47">
        <v>0</v>
      </c>
      <c r="AQ511" s="47">
        <v>0</v>
      </c>
      <c r="AR511" s="47">
        <v>0</v>
      </c>
      <c r="AS511" s="47">
        <v>1</v>
      </c>
      <c r="AT511" s="47">
        <v>8</v>
      </c>
      <c r="AU511" s="47">
        <v>4</v>
      </c>
      <c r="AV511" s="47">
        <v>1</v>
      </c>
      <c r="AW511" s="47">
        <v>1</v>
      </c>
      <c r="AX511" s="47">
        <v>0</v>
      </c>
      <c r="AY511">
        <v>2</v>
      </c>
      <c r="AZ511" s="47">
        <v>0</v>
      </c>
      <c r="BA511" s="47">
        <v>0</v>
      </c>
      <c r="BB511">
        <v>0</v>
      </c>
      <c r="BC511" t="s">
        <v>447</v>
      </c>
      <c r="BD511">
        <v>7</v>
      </c>
      <c r="BE511">
        <v>18.700000000000003</v>
      </c>
      <c r="BF511">
        <v>6</v>
      </c>
      <c r="BG511">
        <v>9</v>
      </c>
    </row>
    <row r="512" spans="1:59" x14ac:dyDescent="0.25">
      <c r="A512" s="47">
        <v>2</v>
      </c>
      <c r="B512" s="47">
        <v>8</v>
      </c>
      <c r="C512" s="47">
        <v>5</v>
      </c>
      <c r="D512" s="47">
        <v>1</v>
      </c>
      <c r="E512" s="47">
        <v>6</v>
      </c>
      <c r="F512" s="47">
        <v>0</v>
      </c>
      <c r="G512" s="47">
        <v>0</v>
      </c>
      <c r="H512" s="47">
        <v>0</v>
      </c>
      <c r="I512" s="47">
        <v>0</v>
      </c>
      <c r="J512" s="47">
        <v>2</v>
      </c>
      <c r="K512" s="47">
        <v>21</v>
      </c>
      <c r="L512" s="47">
        <v>264</v>
      </c>
      <c r="M512" s="47">
        <v>3</v>
      </c>
      <c r="N512" s="47">
        <v>6</v>
      </c>
      <c r="O512" s="42">
        <v>-0.9</v>
      </c>
      <c r="P512" s="42">
        <v>2.5499999999999998</v>
      </c>
      <c r="Q512" s="42">
        <v>-0.35</v>
      </c>
      <c r="R512" s="42">
        <v>2.36</v>
      </c>
      <c r="S512" s="47">
        <v>8</v>
      </c>
      <c r="T512" s="42">
        <v>-0.28999999999999998</v>
      </c>
      <c r="U512" s="42">
        <v>0.16666666666666663</v>
      </c>
      <c r="V512" s="42">
        <v>3.6800000000000006</v>
      </c>
      <c r="W512" s="42">
        <v>77</v>
      </c>
      <c r="X512" s="42">
        <v>98</v>
      </c>
      <c r="Y512" s="42">
        <v>0.75</v>
      </c>
      <c r="Z512" s="42">
        <v>1</v>
      </c>
      <c r="AA512" s="42">
        <v>0.62</v>
      </c>
      <c r="AB512" s="42">
        <v>0.25</v>
      </c>
      <c r="AC512" s="42">
        <v>0.12</v>
      </c>
      <c r="AD512" s="42">
        <v>0.25</v>
      </c>
      <c r="AE512" s="42">
        <v>0</v>
      </c>
      <c r="AF512" s="42">
        <v>0</v>
      </c>
      <c r="AG512" s="42">
        <v>0</v>
      </c>
      <c r="AH512" s="42">
        <v>0</v>
      </c>
      <c r="AI512" s="47">
        <v>0</v>
      </c>
      <c r="AJ512" s="47">
        <v>2</v>
      </c>
      <c r="AK512" s="47">
        <v>3</v>
      </c>
      <c r="AL512" s="47">
        <v>1</v>
      </c>
      <c r="AM512" s="47">
        <v>0</v>
      </c>
      <c r="AN512">
        <v>0</v>
      </c>
      <c r="AO512" s="47">
        <v>0</v>
      </c>
      <c r="AP512" s="47">
        <v>0</v>
      </c>
      <c r="AQ512" s="47">
        <v>0</v>
      </c>
      <c r="AR512" s="47">
        <v>0</v>
      </c>
      <c r="AS512" s="47">
        <v>6</v>
      </c>
      <c r="AT512" s="47">
        <v>6</v>
      </c>
      <c r="AU512" s="47">
        <v>2</v>
      </c>
      <c r="AV512" s="47">
        <v>1</v>
      </c>
      <c r="AW512" s="47">
        <v>1</v>
      </c>
      <c r="AX512" s="47">
        <v>0</v>
      </c>
      <c r="AY512">
        <v>2</v>
      </c>
      <c r="AZ512" s="47">
        <v>0</v>
      </c>
      <c r="BA512" s="47">
        <v>0</v>
      </c>
      <c r="BB512">
        <v>0</v>
      </c>
      <c r="BC512" t="s">
        <v>666</v>
      </c>
      <c r="BD512">
        <v>0.5</v>
      </c>
      <c r="BE512">
        <v>19.399999999999999</v>
      </c>
      <c r="BF512">
        <v>3</v>
      </c>
      <c r="BG512">
        <v>5</v>
      </c>
    </row>
    <row r="513" spans="1:59" x14ac:dyDescent="0.25">
      <c r="A513" s="47">
        <v>2</v>
      </c>
      <c r="B513" s="47">
        <v>19</v>
      </c>
      <c r="C513" s="47">
        <v>14</v>
      </c>
      <c r="D513" s="47">
        <v>6</v>
      </c>
      <c r="E513" s="47">
        <v>22</v>
      </c>
      <c r="F513" s="47">
        <v>0</v>
      </c>
      <c r="G513" s="47">
        <v>4</v>
      </c>
      <c r="H513" s="47">
        <v>0</v>
      </c>
      <c r="I513" s="47">
        <v>0</v>
      </c>
      <c r="J513" s="47">
        <v>2</v>
      </c>
      <c r="K513" s="47">
        <v>21</v>
      </c>
      <c r="L513" s="47">
        <v>264</v>
      </c>
      <c r="M513" s="47">
        <v>2</v>
      </c>
      <c r="N513" s="47">
        <v>6</v>
      </c>
      <c r="O513" s="42">
        <v>4.0999999999999996</v>
      </c>
      <c r="P513" s="42">
        <v>6.14</v>
      </c>
      <c r="Q513" s="42">
        <v>-0.11</v>
      </c>
      <c r="R513" s="42">
        <v>3.3</v>
      </c>
      <c r="S513" s="47">
        <v>14</v>
      </c>
      <c r="T513" s="42">
        <v>3.54</v>
      </c>
      <c r="U513" s="42">
        <v>2.9333333333333331</v>
      </c>
      <c r="V513" s="42">
        <v>3.96</v>
      </c>
      <c r="W513" s="42">
        <v>78</v>
      </c>
      <c r="X513" s="42">
        <v>98</v>
      </c>
      <c r="Y513" s="42">
        <v>1.57</v>
      </c>
      <c r="Z513" s="42">
        <v>1.36</v>
      </c>
      <c r="AA513" s="42">
        <v>1</v>
      </c>
      <c r="AB513" s="42">
        <v>0.14000000000000001</v>
      </c>
      <c r="AC513" s="42">
        <v>0.43</v>
      </c>
      <c r="AD513" s="42">
        <v>0.14000000000000001</v>
      </c>
      <c r="AE513" s="42">
        <v>0</v>
      </c>
      <c r="AF513" s="42">
        <v>0</v>
      </c>
      <c r="AG513" s="42">
        <v>0.28999999999999998</v>
      </c>
      <c r="AH513" s="42">
        <v>0</v>
      </c>
      <c r="AI513" s="47">
        <v>13</v>
      </c>
      <c r="AJ513" s="47">
        <v>11</v>
      </c>
      <c r="AK513" s="47">
        <v>9</v>
      </c>
      <c r="AL513" s="47">
        <v>1</v>
      </c>
      <c r="AM513" s="47">
        <v>2</v>
      </c>
      <c r="AN513">
        <v>0</v>
      </c>
      <c r="AO513" s="47">
        <v>1</v>
      </c>
      <c r="AP513" s="47">
        <v>0</v>
      </c>
      <c r="AQ513" s="47">
        <v>4</v>
      </c>
      <c r="AR513" s="47">
        <v>0</v>
      </c>
      <c r="AS513" s="47">
        <v>9</v>
      </c>
      <c r="AT513" s="47">
        <v>8</v>
      </c>
      <c r="AU513" s="47">
        <v>5</v>
      </c>
      <c r="AV513" s="47">
        <v>1</v>
      </c>
      <c r="AW513" s="47">
        <v>4</v>
      </c>
      <c r="AX513" s="47">
        <v>0</v>
      </c>
      <c r="AY513">
        <v>1</v>
      </c>
      <c r="AZ513" s="47">
        <v>0</v>
      </c>
      <c r="BA513" s="47">
        <v>0</v>
      </c>
      <c r="BB513">
        <v>0</v>
      </c>
      <c r="BC513" t="s">
        <v>313</v>
      </c>
      <c r="BD513">
        <v>27.400000000000002</v>
      </c>
      <c r="BE513">
        <v>19.8</v>
      </c>
      <c r="BF513">
        <v>9</v>
      </c>
      <c r="BG513">
        <v>5</v>
      </c>
    </row>
    <row r="514" spans="1:59" x14ac:dyDescent="0.25">
      <c r="A514" s="47">
        <v>4</v>
      </c>
      <c r="B514" s="47">
        <v>49</v>
      </c>
      <c r="C514" s="47">
        <v>28</v>
      </c>
      <c r="D514" s="47">
        <v>3</v>
      </c>
      <c r="E514" s="47">
        <v>17</v>
      </c>
      <c r="F514" s="47">
        <v>0</v>
      </c>
      <c r="G514" s="47">
        <v>6</v>
      </c>
      <c r="H514" s="47">
        <v>0</v>
      </c>
      <c r="I514" s="47">
        <v>0</v>
      </c>
      <c r="J514" s="47">
        <v>3</v>
      </c>
      <c r="K514" s="47">
        <v>21</v>
      </c>
      <c r="L514" s="47">
        <v>294</v>
      </c>
      <c r="M514" s="47">
        <v>2</v>
      </c>
      <c r="N514" s="47">
        <v>6</v>
      </c>
      <c r="O514" s="42">
        <v>3.1</v>
      </c>
      <c r="P514" s="42">
        <v>9.68</v>
      </c>
      <c r="Q514" s="42">
        <v>-0.25</v>
      </c>
      <c r="R514" s="42">
        <v>4.78</v>
      </c>
      <c r="S514" s="47">
        <v>17</v>
      </c>
      <c r="T514" s="42">
        <v>2.82</v>
      </c>
      <c r="U514" s="42">
        <v>6.3111111111111118</v>
      </c>
      <c r="V514" s="42">
        <v>3.0500000000000007</v>
      </c>
      <c r="W514" s="42">
        <v>84</v>
      </c>
      <c r="X514" s="42">
        <v>52</v>
      </c>
      <c r="Y514" s="42">
        <v>1</v>
      </c>
      <c r="Z514" s="42">
        <v>2.88</v>
      </c>
      <c r="AA514" s="42">
        <v>1.65</v>
      </c>
      <c r="AB514" s="42">
        <v>0.24</v>
      </c>
      <c r="AC514" s="42">
        <v>0.18</v>
      </c>
      <c r="AD514" s="42">
        <v>0.18</v>
      </c>
      <c r="AE514" s="42">
        <v>0</v>
      </c>
      <c r="AF514" s="42">
        <v>0</v>
      </c>
      <c r="AG514" s="42">
        <v>0.35</v>
      </c>
      <c r="AH514" s="42">
        <v>0</v>
      </c>
      <c r="AI514" s="47">
        <v>7</v>
      </c>
      <c r="AJ514" s="47">
        <v>35</v>
      </c>
      <c r="AK514" s="47">
        <v>16</v>
      </c>
      <c r="AL514" s="47">
        <v>2</v>
      </c>
      <c r="AM514" s="47">
        <v>2</v>
      </c>
      <c r="AN514">
        <v>0</v>
      </c>
      <c r="AO514" s="47">
        <v>2</v>
      </c>
      <c r="AP514" s="47">
        <v>0</v>
      </c>
      <c r="AQ514" s="47">
        <v>3</v>
      </c>
      <c r="AR514" s="47">
        <v>0</v>
      </c>
      <c r="AS514" s="47">
        <v>10</v>
      </c>
      <c r="AT514" s="47">
        <v>14</v>
      </c>
      <c r="AU514" s="47">
        <v>12</v>
      </c>
      <c r="AV514" s="47">
        <v>2</v>
      </c>
      <c r="AW514" s="47">
        <v>1</v>
      </c>
      <c r="AX514" s="47">
        <v>0</v>
      </c>
      <c r="AY514">
        <v>1</v>
      </c>
      <c r="AZ514" s="47">
        <v>0</v>
      </c>
      <c r="BA514" s="47">
        <v>3</v>
      </c>
      <c r="BB514">
        <v>0</v>
      </c>
      <c r="BC514" t="s">
        <v>182</v>
      </c>
      <c r="BD514">
        <v>53.900000000000006</v>
      </c>
      <c r="BE514">
        <v>25.6</v>
      </c>
      <c r="BF514">
        <v>9</v>
      </c>
      <c r="BG514">
        <v>8</v>
      </c>
    </row>
    <row r="515" spans="1:59" x14ac:dyDescent="0.25">
      <c r="A515" s="47">
        <v>4</v>
      </c>
      <c r="B515" s="47">
        <v>16</v>
      </c>
      <c r="C515" s="47">
        <v>24</v>
      </c>
      <c r="D515" s="47">
        <v>1</v>
      </c>
      <c r="E515" s="47">
        <v>5</v>
      </c>
      <c r="F515" s="47">
        <v>1</v>
      </c>
      <c r="G515" s="47">
        <v>1</v>
      </c>
      <c r="H515" s="47">
        <v>0</v>
      </c>
      <c r="I515" s="47">
        <v>0</v>
      </c>
      <c r="J515" s="47">
        <v>6</v>
      </c>
      <c r="K515" s="47">
        <v>21</v>
      </c>
      <c r="L515" s="47">
        <v>283</v>
      </c>
      <c r="M515" s="47">
        <v>3</v>
      </c>
      <c r="N515" s="47">
        <v>2</v>
      </c>
      <c r="O515" s="42">
        <v>-0.6</v>
      </c>
      <c r="P515" s="42">
        <v>4.17</v>
      </c>
      <c r="Q515" s="42">
        <v>-0.4</v>
      </c>
      <c r="R515" s="42">
        <v>4.32</v>
      </c>
      <c r="S515" s="47">
        <v>11</v>
      </c>
      <c r="T515" s="42">
        <v>-0.02</v>
      </c>
      <c r="U515" s="42">
        <v>3.6799999999999997</v>
      </c>
      <c r="V515" s="42">
        <v>4.8500000000000005</v>
      </c>
      <c r="W515" s="42">
        <v>81</v>
      </c>
      <c r="X515" s="42">
        <v>50</v>
      </c>
      <c r="Y515" s="42">
        <v>0.45</v>
      </c>
      <c r="Z515" s="42">
        <v>1.45</v>
      </c>
      <c r="AA515" s="42">
        <v>2.1800000000000002</v>
      </c>
      <c r="AB515" s="42">
        <v>0.36</v>
      </c>
      <c r="AC515" s="42">
        <v>0.09</v>
      </c>
      <c r="AD515" s="42">
        <v>0.55000000000000004</v>
      </c>
      <c r="AE515" s="42">
        <v>0.09</v>
      </c>
      <c r="AF515" s="42">
        <v>0</v>
      </c>
      <c r="AG515" s="42">
        <v>0.09</v>
      </c>
      <c r="AH515" s="42">
        <v>0</v>
      </c>
      <c r="AI515" s="47">
        <v>2</v>
      </c>
      <c r="AJ515" s="47">
        <v>6</v>
      </c>
      <c r="AK515" s="47">
        <v>12</v>
      </c>
      <c r="AL515" s="47">
        <v>2</v>
      </c>
      <c r="AM515" s="47">
        <v>1</v>
      </c>
      <c r="AN515">
        <v>0</v>
      </c>
      <c r="AO515" s="47">
        <v>3</v>
      </c>
      <c r="AP515" s="47">
        <v>0</v>
      </c>
      <c r="AQ515" s="47">
        <v>0</v>
      </c>
      <c r="AR515" s="47">
        <v>0</v>
      </c>
      <c r="AS515" s="47">
        <v>3</v>
      </c>
      <c r="AT515" s="47">
        <v>10</v>
      </c>
      <c r="AU515" s="47">
        <v>12</v>
      </c>
      <c r="AV515" s="47">
        <v>2</v>
      </c>
      <c r="AW515" s="47">
        <v>0</v>
      </c>
      <c r="AX515" s="47">
        <v>1</v>
      </c>
      <c r="AY515">
        <v>3</v>
      </c>
      <c r="AZ515" s="47">
        <v>0</v>
      </c>
      <c r="BA515" s="47">
        <v>1</v>
      </c>
      <c r="BB515">
        <v>0</v>
      </c>
      <c r="BC515" t="s">
        <v>123</v>
      </c>
      <c r="BD515">
        <v>18.399999999999999</v>
      </c>
      <c r="BE515">
        <v>29.099999999999998</v>
      </c>
      <c r="BF515">
        <v>5</v>
      </c>
      <c r="BG515">
        <v>6</v>
      </c>
    </row>
    <row r="516" spans="1:59" x14ac:dyDescent="0.25">
      <c r="A516" s="47">
        <v>1</v>
      </c>
      <c r="B516" s="47">
        <v>0</v>
      </c>
      <c r="C516" s="47">
        <v>4</v>
      </c>
      <c r="D516" s="47">
        <v>0</v>
      </c>
      <c r="E516" s="47">
        <v>1</v>
      </c>
      <c r="F516" s="47">
        <v>0</v>
      </c>
      <c r="G516" s="47">
        <v>0</v>
      </c>
      <c r="H516" s="47">
        <v>0</v>
      </c>
      <c r="I516" s="47">
        <v>0</v>
      </c>
      <c r="J516" s="47">
        <v>2</v>
      </c>
      <c r="K516" s="47">
        <v>21</v>
      </c>
      <c r="L516" s="47">
        <v>294</v>
      </c>
      <c r="M516" s="47">
        <v>3</v>
      </c>
      <c r="N516" s="47">
        <v>5</v>
      </c>
      <c r="O516" s="42">
        <v>-1.1000000000000001</v>
      </c>
      <c r="P516" s="42">
        <v>3.15</v>
      </c>
      <c r="Q516" s="42">
        <v>-0.99</v>
      </c>
      <c r="R516" s="42">
        <v>2.77</v>
      </c>
      <c r="S516" s="47">
        <v>3</v>
      </c>
      <c r="T516" s="42">
        <v>-0.45</v>
      </c>
      <c r="U516" s="42">
        <v>4.4000000000000004</v>
      </c>
      <c r="V516" s="42">
        <v>1.95</v>
      </c>
      <c r="W516" s="42">
        <v>59</v>
      </c>
      <c r="X516" s="42">
        <v>102</v>
      </c>
      <c r="Y516" s="42">
        <v>0.33</v>
      </c>
      <c r="Z516" s="42">
        <v>0</v>
      </c>
      <c r="AA516" s="42">
        <v>1.33</v>
      </c>
      <c r="AB516" s="42">
        <v>0.33</v>
      </c>
      <c r="AC516" s="42">
        <v>0</v>
      </c>
      <c r="AD516" s="42">
        <v>0.67</v>
      </c>
      <c r="AE516" s="42">
        <v>0</v>
      </c>
      <c r="AF516" s="42">
        <v>0</v>
      </c>
      <c r="AG516" s="42">
        <v>0</v>
      </c>
      <c r="AH516" s="42">
        <v>0</v>
      </c>
      <c r="AI516" s="47">
        <v>0</v>
      </c>
      <c r="AJ516" s="47">
        <v>0</v>
      </c>
      <c r="AK516" s="47">
        <v>2</v>
      </c>
      <c r="AL516" s="47">
        <v>0</v>
      </c>
      <c r="AM516" s="47">
        <v>0</v>
      </c>
      <c r="AN516">
        <v>0</v>
      </c>
      <c r="AO516" s="47">
        <v>1</v>
      </c>
      <c r="AP516" s="47">
        <v>0</v>
      </c>
      <c r="AQ516" s="47">
        <v>0</v>
      </c>
      <c r="AR516" s="47">
        <v>0</v>
      </c>
      <c r="AS516" s="47">
        <v>1</v>
      </c>
      <c r="AT516" s="47">
        <v>0</v>
      </c>
      <c r="AU516" s="47">
        <v>2</v>
      </c>
      <c r="AV516" s="47">
        <v>1</v>
      </c>
      <c r="AW516" s="47">
        <v>0</v>
      </c>
      <c r="AX516" s="47">
        <v>0</v>
      </c>
      <c r="AY516">
        <v>1</v>
      </c>
      <c r="AZ516" s="47">
        <v>0</v>
      </c>
      <c r="BA516" s="47">
        <v>0</v>
      </c>
      <c r="BB516">
        <v>0</v>
      </c>
      <c r="BC516" t="s">
        <v>121</v>
      </c>
      <c r="BD516">
        <v>4.4000000000000004</v>
      </c>
      <c r="BE516">
        <v>3.9</v>
      </c>
      <c r="BF516">
        <v>1</v>
      </c>
      <c r="BG516">
        <v>2</v>
      </c>
    </row>
    <row r="517" spans="1:59" x14ac:dyDescent="0.25">
      <c r="A517" s="47">
        <v>6</v>
      </c>
      <c r="B517" s="47">
        <v>17</v>
      </c>
      <c r="C517" s="47">
        <v>14</v>
      </c>
      <c r="D517" s="47">
        <v>5</v>
      </c>
      <c r="E517" s="47">
        <v>10</v>
      </c>
      <c r="F517" s="47">
        <v>1</v>
      </c>
      <c r="G517" s="47">
        <v>0</v>
      </c>
      <c r="H517" s="47">
        <v>1</v>
      </c>
      <c r="I517" s="47">
        <v>0</v>
      </c>
      <c r="J517" s="47">
        <v>5</v>
      </c>
      <c r="K517" s="47">
        <v>21</v>
      </c>
      <c r="L517" s="47">
        <v>1371</v>
      </c>
      <c r="M517" s="47">
        <v>3</v>
      </c>
      <c r="N517" s="47">
        <v>3</v>
      </c>
      <c r="O517" s="42">
        <v>-0.5</v>
      </c>
      <c r="P517" s="42">
        <v>6.58</v>
      </c>
      <c r="Q517" s="42">
        <v>-0.08</v>
      </c>
      <c r="R517" s="42">
        <v>2.96</v>
      </c>
      <c r="S517" s="47">
        <v>19</v>
      </c>
      <c r="T517" s="42">
        <v>7.0000000000000007E-2</v>
      </c>
      <c r="U517" s="42">
        <v>3.2199999999999998</v>
      </c>
      <c r="V517" s="42">
        <v>2.6555555555555559</v>
      </c>
      <c r="W517" s="42">
        <v>102</v>
      </c>
      <c r="X517" s="42">
        <v>99</v>
      </c>
      <c r="Y517" s="42">
        <v>0.53</v>
      </c>
      <c r="Z517" s="42">
        <v>0.89</v>
      </c>
      <c r="AA517" s="42">
        <v>0.74</v>
      </c>
      <c r="AB517" s="42">
        <v>0.32</v>
      </c>
      <c r="AC517" s="42">
        <v>0.26</v>
      </c>
      <c r="AD517" s="42">
        <v>0.26</v>
      </c>
      <c r="AE517" s="42">
        <v>0.05</v>
      </c>
      <c r="AF517" s="42">
        <v>0.05</v>
      </c>
      <c r="AG517" s="42">
        <v>0</v>
      </c>
      <c r="AH517" s="42">
        <v>0</v>
      </c>
      <c r="AI517" s="47">
        <v>7</v>
      </c>
      <c r="AJ517" s="47">
        <v>9</v>
      </c>
      <c r="AK517" s="47">
        <v>8</v>
      </c>
      <c r="AL517" s="47">
        <v>4</v>
      </c>
      <c r="AM517" s="47">
        <v>3</v>
      </c>
      <c r="AN517">
        <v>1</v>
      </c>
      <c r="AO517" s="47">
        <v>2</v>
      </c>
      <c r="AP517" s="47">
        <v>1</v>
      </c>
      <c r="AQ517" s="47">
        <v>0</v>
      </c>
      <c r="AR517" s="47">
        <v>0</v>
      </c>
      <c r="AS517" s="47">
        <v>3</v>
      </c>
      <c r="AT517" s="47">
        <v>8</v>
      </c>
      <c r="AU517" s="47">
        <v>6</v>
      </c>
      <c r="AV517" s="47">
        <v>2</v>
      </c>
      <c r="AW517" s="47">
        <v>2</v>
      </c>
      <c r="AX517" s="47">
        <v>0</v>
      </c>
      <c r="AY517">
        <v>3</v>
      </c>
      <c r="AZ517" s="47">
        <v>0</v>
      </c>
      <c r="BA517" s="47">
        <v>0</v>
      </c>
      <c r="BB517">
        <v>0</v>
      </c>
      <c r="BC517" t="s">
        <v>258</v>
      </c>
      <c r="BD517">
        <v>33.299999999999997</v>
      </c>
      <c r="BE517">
        <v>23.9</v>
      </c>
      <c r="BF517">
        <v>10</v>
      </c>
      <c r="BG517">
        <v>9</v>
      </c>
    </row>
    <row r="518" spans="1:59" x14ac:dyDescent="0.25">
      <c r="A518" s="47">
        <v>4</v>
      </c>
      <c r="B518" s="47">
        <v>10</v>
      </c>
      <c r="C518" s="47">
        <v>7</v>
      </c>
      <c r="D518" s="47">
        <v>4</v>
      </c>
      <c r="E518" s="47">
        <v>9</v>
      </c>
      <c r="F518" s="47">
        <v>1</v>
      </c>
      <c r="G518" s="47">
        <v>2</v>
      </c>
      <c r="H518" s="47">
        <v>0</v>
      </c>
      <c r="I518" s="47">
        <v>0</v>
      </c>
      <c r="J518" s="47">
        <v>4</v>
      </c>
      <c r="K518" s="47">
        <v>21</v>
      </c>
      <c r="L518" s="47">
        <v>1371</v>
      </c>
      <c r="M518" s="47">
        <v>3</v>
      </c>
      <c r="N518" s="47">
        <v>7</v>
      </c>
      <c r="O518" s="42">
        <v>-0.6</v>
      </c>
      <c r="P518" s="42">
        <v>4.22</v>
      </c>
      <c r="Q518" s="42">
        <v>-0.59</v>
      </c>
      <c r="R518" s="42">
        <v>2.23</v>
      </c>
      <c r="S518" s="47">
        <v>17</v>
      </c>
      <c r="T518" s="42">
        <v>-0.03</v>
      </c>
      <c r="U518" s="42">
        <v>1.3125</v>
      </c>
      <c r="V518" s="42">
        <v>3.0555555555555554</v>
      </c>
      <c r="W518" s="42">
        <v>100</v>
      </c>
      <c r="X518" s="42">
        <v>99</v>
      </c>
      <c r="Y518" s="42">
        <v>0.53</v>
      </c>
      <c r="Z518" s="42">
        <v>0.59</v>
      </c>
      <c r="AA518" s="42">
        <v>0.41</v>
      </c>
      <c r="AB518" s="42">
        <v>0.24</v>
      </c>
      <c r="AC518" s="42">
        <v>0.24</v>
      </c>
      <c r="AD518" s="42">
        <v>0.24</v>
      </c>
      <c r="AE518" s="42">
        <v>0.06</v>
      </c>
      <c r="AF518" s="42">
        <v>0</v>
      </c>
      <c r="AG518" s="42">
        <v>0.12</v>
      </c>
      <c r="AH518" s="42">
        <v>0</v>
      </c>
      <c r="AI518" s="47">
        <v>3</v>
      </c>
      <c r="AJ518" s="47">
        <v>6</v>
      </c>
      <c r="AK518" s="47">
        <v>2</v>
      </c>
      <c r="AL518" s="47">
        <v>2</v>
      </c>
      <c r="AM518" s="47">
        <v>3</v>
      </c>
      <c r="AN518">
        <v>0</v>
      </c>
      <c r="AO518" s="47">
        <v>1</v>
      </c>
      <c r="AP518" s="47">
        <v>0</v>
      </c>
      <c r="AQ518" s="47">
        <v>0</v>
      </c>
      <c r="AR518" s="47">
        <v>0</v>
      </c>
      <c r="AS518" s="47">
        <v>6</v>
      </c>
      <c r="AT518" s="47">
        <v>4</v>
      </c>
      <c r="AU518" s="47">
        <v>5</v>
      </c>
      <c r="AV518" s="47">
        <v>2</v>
      </c>
      <c r="AW518" s="47">
        <v>1</v>
      </c>
      <c r="AX518" s="47">
        <v>1</v>
      </c>
      <c r="AY518">
        <v>3</v>
      </c>
      <c r="AZ518" s="47">
        <v>0</v>
      </c>
      <c r="BA518" s="47">
        <v>2</v>
      </c>
      <c r="BB518">
        <v>0</v>
      </c>
      <c r="BC518" t="s">
        <v>455</v>
      </c>
      <c r="BD518">
        <v>13.5</v>
      </c>
      <c r="BE518">
        <v>27.5</v>
      </c>
      <c r="BF518">
        <v>10</v>
      </c>
      <c r="BG518">
        <v>9</v>
      </c>
    </row>
    <row r="519" spans="1:59" x14ac:dyDescent="0.25">
      <c r="A519" s="47">
        <v>3</v>
      </c>
      <c r="B519" s="47">
        <v>48</v>
      </c>
      <c r="C519" s="47">
        <v>14</v>
      </c>
      <c r="D519" s="47">
        <v>3</v>
      </c>
      <c r="E519" s="47">
        <v>4</v>
      </c>
      <c r="F519" s="47">
        <v>0</v>
      </c>
      <c r="G519" s="47">
        <v>1</v>
      </c>
      <c r="H519" s="47">
        <v>1</v>
      </c>
      <c r="I519" s="47">
        <v>0</v>
      </c>
      <c r="J519" s="47">
        <v>5</v>
      </c>
      <c r="K519" s="47">
        <v>21</v>
      </c>
      <c r="L519" s="47">
        <v>1371</v>
      </c>
      <c r="M519" s="47">
        <v>2</v>
      </c>
      <c r="N519" s="47">
        <v>7</v>
      </c>
      <c r="O519" s="42">
        <v>5.3</v>
      </c>
      <c r="P519" s="42">
        <v>7.62</v>
      </c>
      <c r="Q519" s="42">
        <v>0.67</v>
      </c>
      <c r="R519" s="42">
        <v>4.9400000000000004</v>
      </c>
      <c r="S519" s="47">
        <v>18</v>
      </c>
      <c r="T519" s="42">
        <v>4.51</v>
      </c>
      <c r="U519" s="42">
        <v>4.2666666666666675</v>
      </c>
      <c r="V519" s="42">
        <v>5.6111111111111107</v>
      </c>
      <c r="W519" s="42">
        <v>92</v>
      </c>
      <c r="X519" s="42">
        <v>87</v>
      </c>
      <c r="Y519" s="42">
        <v>0.22</v>
      </c>
      <c r="Z519" s="42">
        <v>2.67</v>
      </c>
      <c r="AA519" s="42">
        <v>0.78</v>
      </c>
      <c r="AB519" s="42">
        <v>0.17</v>
      </c>
      <c r="AC519" s="42">
        <v>0.17</v>
      </c>
      <c r="AD519" s="42">
        <v>0.28000000000000003</v>
      </c>
      <c r="AE519" s="42">
        <v>0</v>
      </c>
      <c r="AF519" s="42">
        <v>0.06</v>
      </c>
      <c r="AG519" s="42">
        <v>0.06</v>
      </c>
      <c r="AH519" s="42">
        <v>0</v>
      </c>
      <c r="AI519" s="47">
        <v>2</v>
      </c>
      <c r="AJ519" s="47">
        <v>17</v>
      </c>
      <c r="AK519" s="47">
        <v>5</v>
      </c>
      <c r="AL519" s="47">
        <v>1</v>
      </c>
      <c r="AM519" s="47">
        <v>2</v>
      </c>
      <c r="AN519">
        <v>0</v>
      </c>
      <c r="AO519" s="47">
        <v>2</v>
      </c>
      <c r="AP519" s="47">
        <v>1</v>
      </c>
      <c r="AQ519" s="47">
        <v>0</v>
      </c>
      <c r="AR519" s="47">
        <v>0</v>
      </c>
      <c r="AS519" s="47">
        <v>2</v>
      </c>
      <c r="AT519" s="47">
        <v>31</v>
      </c>
      <c r="AU519" s="47">
        <v>9</v>
      </c>
      <c r="AV519" s="47">
        <v>2</v>
      </c>
      <c r="AW519" s="47">
        <v>1</v>
      </c>
      <c r="AX519" s="47">
        <v>0</v>
      </c>
      <c r="AY519">
        <v>3</v>
      </c>
      <c r="AZ519" s="47">
        <v>0</v>
      </c>
      <c r="BA519" s="47">
        <v>1</v>
      </c>
      <c r="BB519">
        <v>0</v>
      </c>
      <c r="BC519" t="s">
        <v>335</v>
      </c>
      <c r="BD519">
        <v>38.5</v>
      </c>
      <c r="BE519">
        <v>50.499999999999993</v>
      </c>
      <c r="BF519">
        <v>9</v>
      </c>
      <c r="BG519">
        <v>9</v>
      </c>
    </row>
    <row r="520" spans="1:59" x14ac:dyDescent="0.25">
      <c r="A520" s="47">
        <v>2</v>
      </c>
      <c r="B520" s="47">
        <v>7</v>
      </c>
      <c r="C520" s="47">
        <v>8</v>
      </c>
      <c r="D520" s="47">
        <v>1</v>
      </c>
      <c r="E520" s="47">
        <v>6</v>
      </c>
      <c r="F520" s="47">
        <v>0</v>
      </c>
      <c r="G520" s="47">
        <v>0</v>
      </c>
      <c r="H520" s="47">
        <v>0</v>
      </c>
      <c r="I520" s="47">
        <v>0</v>
      </c>
      <c r="J520" s="47">
        <v>2</v>
      </c>
      <c r="K520" s="47">
        <v>21</v>
      </c>
      <c r="L520" s="47">
        <v>356</v>
      </c>
      <c r="M520" s="47">
        <v>3</v>
      </c>
      <c r="N520" s="47">
        <v>6</v>
      </c>
      <c r="O520" s="42">
        <v>3.6</v>
      </c>
      <c r="P520" s="42">
        <v>5.5</v>
      </c>
      <c r="Q520" s="42">
        <v>-0.84</v>
      </c>
      <c r="R520" s="42">
        <v>2.21</v>
      </c>
      <c r="S520" s="47">
        <v>8</v>
      </c>
      <c r="T520" s="42">
        <v>3.12</v>
      </c>
      <c r="U520" s="42">
        <v>1.8599999999999999</v>
      </c>
      <c r="V520" s="42">
        <v>2.8000000000000003</v>
      </c>
      <c r="W520" s="42">
        <v>102</v>
      </c>
      <c r="X520" s="42">
        <v>102</v>
      </c>
      <c r="Y520" s="42">
        <v>0.75</v>
      </c>
      <c r="Z520" s="42">
        <v>0.88</v>
      </c>
      <c r="AA520" s="42">
        <v>1</v>
      </c>
      <c r="AB520" s="42">
        <v>0.25</v>
      </c>
      <c r="AC520" s="42">
        <v>0.12</v>
      </c>
      <c r="AD520" s="42">
        <v>0.25</v>
      </c>
      <c r="AE520" s="42">
        <v>0</v>
      </c>
      <c r="AF520" s="42">
        <v>0</v>
      </c>
      <c r="AG520" s="42">
        <v>0</v>
      </c>
      <c r="AH520" s="42">
        <v>0</v>
      </c>
      <c r="AI520" s="47">
        <v>5</v>
      </c>
      <c r="AJ520" s="47">
        <v>3</v>
      </c>
      <c r="AK520" s="47">
        <v>5</v>
      </c>
      <c r="AL520" s="47">
        <v>1</v>
      </c>
      <c r="AM520" s="47">
        <v>1</v>
      </c>
      <c r="AN520">
        <v>0</v>
      </c>
      <c r="AO520" s="47">
        <v>1</v>
      </c>
      <c r="AP520" s="47">
        <v>0</v>
      </c>
      <c r="AQ520" s="47">
        <v>0</v>
      </c>
      <c r="AR520" s="47">
        <v>0</v>
      </c>
      <c r="AS520" s="47">
        <v>1</v>
      </c>
      <c r="AT520" s="47">
        <v>4</v>
      </c>
      <c r="AU520" s="47">
        <v>3</v>
      </c>
      <c r="AV520" s="47">
        <v>1</v>
      </c>
      <c r="AW520" s="47">
        <v>0</v>
      </c>
      <c r="AX520" s="47">
        <v>0</v>
      </c>
      <c r="AY520">
        <v>1</v>
      </c>
      <c r="AZ520" s="47">
        <v>0</v>
      </c>
      <c r="BA520" s="47">
        <v>0</v>
      </c>
      <c r="BB520">
        <v>0</v>
      </c>
      <c r="BC520" t="s">
        <v>709</v>
      </c>
      <c r="BD520">
        <v>9.3999999999999986</v>
      </c>
      <c r="BE520">
        <v>8.4</v>
      </c>
      <c r="BF520">
        <v>5</v>
      </c>
      <c r="BG520">
        <v>3</v>
      </c>
    </row>
    <row r="521" spans="1:59" x14ac:dyDescent="0.25">
      <c r="A521" s="47">
        <v>1</v>
      </c>
      <c r="B521" s="47">
        <v>4</v>
      </c>
      <c r="C521" s="47">
        <v>8</v>
      </c>
      <c r="D521" s="47">
        <v>3</v>
      </c>
      <c r="E521" s="47">
        <v>3</v>
      </c>
      <c r="F521" s="47">
        <v>0</v>
      </c>
      <c r="G521" s="47">
        <v>1</v>
      </c>
      <c r="H521" s="47">
        <v>0</v>
      </c>
      <c r="I521" s="47">
        <v>0</v>
      </c>
      <c r="J521" s="47">
        <v>5</v>
      </c>
      <c r="K521" s="47">
        <v>21</v>
      </c>
      <c r="L521" s="47">
        <v>266</v>
      </c>
      <c r="M521" s="47">
        <v>3</v>
      </c>
      <c r="N521" s="47">
        <v>6</v>
      </c>
      <c r="O521" s="42">
        <v>2.9</v>
      </c>
      <c r="P521" s="42">
        <v>5.64</v>
      </c>
      <c r="Q521" s="42">
        <v>0.3</v>
      </c>
      <c r="R521" s="42">
        <v>2.86</v>
      </c>
      <c r="S521" s="47">
        <v>11</v>
      </c>
      <c r="T521" s="42">
        <v>2.61</v>
      </c>
      <c r="U521" s="42">
        <v>2.8142857142857141</v>
      </c>
      <c r="V521" s="42">
        <v>2.95</v>
      </c>
      <c r="W521" s="42">
        <v>47</v>
      </c>
      <c r="X521" s="42">
        <v>69</v>
      </c>
      <c r="Y521" s="42">
        <v>0.27</v>
      </c>
      <c r="Z521" s="42">
        <v>0.36</v>
      </c>
      <c r="AA521" s="42">
        <v>0.73</v>
      </c>
      <c r="AB521" s="42">
        <v>0.09</v>
      </c>
      <c r="AC521" s="42">
        <v>0.27</v>
      </c>
      <c r="AD521" s="42">
        <v>0.45</v>
      </c>
      <c r="AE521" s="42">
        <v>0</v>
      </c>
      <c r="AF521" s="42">
        <v>0</v>
      </c>
      <c r="AG521" s="42">
        <v>0.09</v>
      </c>
      <c r="AH521" s="42">
        <v>0</v>
      </c>
      <c r="AI521" s="47">
        <v>2</v>
      </c>
      <c r="AJ521" s="47">
        <v>3</v>
      </c>
      <c r="AK521" s="47">
        <v>5</v>
      </c>
      <c r="AL521" s="47">
        <v>0</v>
      </c>
      <c r="AM521" s="47">
        <v>2</v>
      </c>
      <c r="AN521">
        <v>0</v>
      </c>
      <c r="AO521" s="47">
        <v>3</v>
      </c>
      <c r="AP521" s="47">
        <v>0</v>
      </c>
      <c r="AQ521" s="47">
        <v>0</v>
      </c>
      <c r="AR521" s="47">
        <v>0</v>
      </c>
      <c r="AS521" s="47">
        <v>1</v>
      </c>
      <c r="AT521" s="47">
        <v>1</v>
      </c>
      <c r="AU521" s="47">
        <v>3</v>
      </c>
      <c r="AV521" s="47">
        <v>1</v>
      </c>
      <c r="AW521" s="47">
        <v>1</v>
      </c>
      <c r="AX521" s="47">
        <v>0</v>
      </c>
      <c r="AY521">
        <v>2</v>
      </c>
      <c r="AZ521" s="47">
        <v>0</v>
      </c>
      <c r="BA521" s="47">
        <v>1</v>
      </c>
      <c r="BB521">
        <v>0</v>
      </c>
      <c r="BC521" t="s">
        <v>370</v>
      </c>
      <c r="BD521">
        <v>19.7</v>
      </c>
      <c r="BE521">
        <v>11.799999999999999</v>
      </c>
      <c r="BF521">
        <v>7</v>
      </c>
      <c r="BG521">
        <v>4</v>
      </c>
    </row>
    <row r="522" spans="1:59" x14ac:dyDescent="0.25">
      <c r="A522" s="47">
        <v>7</v>
      </c>
      <c r="B522" s="47">
        <v>28</v>
      </c>
      <c r="C522" s="47">
        <v>20</v>
      </c>
      <c r="D522" s="47">
        <v>2</v>
      </c>
      <c r="E522" s="47">
        <v>18</v>
      </c>
      <c r="F522" s="47">
        <v>1</v>
      </c>
      <c r="G522" s="47">
        <v>1</v>
      </c>
      <c r="H522" s="47">
        <v>0</v>
      </c>
      <c r="I522" s="47">
        <v>0</v>
      </c>
      <c r="J522" s="47">
        <v>8</v>
      </c>
      <c r="K522" s="47">
        <v>21</v>
      </c>
      <c r="L522" s="47">
        <v>356</v>
      </c>
      <c r="M522" s="47">
        <v>3</v>
      </c>
      <c r="N522" s="47">
        <v>7</v>
      </c>
      <c r="O522" s="42">
        <v>-2.6</v>
      </c>
      <c r="P522" s="42">
        <v>7.25</v>
      </c>
      <c r="Q522" s="42">
        <v>-1.41</v>
      </c>
      <c r="R522" s="42">
        <v>4.18</v>
      </c>
      <c r="S522" s="47">
        <v>18</v>
      </c>
      <c r="T522" s="42">
        <v>-1.51</v>
      </c>
      <c r="U522" s="42">
        <v>4.1909090909090905</v>
      </c>
      <c r="V522" s="42">
        <v>4.1857142857142859</v>
      </c>
      <c r="W522" s="42">
        <v>101</v>
      </c>
      <c r="X522" s="42">
        <v>102</v>
      </c>
      <c r="Y522" s="42">
        <v>1</v>
      </c>
      <c r="Z522" s="42">
        <v>1.56</v>
      </c>
      <c r="AA522" s="42">
        <v>1.1100000000000001</v>
      </c>
      <c r="AB522" s="42">
        <v>0.39</v>
      </c>
      <c r="AC522" s="42">
        <v>0.11</v>
      </c>
      <c r="AD522" s="42">
        <v>0.44</v>
      </c>
      <c r="AE522" s="42">
        <v>0.06</v>
      </c>
      <c r="AF522" s="42">
        <v>0</v>
      </c>
      <c r="AG522" s="42">
        <v>0.06</v>
      </c>
      <c r="AH522" s="42">
        <v>0</v>
      </c>
      <c r="AI522" s="47">
        <v>14</v>
      </c>
      <c r="AJ522" s="47">
        <v>15</v>
      </c>
      <c r="AK522" s="47">
        <v>15</v>
      </c>
      <c r="AL522" s="47">
        <v>5</v>
      </c>
      <c r="AM522" s="47">
        <v>2</v>
      </c>
      <c r="AN522">
        <v>1</v>
      </c>
      <c r="AO522" s="47">
        <v>5</v>
      </c>
      <c r="AP522" s="47">
        <v>0</v>
      </c>
      <c r="AQ522" s="47">
        <v>0</v>
      </c>
      <c r="AR522" s="47">
        <v>0</v>
      </c>
      <c r="AS522" s="47">
        <v>4</v>
      </c>
      <c r="AT522" s="47">
        <v>13</v>
      </c>
      <c r="AU522" s="47">
        <v>5</v>
      </c>
      <c r="AV522" s="47">
        <v>2</v>
      </c>
      <c r="AW522" s="47">
        <v>0</v>
      </c>
      <c r="AX522" s="47">
        <v>0</v>
      </c>
      <c r="AY522">
        <v>3</v>
      </c>
      <c r="AZ522" s="47">
        <v>0</v>
      </c>
      <c r="BA522" s="47">
        <v>1</v>
      </c>
      <c r="BB522">
        <v>0</v>
      </c>
      <c r="BC522" t="s">
        <v>228</v>
      </c>
      <c r="BD522">
        <v>47.1</v>
      </c>
      <c r="BE522">
        <v>30.3</v>
      </c>
      <c r="BF522">
        <v>11</v>
      </c>
      <c r="BG522">
        <v>7</v>
      </c>
    </row>
    <row r="523" spans="1:59" x14ac:dyDescent="0.25">
      <c r="A523" s="47">
        <v>6</v>
      </c>
      <c r="B523" s="47">
        <v>23</v>
      </c>
      <c r="C523" s="47">
        <v>27</v>
      </c>
      <c r="D523" s="47">
        <v>8</v>
      </c>
      <c r="E523" s="47">
        <v>17</v>
      </c>
      <c r="F523" s="47">
        <v>1</v>
      </c>
      <c r="G523" s="47">
        <v>2</v>
      </c>
      <c r="H523" s="47">
        <v>0</v>
      </c>
      <c r="I523" s="47">
        <v>0</v>
      </c>
      <c r="J523" s="47">
        <v>8</v>
      </c>
      <c r="K523" s="47">
        <v>21</v>
      </c>
      <c r="L523" s="47">
        <v>356</v>
      </c>
      <c r="M523" s="47">
        <v>3</v>
      </c>
      <c r="N523" s="47">
        <v>7</v>
      </c>
      <c r="O523" s="42">
        <v>1.2</v>
      </c>
      <c r="P523" s="42">
        <v>8.43</v>
      </c>
      <c r="Q523" s="42">
        <v>-0.94</v>
      </c>
      <c r="R523" s="42">
        <v>4.03</v>
      </c>
      <c r="S523" s="47">
        <v>18</v>
      </c>
      <c r="T523" s="42">
        <v>1.38</v>
      </c>
      <c r="U523" s="42">
        <v>4.5666666666666664</v>
      </c>
      <c r="V523" s="42">
        <v>3.5</v>
      </c>
      <c r="W523" s="42">
        <v>101</v>
      </c>
      <c r="X523" s="42">
        <v>102</v>
      </c>
      <c r="Y523" s="42">
        <v>0.94</v>
      </c>
      <c r="Z523" s="42">
        <v>1.28</v>
      </c>
      <c r="AA523" s="42">
        <v>1.5</v>
      </c>
      <c r="AB523" s="42">
        <v>0.33</v>
      </c>
      <c r="AC523" s="42">
        <v>0.44</v>
      </c>
      <c r="AD523" s="42">
        <v>0.44</v>
      </c>
      <c r="AE523" s="42">
        <v>0.06</v>
      </c>
      <c r="AF523" s="42">
        <v>0</v>
      </c>
      <c r="AG523" s="42">
        <v>0.11</v>
      </c>
      <c r="AH523" s="42">
        <v>0</v>
      </c>
      <c r="AI523" s="47">
        <v>9</v>
      </c>
      <c r="AJ523" s="47">
        <v>10</v>
      </c>
      <c r="AK523" s="47">
        <v>18</v>
      </c>
      <c r="AL523" s="47">
        <v>3</v>
      </c>
      <c r="AM523" s="47">
        <v>6</v>
      </c>
      <c r="AN523">
        <v>1</v>
      </c>
      <c r="AO523" s="47">
        <v>5</v>
      </c>
      <c r="AP523" s="47">
        <v>0</v>
      </c>
      <c r="AQ523" s="47">
        <v>1</v>
      </c>
      <c r="AR523" s="47">
        <v>0</v>
      </c>
      <c r="AS523" s="47">
        <v>8</v>
      </c>
      <c r="AT523" s="47">
        <v>13</v>
      </c>
      <c r="AU523" s="47">
        <v>9</v>
      </c>
      <c r="AV523" s="47">
        <v>3</v>
      </c>
      <c r="AW523" s="47">
        <v>2</v>
      </c>
      <c r="AX523" s="47">
        <v>0</v>
      </c>
      <c r="AY523">
        <v>3</v>
      </c>
      <c r="AZ523" s="47">
        <v>0</v>
      </c>
      <c r="BA523" s="47">
        <v>1</v>
      </c>
      <c r="BB523">
        <v>0</v>
      </c>
      <c r="BC523" t="s">
        <v>264</v>
      </c>
      <c r="BD523">
        <v>44.100000000000009</v>
      </c>
      <c r="BE523">
        <v>31.7</v>
      </c>
      <c r="BF523">
        <v>10</v>
      </c>
      <c r="BG523">
        <v>9</v>
      </c>
    </row>
    <row r="524" spans="1:59" x14ac:dyDescent="0.25">
      <c r="A524" s="47">
        <v>1</v>
      </c>
      <c r="B524" s="47">
        <v>13</v>
      </c>
      <c r="C524" s="47">
        <v>12</v>
      </c>
      <c r="D524" s="47">
        <v>3</v>
      </c>
      <c r="E524" s="47">
        <v>2</v>
      </c>
      <c r="F524" s="47">
        <v>0</v>
      </c>
      <c r="G524" s="47">
        <v>2</v>
      </c>
      <c r="H524" s="47">
        <v>0</v>
      </c>
      <c r="I524" s="47">
        <v>0</v>
      </c>
      <c r="J524" s="47">
        <v>3</v>
      </c>
      <c r="K524" s="47">
        <v>21</v>
      </c>
      <c r="L524" s="47">
        <v>290</v>
      </c>
      <c r="M524" s="47">
        <v>2</v>
      </c>
      <c r="N524" s="47">
        <v>7</v>
      </c>
      <c r="O524" s="42">
        <v>4.7</v>
      </c>
      <c r="P524" s="42">
        <v>3.61</v>
      </c>
      <c r="Q524" s="42">
        <v>0.36</v>
      </c>
      <c r="R524" s="42">
        <v>4.53</v>
      </c>
      <c r="S524" s="47">
        <v>7</v>
      </c>
      <c r="T524" s="42">
        <v>3.98</v>
      </c>
      <c r="U524" s="42">
        <v>5.5333333333333341</v>
      </c>
      <c r="V524" s="42">
        <v>3.7750000000000004</v>
      </c>
      <c r="W524" s="42">
        <v>70</v>
      </c>
      <c r="X524" s="42">
        <v>98</v>
      </c>
      <c r="Y524" s="42">
        <v>0.28999999999999998</v>
      </c>
      <c r="Z524" s="42">
        <v>1.86</v>
      </c>
      <c r="AA524" s="42">
        <v>1.71</v>
      </c>
      <c r="AB524" s="42">
        <v>0.14000000000000001</v>
      </c>
      <c r="AC524" s="42">
        <v>0.43</v>
      </c>
      <c r="AD524" s="42">
        <v>0.43</v>
      </c>
      <c r="AE524" s="42">
        <v>0</v>
      </c>
      <c r="AF524" s="42">
        <v>0</v>
      </c>
      <c r="AG524" s="42">
        <v>0.28999999999999998</v>
      </c>
      <c r="AH524" s="42">
        <v>0</v>
      </c>
      <c r="AI524" s="47">
        <v>2</v>
      </c>
      <c r="AJ524" s="47">
        <v>6</v>
      </c>
      <c r="AK524" s="47">
        <v>2</v>
      </c>
      <c r="AL524" s="47">
        <v>0</v>
      </c>
      <c r="AM524" s="47">
        <v>2</v>
      </c>
      <c r="AN524">
        <v>0</v>
      </c>
      <c r="AO524" s="47">
        <v>1</v>
      </c>
      <c r="AP524" s="47">
        <v>0</v>
      </c>
      <c r="AQ524" s="47">
        <v>2</v>
      </c>
      <c r="AR524" s="47">
        <v>0</v>
      </c>
      <c r="AS524" s="47">
        <v>0</v>
      </c>
      <c r="AT524" s="47">
        <v>7</v>
      </c>
      <c r="AU524" s="47">
        <v>10</v>
      </c>
      <c r="AV524" s="47">
        <v>1</v>
      </c>
      <c r="AW524" s="47">
        <v>1</v>
      </c>
      <c r="AX524" s="47">
        <v>0</v>
      </c>
      <c r="AY524">
        <v>2</v>
      </c>
      <c r="AZ524" s="47">
        <v>0</v>
      </c>
      <c r="BA524" s="47">
        <v>0</v>
      </c>
      <c r="BB524">
        <v>0</v>
      </c>
      <c r="BC524" t="s">
        <v>170</v>
      </c>
      <c r="BD524">
        <v>16.599999999999998</v>
      </c>
      <c r="BE524">
        <v>15.2</v>
      </c>
      <c r="BF524">
        <v>3</v>
      </c>
      <c r="BG524">
        <v>4</v>
      </c>
    </row>
    <row r="525" spans="1:59" x14ac:dyDescent="0.25">
      <c r="A525" s="47">
        <v>3</v>
      </c>
      <c r="B525" s="47">
        <v>9</v>
      </c>
      <c r="C525" s="47">
        <v>5</v>
      </c>
      <c r="D525" s="47">
        <v>3</v>
      </c>
      <c r="E525" s="47">
        <v>3</v>
      </c>
      <c r="F525" s="47">
        <v>1</v>
      </c>
      <c r="G525" s="47">
        <v>0</v>
      </c>
      <c r="H525" s="47">
        <v>0</v>
      </c>
      <c r="I525" s="47">
        <v>0</v>
      </c>
      <c r="J525" s="47">
        <v>2</v>
      </c>
      <c r="K525" s="47">
        <v>21</v>
      </c>
      <c r="L525" s="47">
        <v>276</v>
      </c>
      <c r="M525" s="47">
        <v>3</v>
      </c>
      <c r="N525" s="47">
        <v>6</v>
      </c>
      <c r="O525" s="42">
        <v>1.7</v>
      </c>
      <c r="P525" s="42">
        <v>4.54</v>
      </c>
      <c r="Q525" s="42">
        <v>-0.68</v>
      </c>
      <c r="R525" s="42">
        <v>3.02</v>
      </c>
      <c r="S525" s="47">
        <v>8</v>
      </c>
      <c r="T525" s="42">
        <v>1.68</v>
      </c>
      <c r="U525" s="42">
        <v>2.6999999999999997</v>
      </c>
      <c r="V525" s="42">
        <v>3.2199999999999998</v>
      </c>
      <c r="W525" s="42">
        <v>95</v>
      </c>
      <c r="X525" s="42">
        <v>103</v>
      </c>
      <c r="Y525" s="42">
        <v>0.38</v>
      </c>
      <c r="Z525" s="42">
        <v>1.1200000000000001</v>
      </c>
      <c r="AA525" s="42">
        <v>0.62</v>
      </c>
      <c r="AB525" s="42">
        <v>0.38</v>
      </c>
      <c r="AC525" s="42">
        <v>0.38</v>
      </c>
      <c r="AD525" s="42">
        <v>0.25</v>
      </c>
      <c r="AE525" s="42">
        <v>0.12</v>
      </c>
      <c r="AF525" s="42">
        <v>0</v>
      </c>
      <c r="AG525" s="42">
        <v>0</v>
      </c>
      <c r="AH525" s="42">
        <v>0</v>
      </c>
      <c r="AI525" s="47">
        <v>2</v>
      </c>
      <c r="AJ525" s="47">
        <v>2</v>
      </c>
      <c r="AK525" s="47">
        <v>3</v>
      </c>
      <c r="AL525" s="47">
        <v>1</v>
      </c>
      <c r="AM525" s="47">
        <v>2</v>
      </c>
      <c r="AN525">
        <v>0</v>
      </c>
      <c r="AO525" s="47">
        <v>1</v>
      </c>
      <c r="AP525" s="47">
        <v>0</v>
      </c>
      <c r="AQ525" s="47">
        <v>0</v>
      </c>
      <c r="AR525" s="47">
        <v>0</v>
      </c>
      <c r="AS525" s="47">
        <v>1</v>
      </c>
      <c r="AT525" s="47">
        <v>7</v>
      </c>
      <c r="AU525" s="47">
        <v>2</v>
      </c>
      <c r="AV525" s="47">
        <v>2</v>
      </c>
      <c r="AW525" s="47">
        <v>1</v>
      </c>
      <c r="AX525" s="47">
        <v>1</v>
      </c>
      <c r="AY525">
        <v>1</v>
      </c>
      <c r="AZ525" s="47">
        <v>0</v>
      </c>
      <c r="BA525" s="47">
        <v>0</v>
      </c>
      <c r="BB525">
        <v>0</v>
      </c>
      <c r="BC525" t="s">
        <v>355</v>
      </c>
      <c r="BD525">
        <v>8.1</v>
      </c>
      <c r="BE525">
        <v>17.100000000000001</v>
      </c>
      <c r="BF525">
        <v>3</v>
      </c>
      <c r="BG525">
        <v>5</v>
      </c>
    </row>
    <row r="526" spans="1:59" x14ac:dyDescent="0.25">
      <c r="A526" s="47">
        <v>0</v>
      </c>
      <c r="B526" s="47">
        <v>1</v>
      </c>
      <c r="C526" s="47">
        <v>0</v>
      </c>
      <c r="D526" s="47">
        <v>0</v>
      </c>
      <c r="E526" s="47">
        <v>0</v>
      </c>
      <c r="F526" s="47">
        <v>0</v>
      </c>
      <c r="G526" s="47">
        <v>0</v>
      </c>
      <c r="H526" s="47">
        <v>0</v>
      </c>
      <c r="I526" s="47">
        <v>0</v>
      </c>
      <c r="J526" s="47">
        <v>1</v>
      </c>
      <c r="K526" s="47">
        <v>21</v>
      </c>
      <c r="L526" s="47">
        <v>284</v>
      </c>
      <c r="M526" s="47">
        <v>3</v>
      </c>
      <c r="N526" s="47">
        <v>5</v>
      </c>
      <c r="O526" s="42">
        <v>6.2</v>
      </c>
      <c r="P526" s="42">
        <v>6.19</v>
      </c>
      <c r="Q526" s="42">
        <v>-0.81</v>
      </c>
      <c r="R526" s="42">
        <v>6.2</v>
      </c>
      <c r="S526" s="47">
        <v>1</v>
      </c>
      <c r="T526" s="42">
        <v>5.08</v>
      </c>
      <c r="U526" s="42">
        <v>6.2</v>
      </c>
      <c r="V526" s="42">
        <v>0</v>
      </c>
      <c r="W526" s="42">
        <v>48</v>
      </c>
      <c r="X526" s="42">
        <v>48</v>
      </c>
      <c r="Y526" s="42">
        <v>0</v>
      </c>
      <c r="Z526" s="42">
        <v>1</v>
      </c>
      <c r="AA526" s="42">
        <v>0</v>
      </c>
      <c r="AB526" s="42">
        <v>0</v>
      </c>
      <c r="AC526" s="42">
        <v>0</v>
      </c>
      <c r="AD526" s="42">
        <v>1</v>
      </c>
      <c r="AE526" s="42">
        <v>0</v>
      </c>
      <c r="AF526" s="42">
        <v>0</v>
      </c>
      <c r="AG526" s="42">
        <v>0</v>
      </c>
      <c r="AH526" s="42">
        <v>0</v>
      </c>
      <c r="AI526" s="47">
        <v>0</v>
      </c>
      <c r="AJ526" s="47">
        <v>1</v>
      </c>
      <c r="AK526" s="47">
        <v>0</v>
      </c>
      <c r="AL526" s="47">
        <v>0</v>
      </c>
      <c r="AM526" s="47">
        <v>0</v>
      </c>
      <c r="AN526">
        <v>0</v>
      </c>
      <c r="AO526" s="47">
        <v>1</v>
      </c>
      <c r="AP526" s="47">
        <v>0</v>
      </c>
      <c r="AQ526" s="47">
        <v>0</v>
      </c>
      <c r="AR526" s="47">
        <v>0</v>
      </c>
      <c r="AS526" s="47">
        <v>0</v>
      </c>
      <c r="AT526" s="47">
        <v>0</v>
      </c>
      <c r="AU526" s="47">
        <v>0</v>
      </c>
      <c r="AV526" s="47">
        <v>0</v>
      </c>
      <c r="AW526" s="47">
        <v>0</v>
      </c>
      <c r="AX526" s="47">
        <v>0</v>
      </c>
      <c r="AY526">
        <v>0</v>
      </c>
      <c r="AZ526" s="47">
        <v>0</v>
      </c>
      <c r="BA526" s="47">
        <v>0</v>
      </c>
      <c r="BB526">
        <v>0</v>
      </c>
      <c r="BC526" t="s">
        <v>519</v>
      </c>
      <c r="BD526">
        <v>6.2</v>
      </c>
      <c r="BE526">
        <v>0</v>
      </c>
      <c r="BF526">
        <v>1</v>
      </c>
      <c r="BG526">
        <v>0</v>
      </c>
    </row>
    <row r="527" spans="1:59" x14ac:dyDescent="0.25">
      <c r="A527" s="47">
        <v>7</v>
      </c>
      <c r="B527" s="47">
        <v>32</v>
      </c>
      <c r="C527" s="47">
        <v>24</v>
      </c>
      <c r="D527" s="47">
        <v>2</v>
      </c>
      <c r="E527" s="47">
        <v>12</v>
      </c>
      <c r="F527" s="47">
        <v>1</v>
      </c>
      <c r="G527" s="47">
        <v>3</v>
      </c>
      <c r="H527" s="47">
        <v>0</v>
      </c>
      <c r="I527" s="47">
        <v>0</v>
      </c>
      <c r="J527" s="47">
        <v>4</v>
      </c>
      <c r="K527" s="47">
        <v>21</v>
      </c>
      <c r="L527" s="47">
        <v>284</v>
      </c>
      <c r="M527" s="47">
        <v>3</v>
      </c>
      <c r="N527" s="47">
        <v>7</v>
      </c>
      <c r="O527" s="42">
        <v>7.6</v>
      </c>
      <c r="P527" s="42">
        <v>8.9700000000000006</v>
      </c>
      <c r="Q527" s="42">
        <v>-0.16</v>
      </c>
      <c r="R527" s="42">
        <v>4.41</v>
      </c>
      <c r="S527" s="47">
        <v>13</v>
      </c>
      <c r="T527" s="42">
        <v>6.21</v>
      </c>
      <c r="U527" s="42">
        <v>6.0375000000000005</v>
      </c>
      <c r="V527" s="42">
        <v>1.8200000000000003</v>
      </c>
      <c r="W527" s="42">
        <v>96</v>
      </c>
      <c r="X527" s="42">
        <v>99</v>
      </c>
      <c r="Y527" s="42">
        <v>0.92</v>
      </c>
      <c r="Z527" s="42">
        <v>2.46</v>
      </c>
      <c r="AA527" s="42">
        <v>1.85</v>
      </c>
      <c r="AB527" s="42">
        <v>0.54</v>
      </c>
      <c r="AC527" s="42">
        <v>0.15</v>
      </c>
      <c r="AD527" s="42">
        <v>0.31</v>
      </c>
      <c r="AE527" s="42">
        <v>0.08</v>
      </c>
      <c r="AF527" s="42">
        <v>0</v>
      </c>
      <c r="AG527" s="42">
        <v>0.23</v>
      </c>
      <c r="AH527" s="42">
        <v>0</v>
      </c>
      <c r="AI527" s="47">
        <v>9</v>
      </c>
      <c r="AJ527" s="47">
        <v>19</v>
      </c>
      <c r="AK527" s="47">
        <v>14</v>
      </c>
      <c r="AL527" s="47">
        <v>2</v>
      </c>
      <c r="AM527" s="47">
        <v>2</v>
      </c>
      <c r="AN527">
        <v>1</v>
      </c>
      <c r="AO527" s="47">
        <v>4</v>
      </c>
      <c r="AP527" s="47">
        <v>0</v>
      </c>
      <c r="AQ527" s="47">
        <v>3</v>
      </c>
      <c r="AR527" s="47">
        <v>0</v>
      </c>
      <c r="AS527" s="47">
        <v>3</v>
      </c>
      <c r="AT527" s="47">
        <v>13</v>
      </c>
      <c r="AU527" s="47">
        <v>10</v>
      </c>
      <c r="AV527" s="47">
        <v>5</v>
      </c>
      <c r="AW527" s="47">
        <v>0</v>
      </c>
      <c r="AX527" s="47">
        <v>0</v>
      </c>
      <c r="AY527">
        <v>0</v>
      </c>
      <c r="AZ527" s="47">
        <v>0</v>
      </c>
      <c r="BA527" s="47">
        <v>0</v>
      </c>
      <c r="BB527">
        <v>0</v>
      </c>
      <c r="BC527" t="s">
        <v>213</v>
      </c>
      <c r="BD527">
        <v>51.300000000000004</v>
      </c>
      <c r="BE527">
        <v>9.1000000000000014</v>
      </c>
      <c r="BF527">
        <v>8</v>
      </c>
      <c r="BG527">
        <v>5</v>
      </c>
    </row>
    <row r="528" spans="1:59" x14ac:dyDescent="0.25">
      <c r="A528" s="47">
        <v>1</v>
      </c>
      <c r="B528" s="47">
        <v>17</v>
      </c>
      <c r="C528" s="47">
        <v>8</v>
      </c>
      <c r="D528" s="47">
        <v>1</v>
      </c>
      <c r="E528" s="47">
        <v>12</v>
      </c>
      <c r="F528" s="47">
        <v>1</v>
      </c>
      <c r="G528" s="47">
        <v>0</v>
      </c>
      <c r="H528" s="47">
        <v>1</v>
      </c>
      <c r="I528" s="47">
        <v>0</v>
      </c>
      <c r="J528" s="47">
        <v>3</v>
      </c>
      <c r="K528" s="47">
        <v>21</v>
      </c>
      <c r="L528" s="47">
        <v>284</v>
      </c>
      <c r="M528" s="47">
        <v>2</v>
      </c>
      <c r="N528" s="47">
        <v>7</v>
      </c>
      <c r="O528" s="42">
        <v>6.4</v>
      </c>
      <c r="P528" s="42">
        <v>11.09</v>
      </c>
      <c r="Q528" s="42">
        <v>0.82</v>
      </c>
      <c r="R528" s="42">
        <v>3.45</v>
      </c>
      <c r="S528" s="47">
        <v>15</v>
      </c>
      <c r="T528" s="42">
        <v>5.3</v>
      </c>
      <c r="U528" s="42">
        <v>4.9625000000000004</v>
      </c>
      <c r="V528" s="42">
        <v>1.7285714285714282</v>
      </c>
      <c r="W528" s="42">
        <v>75</v>
      </c>
      <c r="X528" s="42">
        <v>99</v>
      </c>
      <c r="Y528" s="42">
        <v>0.8</v>
      </c>
      <c r="Z528" s="42">
        <v>1.1299999999999999</v>
      </c>
      <c r="AA528" s="42">
        <v>0.53</v>
      </c>
      <c r="AB528" s="42">
        <v>7.0000000000000007E-2</v>
      </c>
      <c r="AC528" s="42">
        <v>7.0000000000000007E-2</v>
      </c>
      <c r="AD528" s="42">
        <v>0.2</v>
      </c>
      <c r="AE528" s="42">
        <v>7.0000000000000007E-2</v>
      </c>
      <c r="AF528" s="42">
        <v>7.0000000000000007E-2</v>
      </c>
      <c r="AG528" s="42">
        <v>0</v>
      </c>
      <c r="AH528" s="42">
        <v>0</v>
      </c>
      <c r="AI528" s="47">
        <v>3</v>
      </c>
      <c r="AJ528" s="47">
        <v>9</v>
      </c>
      <c r="AK528" s="47">
        <v>2</v>
      </c>
      <c r="AL528" s="47">
        <v>0</v>
      </c>
      <c r="AM528" s="47">
        <v>0</v>
      </c>
      <c r="AN528">
        <v>1</v>
      </c>
      <c r="AO528" s="47">
        <v>3</v>
      </c>
      <c r="AP528" s="47">
        <v>1</v>
      </c>
      <c r="AQ528" s="47">
        <v>0</v>
      </c>
      <c r="AR528" s="47">
        <v>0</v>
      </c>
      <c r="AS528" s="47">
        <v>9</v>
      </c>
      <c r="AT528" s="47">
        <v>8</v>
      </c>
      <c r="AU528" s="47">
        <v>6</v>
      </c>
      <c r="AV528" s="47">
        <v>1</v>
      </c>
      <c r="AW528" s="47">
        <v>1</v>
      </c>
      <c r="AX528" s="47">
        <v>0</v>
      </c>
      <c r="AY528">
        <v>0</v>
      </c>
      <c r="AZ528" s="47">
        <v>0</v>
      </c>
      <c r="BA528" s="47">
        <v>0</v>
      </c>
      <c r="BB528">
        <v>0</v>
      </c>
      <c r="BC528" t="s">
        <v>239</v>
      </c>
      <c r="BD528">
        <v>39.700000000000003</v>
      </c>
      <c r="BE528">
        <v>12.100000000000001</v>
      </c>
      <c r="BF528">
        <v>8</v>
      </c>
      <c r="BG528">
        <v>7</v>
      </c>
    </row>
    <row r="529" spans="1:59" x14ac:dyDescent="0.25">
      <c r="A529" s="47">
        <v>3</v>
      </c>
      <c r="B529" s="47">
        <v>0</v>
      </c>
      <c r="C529" s="47">
        <v>0</v>
      </c>
      <c r="D529" s="47">
        <v>0</v>
      </c>
      <c r="E529" s="47">
        <v>4</v>
      </c>
      <c r="F529" s="47">
        <v>0</v>
      </c>
      <c r="G529" s="47">
        <v>0</v>
      </c>
      <c r="H529" s="47">
        <v>0</v>
      </c>
      <c r="I529" s="47">
        <v>0</v>
      </c>
      <c r="J529" s="47">
        <v>3</v>
      </c>
      <c r="K529" s="47">
        <v>21</v>
      </c>
      <c r="L529" s="47">
        <v>284</v>
      </c>
      <c r="M529" s="47">
        <v>1</v>
      </c>
      <c r="N529" s="47">
        <v>3</v>
      </c>
      <c r="O529" s="42">
        <v>5</v>
      </c>
      <c r="P529" s="42">
        <v>6.06</v>
      </c>
      <c r="Q529" s="42">
        <v>0.53</v>
      </c>
      <c r="R529" s="42">
        <v>3.29</v>
      </c>
      <c r="S529" s="47">
        <v>17</v>
      </c>
      <c r="T529" s="42">
        <v>4.24</v>
      </c>
      <c r="U529" s="42">
        <v>4.7222222222222223</v>
      </c>
      <c r="V529" s="42">
        <v>1.6875</v>
      </c>
      <c r="W529" s="42">
        <v>101</v>
      </c>
      <c r="X529" s="42">
        <v>99</v>
      </c>
      <c r="Y529" s="42">
        <v>0.24</v>
      </c>
      <c r="Z529" s="42">
        <v>0</v>
      </c>
      <c r="AA529" s="42">
        <v>0</v>
      </c>
      <c r="AB529" s="42">
        <v>0.18</v>
      </c>
      <c r="AC529" s="42">
        <v>0</v>
      </c>
      <c r="AD529" s="42">
        <v>0.18</v>
      </c>
      <c r="AE529" s="42">
        <v>0</v>
      </c>
      <c r="AF529" s="42">
        <v>0</v>
      </c>
      <c r="AG529" s="42">
        <v>0</v>
      </c>
      <c r="AH529" s="42">
        <v>0</v>
      </c>
      <c r="AI529" s="47">
        <v>1</v>
      </c>
      <c r="AJ529" s="47">
        <v>0</v>
      </c>
      <c r="AK529" s="47">
        <v>0</v>
      </c>
      <c r="AL529" s="47">
        <v>2</v>
      </c>
      <c r="AM529" s="47">
        <v>0</v>
      </c>
      <c r="AN529">
        <v>0</v>
      </c>
      <c r="AO529" s="47">
        <v>3</v>
      </c>
      <c r="AP529" s="47">
        <v>0</v>
      </c>
      <c r="AQ529" s="47">
        <v>0</v>
      </c>
      <c r="AR529" s="47">
        <v>0</v>
      </c>
      <c r="AS529" s="47">
        <v>3</v>
      </c>
      <c r="AT529" s="47">
        <v>0</v>
      </c>
      <c r="AU529" s="47">
        <v>0</v>
      </c>
      <c r="AV529" s="47">
        <v>1</v>
      </c>
      <c r="AW529" s="47">
        <v>0</v>
      </c>
      <c r="AX529" s="47">
        <v>0</v>
      </c>
      <c r="AY529">
        <v>0</v>
      </c>
      <c r="AZ529" s="47">
        <v>0</v>
      </c>
      <c r="BA529" s="47">
        <v>0</v>
      </c>
      <c r="BB529">
        <v>0</v>
      </c>
      <c r="BC529" t="s">
        <v>266</v>
      </c>
      <c r="BD529">
        <v>13.5</v>
      </c>
      <c r="BE529">
        <v>0.5</v>
      </c>
      <c r="BF529">
        <v>3</v>
      </c>
      <c r="BG529">
        <v>0</v>
      </c>
    </row>
    <row r="530" spans="1:59" x14ac:dyDescent="0.25">
      <c r="A530" s="47">
        <v>4</v>
      </c>
      <c r="B530" s="47">
        <v>18</v>
      </c>
      <c r="C530" s="47">
        <v>9</v>
      </c>
      <c r="D530" s="47">
        <v>1</v>
      </c>
      <c r="E530" s="47">
        <v>4</v>
      </c>
      <c r="F530" s="47">
        <v>0</v>
      </c>
      <c r="G530" s="47">
        <v>3</v>
      </c>
      <c r="H530" s="47">
        <v>0</v>
      </c>
      <c r="I530" s="47">
        <v>0</v>
      </c>
      <c r="J530" s="47">
        <v>5</v>
      </c>
      <c r="K530" s="47">
        <v>21</v>
      </c>
      <c r="L530" s="47">
        <v>285</v>
      </c>
      <c r="M530" s="47">
        <v>3</v>
      </c>
      <c r="N530" s="47">
        <v>5</v>
      </c>
      <c r="O530" s="42">
        <v>6.2</v>
      </c>
      <c r="P530" s="42">
        <v>6.18</v>
      </c>
      <c r="Q530" s="42">
        <v>0.84</v>
      </c>
      <c r="R530" s="42">
        <v>2.91</v>
      </c>
      <c r="S530" s="47">
        <v>17</v>
      </c>
      <c r="T530" s="42">
        <v>5.14</v>
      </c>
      <c r="U530" s="42">
        <v>3.3888888888888884</v>
      </c>
      <c r="V530" s="42">
        <v>2.35</v>
      </c>
      <c r="W530" s="42">
        <v>92</v>
      </c>
      <c r="X530" s="42">
        <v>39</v>
      </c>
      <c r="Y530" s="42">
        <v>0.24</v>
      </c>
      <c r="Z530" s="42">
        <v>1.06</v>
      </c>
      <c r="AA530" s="42">
        <v>0.53</v>
      </c>
      <c r="AB530" s="42">
        <v>0.24</v>
      </c>
      <c r="AC530" s="42">
        <v>0.06</v>
      </c>
      <c r="AD530" s="42">
        <v>0.28999999999999998</v>
      </c>
      <c r="AE530" s="42">
        <v>0</v>
      </c>
      <c r="AF530" s="42">
        <v>0</v>
      </c>
      <c r="AG530" s="42">
        <v>0.18</v>
      </c>
      <c r="AH530" s="42">
        <v>0</v>
      </c>
      <c r="AI530" s="47">
        <v>2</v>
      </c>
      <c r="AJ530" s="47">
        <v>11</v>
      </c>
      <c r="AK530" s="47">
        <v>7</v>
      </c>
      <c r="AL530" s="47">
        <v>4</v>
      </c>
      <c r="AM530" s="47">
        <v>1</v>
      </c>
      <c r="AN530">
        <v>0</v>
      </c>
      <c r="AO530" s="47">
        <v>3</v>
      </c>
      <c r="AP530" s="47">
        <v>0</v>
      </c>
      <c r="AQ530" s="47">
        <v>3</v>
      </c>
      <c r="AR530" s="47">
        <v>0</v>
      </c>
      <c r="AS530" s="47">
        <v>2</v>
      </c>
      <c r="AT530" s="47">
        <v>7</v>
      </c>
      <c r="AU530" s="47">
        <v>2</v>
      </c>
      <c r="AV530" s="47">
        <v>0</v>
      </c>
      <c r="AW530" s="47">
        <v>0</v>
      </c>
      <c r="AX530" s="47">
        <v>0</v>
      </c>
      <c r="AY530">
        <v>2</v>
      </c>
      <c r="AZ530" s="47">
        <v>0</v>
      </c>
      <c r="BA530" s="47">
        <v>0</v>
      </c>
      <c r="BB530">
        <v>0</v>
      </c>
      <c r="BC530" t="s">
        <v>322</v>
      </c>
      <c r="BD530">
        <v>27.5</v>
      </c>
      <c r="BE530">
        <v>18.8</v>
      </c>
      <c r="BF530">
        <v>8</v>
      </c>
      <c r="BG530">
        <v>8</v>
      </c>
    </row>
    <row r="531" spans="1:59" x14ac:dyDescent="0.25">
      <c r="A531" s="47">
        <v>0</v>
      </c>
      <c r="B531" s="47">
        <v>0</v>
      </c>
      <c r="C531" s="47">
        <v>0</v>
      </c>
      <c r="D531" s="47">
        <v>0</v>
      </c>
      <c r="E531" s="47">
        <v>1</v>
      </c>
      <c r="F531" s="47">
        <v>0</v>
      </c>
      <c r="G531" s="47">
        <v>0</v>
      </c>
      <c r="H531" s="47">
        <v>0</v>
      </c>
      <c r="I531" s="47">
        <v>0</v>
      </c>
      <c r="J531" s="47">
        <v>1</v>
      </c>
      <c r="K531" s="47">
        <v>21</v>
      </c>
      <c r="L531" s="47">
        <v>285</v>
      </c>
      <c r="M531" s="47">
        <v>1</v>
      </c>
      <c r="N531" s="47">
        <v>6</v>
      </c>
      <c r="O531" s="42">
        <v>10</v>
      </c>
      <c r="P531" s="42">
        <v>5.89</v>
      </c>
      <c r="Q531" s="42">
        <v>0.81</v>
      </c>
      <c r="R531" s="42">
        <v>3.21</v>
      </c>
      <c r="S531" s="47">
        <v>7</v>
      </c>
      <c r="T531" s="42">
        <v>7.98</v>
      </c>
      <c r="U531" s="42">
        <v>1.5</v>
      </c>
      <c r="V531" s="42">
        <v>3.9</v>
      </c>
      <c r="W531" s="42">
        <v>103</v>
      </c>
      <c r="X531" s="42">
        <v>105</v>
      </c>
      <c r="Y531" s="42">
        <v>0.14000000000000001</v>
      </c>
      <c r="Z531" s="42">
        <v>0</v>
      </c>
      <c r="AA531" s="42">
        <v>0</v>
      </c>
      <c r="AB531" s="42">
        <v>0</v>
      </c>
      <c r="AC531" s="42">
        <v>0</v>
      </c>
      <c r="AD531" s="42">
        <v>0.14000000000000001</v>
      </c>
      <c r="AE531" s="42">
        <v>0</v>
      </c>
      <c r="AF531" s="42">
        <v>0</v>
      </c>
      <c r="AG531" s="42">
        <v>0</v>
      </c>
      <c r="AH531" s="42">
        <v>0</v>
      </c>
      <c r="AI531" s="47">
        <v>0</v>
      </c>
      <c r="AJ531" s="47">
        <v>0</v>
      </c>
      <c r="AK531" s="47">
        <v>0</v>
      </c>
      <c r="AL531" s="47">
        <v>0</v>
      </c>
      <c r="AM531" s="47">
        <v>0</v>
      </c>
      <c r="AN531">
        <v>0</v>
      </c>
      <c r="AO531" s="47">
        <v>0</v>
      </c>
      <c r="AP531" s="47">
        <v>0</v>
      </c>
      <c r="AQ531" s="47">
        <v>0</v>
      </c>
      <c r="AR531" s="47">
        <v>0</v>
      </c>
      <c r="AS531" s="47">
        <v>1</v>
      </c>
      <c r="AT531" s="47">
        <v>0</v>
      </c>
      <c r="AU531" s="47">
        <v>0</v>
      </c>
      <c r="AV531" s="47">
        <v>0</v>
      </c>
      <c r="AW531" s="47">
        <v>0</v>
      </c>
      <c r="AX531" s="47">
        <v>0</v>
      </c>
      <c r="AY531">
        <v>1</v>
      </c>
      <c r="AZ531" s="47">
        <v>0</v>
      </c>
      <c r="BA531" s="47">
        <v>0</v>
      </c>
      <c r="BB531">
        <v>0</v>
      </c>
      <c r="BC531" t="s">
        <v>435</v>
      </c>
      <c r="BD531">
        <v>0</v>
      </c>
      <c r="BE531">
        <v>5.5</v>
      </c>
      <c r="BF531">
        <v>0</v>
      </c>
      <c r="BG531">
        <v>1</v>
      </c>
    </row>
    <row r="532" spans="1:59" x14ac:dyDescent="0.25">
      <c r="A532" s="47">
        <v>4</v>
      </c>
      <c r="B532" s="47">
        <v>9</v>
      </c>
      <c r="C532" s="47">
        <v>6</v>
      </c>
      <c r="D532" s="47">
        <v>1</v>
      </c>
      <c r="E532" s="47">
        <v>4</v>
      </c>
      <c r="F532" s="47">
        <v>1</v>
      </c>
      <c r="G532" s="47">
        <v>0</v>
      </c>
      <c r="H532" s="47">
        <v>0</v>
      </c>
      <c r="I532" s="47">
        <v>0</v>
      </c>
      <c r="J532" s="47">
        <v>4</v>
      </c>
      <c r="K532" s="47">
        <v>21</v>
      </c>
      <c r="L532" s="47">
        <v>285</v>
      </c>
      <c r="M532" s="47">
        <v>3</v>
      </c>
      <c r="N532" s="47">
        <v>6</v>
      </c>
      <c r="O532" s="42">
        <v>6.2</v>
      </c>
      <c r="P532" s="42">
        <v>4.34</v>
      </c>
      <c r="Q532" s="42">
        <v>0.81</v>
      </c>
      <c r="R532" s="42">
        <v>2.4900000000000002</v>
      </c>
      <c r="S532" s="47">
        <v>12</v>
      </c>
      <c r="T532" s="42">
        <v>5.1100000000000003</v>
      </c>
      <c r="U532" s="42">
        <v>2.76</v>
      </c>
      <c r="V532" s="42">
        <v>2.2857142857142856</v>
      </c>
      <c r="W532" s="42">
        <v>83</v>
      </c>
      <c r="X532" s="42">
        <v>105</v>
      </c>
      <c r="Y532" s="42">
        <v>0.33</v>
      </c>
      <c r="Z532" s="42">
        <v>0.75</v>
      </c>
      <c r="AA532" s="42">
        <v>0.5</v>
      </c>
      <c r="AB532" s="42">
        <v>0.33</v>
      </c>
      <c r="AC532" s="42">
        <v>0.08</v>
      </c>
      <c r="AD532" s="42">
        <v>0.33</v>
      </c>
      <c r="AE532" s="42">
        <v>0.08</v>
      </c>
      <c r="AF532" s="42">
        <v>0</v>
      </c>
      <c r="AG532" s="42">
        <v>0</v>
      </c>
      <c r="AH532" s="42">
        <v>0</v>
      </c>
      <c r="AI532" s="47">
        <v>2</v>
      </c>
      <c r="AJ532" s="47">
        <v>3</v>
      </c>
      <c r="AK532" s="47">
        <v>2</v>
      </c>
      <c r="AL532" s="47">
        <v>1</v>
      </c>
      <c r="AM532" s="47">
        <v>1</v>
      </c>
      <c r="AN532">
        <v>0</v>
      </c>
      <c r="AO532" s="47">
        <v>2</v>
      </c>
      <c r="AP532" s="47">
        <v>0</v>
      </c>
      <c r="AQ532" s="47">
        <v>0</v>
      </c>
      <c r="AR532" s="47">
        <v>0</v>
      </c>
      <c r="AS532" s="47">
        <v>2</v>
      </c>
      <c r="AT532" s="47">
        <v>6</v>
      </c>
      <c r="AU532" s="47">
        <v>4</v>
      </c>
      <c r="AV532" s="47">
        <v>3</v>
      </c>
      <c r="AW532" s="47">
        <v>0</v>
      </c>
      <c r="AX532" s="47">
        <v>1</v>
      </c>
      <c r="AY532">
        <v>2</v>
      </c>
      <c r="AZ532" s="47">
        <v>0</v>
      </c>
      <c r="BA532" s="47">
        <v>0</v>
      </c>
      <c r="BB532">
        <v>0</v>
      </c>
      <c r="BC532" t="s">
        <v>324</v>
      </c>
      <c r="BD532">
        <v>13.8</v>
      </c>
      <c r="BE532">
        <v>19</v>
      </c>
      <c r="BF532">
        <v>5</v>
      </c>
      <c r="BG532">
        <v>8</v>
      </c>
    </row>
    <row r="533" spans="1:59" x14ac:dyDescent="0.25">
      <c r="A533" s="47">
        <v>1</v>
      </c>
      <c r="B533" s="47">
        <v>18</v>
      </c>
      <c r="C533" s="47">
        <v>6</v>
      </c>
      <c r="D533" s="47">
        <v>3</v>
      </c>
      <c r="E533" s="47">
        <v>10</v>
      </c>
      <c r="F533" s="47">
        <v>0</v>
      </c>
      <c r="G533" s="47">
        <v>1</v>
      </c>
      <c r="H533" s="47">
        <v>0</v>
      </c>
      <c r="I533" s="47">
        <v>0</v>
      </c>
      <c r="J533" s="47">
        <v>3</v>
      </c>
      <c r="K533" s="47">
        <v>21</v>
      </c>
      <c r="L533" s="47">
        <v>285</v>
      </c>
      <c r="M533" s="47">
        <v>3</v>
      </c>
      <c r="N533" s="47">
        <v>6</v>
      </c>
      <c r="O533" s="42">
        <v>7.4</v>
      </c>
      <c r="P533" s="42">
        <v>6.07</v>
      </c>
      <c r="Q533" s="42">
        <v>0.17</v>
      </c>
      <c r="R533" s="42">
        <v>3.76</v>
      </c>
      <c r="S533" s="47">
        <v>11</v>
      </c>
      <c r="T533" s="42">
        <v>6.04</v>
      </c>
      <c r="U533" s="42">
        <v>4.3</v>
      </c>
      <c r="V533" s="42">
        <v>3.12</v>
      </c>
      <c r="W533" s="42">
        <v>69</v>
      </c>
      <c r="X533" s="42">
        <v>105</v>
      </c>
      <c r="Y533" s="42">
        <v>0.91</v>
      </c>
      <c r="Z533" s="42">
        <v>1.64</v>
      </c>
      <c r="AA533" s="42">
        <v>0.55000000000000004</v>
      </c>
      <c r="AB533" s="42">
        <v>0.09</v>
      </c>
      <c r="AC533" s="42">
        <v>0.27</v>
      </c>
      <c r="AD533" s="42">
        <v>0.27</v>
      </c>
      <c r="AE533" s="42">
        <v>0</v>
      </c>
      <c r="AF533" s="42">
        <v>0</v>
      </c>
      <c r="AG533" s="42">
        <v>0.09</v>
      </c>
      <c r="AH533" s="42">
        <v>0</v>
      </c>
      <c r="AI533" s="47">
        <v>6</v>
      </c>
      <c r="AJ533" s="47">
        <v>11</v>
      </c>
      <c r="AK533" s="47">
        <v>6</v>
      </c>
      <c r="AL533" s="47">
        <v>1</v>
      </c>
      <c r="AM533" s="47">
        <v>3</v>
      </c>
      <c r="AN533">
        <v>0</v>
      </c>
      <c r="AO533" s="47">
        <v>2</v>
      </c>
      <c r="AP533" s="47">
        <v>0</v>
      </c>
      <c r="AQ533" s="47">
        <v>0</v>
      </c>
      <c r="AR533" s="47">
        <v>0</v>
      </c>
      <c r="AS533" s="47">
        <v>4</v>
      </c>
      <c r="AT533" s="47">
        <v>7</v>
      </c>
      <c r="AU533" s="47">
        <v>0</v>
      </c>
      <c r="AV533" s="47">
        <v>0</v>
      </c>
      <c r="AW533" s="47">
        <v>0</v>
      </c>
      <c r="AX533" s="47">
        <v>0</v>
      </c>
      <c r="AY533">
        <v>1</v>
      </c>
      <c r="AZ533" s="47">
        <v>0</v>
      </c>
      <c r="BA533" s="47">
        <v>1</v>
      </c>
      <c r="BB533">
        <v>0</v>
      </c>
      <c r="BC533" t="s">
        <v>179</v>
      </c>
      <c r="BD533">
        <v>25.799999999999997</v>
      </c>
      <c r="BE533">
        <v>16.600000000000001</v>
      </c>
      <c r="BF533">
        <v>6</v>
      </c>
      <c r="BG533">
        <v>5</v>
      </c>
    </row>
    <row r="534" spans="1:59" x14ac:dyDescent="0.25">
      <c r="A534" s="47">
        <v>0</v>
      </c>
      <c r="B534" s="47">
        <v>2</v>
      </c>
      <c r="C534" s="47">
        <v>2</v>
      </c>
      <c r="D534" s="47">
        <v>0</v>
      </c>
      <c r="E534" s="47">
        <v>1</v>
      </c>
      <c r="F534" s="47">
        <v>0</v>
      </c>
      <c r="G534" s="47">
        <v>1</v>
      </c>
      <c r="H534" s="47">
        <v>0</v>
      </c>
      <c r="I534" s="47">
        <v>0</v>
      </c>
      <c r="J534" s="47">
        <v>2</v>
      </c>
      <c r="K534" s="47">
        <v>21</v>
      </c>
      <c r="L534" s="47">
        <v>267</v>
      </c>
      <c r="M534" s="47">
        <v>3</v>
      </c>
      <c r="N534" s="47">
        <v>2</v>
      </c>
      <c r="O534" s="42">
        <v>-0.3</v>
      </c>
      <c r="P534" s="42">
        <v>4.96</v>
      </c>
      <c r="Q534" s="42">
        <v>-0.82</v>
      </c>
      <c r="R534" s="42">
        <v>3.37</v>
      </c>
      <c r="S534" s="47">
        <v>4</v>
      </c>
      <c r="T534" s="42">
        <v>0.16</v>
      </c>
      <c r="U534" s="42">
        <v>4.5999999999999996</v>
      </c>
      <c r="V534" s="42">
        <v>-0.3</v>
      </c>
      <c r="W534" s="42">
        <v>68</v>
      </c>
      <c r="X534" s="42">
        <v>102</v>
      </c>
      <c r="Y534" s="42">
        <v>0.25</v>
      </c>
      <c r="Z534" s="42">
        <v>0.5</v>
      </c>
      <c r="AA534" s="42">
        <v>0.5</v>
      </c>
      <c r="AB534" s="42">
        <v>0</v>
      </c>
      <c r="AC534" s="42">
        <v>0</v>
      </c>
      <c r="AD534" s="42">
        <v>0.5</v>
      </c>
      <c r="AE534" s="42">
        <v>0</v>
      </c>
      <c r="AF534" s="42">
        <v>0</v>
      </c>
      <c r="AG534" s="42">
        <v>0.25</v>
      </c>
      <c r="AH534" s="42">
        <v>0</v>
      </c>
      <c r="AI534" s="47">
        <v>1</v>
      </c>
      <c r="AJ534" s="47">
        <v>2</v>
      </c>
      <c r="AK534" s="47">
        <v>1</v>
      </c>
      <c r="AL534" s="47">
        <v>0</v>
      </c>
      <c r="AM534" s="47">
        <v>0</v>
      </c>
      <c r="AN534">
        <v>0</v>
      </c>
      <c r="AO534" s="47">
        <v>2</v>
      </c>
      <c r="AP534" s="47">
        <v>0</v>
      </c>
      <c r="AQ534" s="47">
        <v>1</v>
      </c>
      <c r="AR534" s="47">
        <v>0</v>
      </c>
      <c r="AS534" s="47">
        <v>0</v>
      </c>
      <c r="AT534" s="47">
        <v>0</v>
      </c>
      <c r="AU534" s="47">
        <v>1</v>
      </c>
      <c r="AV534" s="47">
        <v>0</v>
      </c>
      <c r="AW534" s="47">
        <v>0</v>
      </c>
      <c r="AX534" s="47">
        <v>0</v>
      </c>
      <c r="AY534">
        <v>0</v>
      </c>
      <c r="AZ534" s="47">
        <v>0</v>
      </c>
      <c r="BA534" s="47">
        <v>0</v>
      </c>
      <c r="BB534">
        <v>0</v>
      </c>
      <c r="BC534" t="s">
        <v>512</v>
      </c>
      <c r="BD534">
        <v>13.799999999999999</v>
      </c>
      <c r="BE534">
        <v>-0.3</v>
      </c>
      <c r="BF534">
        <v>3</v>
      </c>
      <c r="BG534">
        <v>1</v>
      </c>
    </row>
    <row r="535" spans="1:59" x14ac:dyDescent="0.25">
      <c r="A535" s="47">
        <v>1</v>
      </c>
      <c r="B535" s="47">
        <v>23</v>
      </c>
      <c r="C535" s="47">
        <v>11</v>
      </c>
      <c r="D535" s="47">
        <v>4</v>
      </c>
      <c r="E535" s="47">
        <v>18</v>
      </c>
      <c r="F535" s="47">
        <v>1</v>
      </c>
      <c r="G535" s="47">
        <v>1</v>
      </c>
      <c r="H535" s="47">
        <v>0</v>
      </c>
      <c r="I535" s="47">
        <v>0</v>
      </c>
      <c r="J535" s="47">
        <v>2</v>
      </c>
      <c r="K535" s="47">
        <v>21</v>
      </c>
      <c r="L535" s="47">
        <v>277</v>
      </c>
      <c r="M535" s="47">
        <v>2</v>
      </c>
      <c r="N535" s="47">
        <v>6</v>
      </c>
      <c r="O535" s="42">
        <v>-0.3</v>
      </c>
      <c r="P535" s="42">
        <v>4.78</v>
      </c>
      <c r="Q535" s="42">
        <v>-0.53</v>
      </c>
      <c r="R535" s="42">
        <v>4.6100000000000003</v>
      </c>
      <c r="S535" s="47">
        <v>11</v>
      </c>
      <c r="T535" s="42">
        <v>0.21</v>
      </c>
      <c r="U535" s="42">
        <v>5.5250000000000004</v>
      </c>
      <c r="V535" s="42">
        <v>4.0857142857142854</v>
      </c>
      <c r="W535" s="42">
        <v>71</v>
      </c>
      <c r="X535" s="42">
        <v>84</v>
      </c>
      <c r="Y535" s="42">
        <v>1.64</v>
      </c>
      <c r="Z535" s="42">
        <v>2.09</v>
      </c>
      <c r="AA535" s="42">
        <v>1</v>
      </c>
      <c r="AB535" s="42">
        <v>0.09</v>
      </c>
      <c r="AC535" s="42">
        <v>0.36</v>
      </c>
      <c r="AD535" s="42">
        <v>0.18</v>
      </c>
      <c r="AE535" s="42">
        <v>0.09</v>
      </c>
      <c r="AF535" s="42">
        <v>0</v>
      </c>
      <c r="AG535" s="42">
        <v>0.09</v>
      </c>
      <c r="AH535" s="42">
        <v>0</v>
      </c>
      <c r="AI535" s="47">
        <v>6</v>
      </c>
      <c r="AJ535" s="47">
        <v>8</v>
      </c>
      <c r="AK535" s="47">
        <v>5</v>
      </c>
      <c r="AL535" s="47">
        <v>1</v>
      </c>
      <c r="AM535" s="47">
        <v>1</v>
      </c>
      <c r="AN535">
        <v>1</v>
      </c>
      <c r="AO535" s="47">
        <v>1</v>
      </c>
      <c r="AP535" s="47">
        <v>0</v>
      </c>
      <c r="AQ535" s="47">
        <v>1</v>
      </c>
      <c r="AR535" s="47">
        <v>0</v>
      </c>
      <c r="AS535" s="47">
        <v>12</v>
      </c>
      <c r="AT535" s="47">
        <v>15</v>
      </c>
      <c r="AU535" s="47">
        <v>6</v>
      </c>
      <c r="AV535" s="47">
        <v>0</v>
      </c>
      <c r="AW535" s="47">
        <v>3</v>
      </c>
      <c r="AX535" s="47">
        <v>0</v>
      </c>
      <c r="AY535">
        <v>1</v>
      </c>
      <c r="AZ535" s="47">
        <v>0</v>
      </c>
      <c r="BA535" s="47">
        <v>0</v>
      </c>
      <c r="BB535">
        <v>0</v>
      </c>
      <c r="BC535" t="s">
        <v>113</v>
      </c>
      <c r="BD535">
        <v>22.099999999999998</v>
      </c>
      <c r="BE535">
        <v>29.6</v>
      </c>
      <c r="BF535">
        <v>4</v>
      </c>
      <c r="BG535">
        <v>7</v>
      </c>
    </row>
    <row r="536" spans="1:59" x14ac:dyDescent="0.25">
      <c r="A536" s="47">
        <v>0</v>
      </c>
      <c r="B536" s="47">
        <v>19</v>
      </c>
      <c r="C536" s="47">
        <v>3</v>
      </c>
      <c r="D536" s="47">
        <v>3</v>
      </c>
      <c r="E536" s="47">
        <v>8</v>
      </c>
      <c r="F536" s="47">
        <v>0</v>
      </c>
      <c r="G536" s="47">
        <v>3</v>
      </c>
      <c r="H536" s="47">
        <v>0</v>
      </c>
      <c r="I536" s="47">
        <v>0</v>
      </c>
      <c r="J536" s="47">
        <v>6</v>
      </c>
      <c r="K536" s="47">
        <v>21</v>
      </c>
      <c r="L536" s="47">
        <v>276</v>
      </c>
      <c r="M536" s="47">
        <v>3</v>
      </c>
      <c r="N536" s="47">
        <v>3</v>
      </c>
      <c r="O536" s="42">
        <v>-3</v>
      </c>
      <c r="P536" s="42">
        <v>8.16</v>
      </c>
      <c r="Q536" s="42">
        <v>-1.78</v>
      </c>
      <c r="R536" s="42">
        <v>4.7300000000000004</v>
      </c>
      <c r="S536" s="47">
        <v>13</v>
      </c>
      <c r="T536" s="42">
        <v>7.29</v>
      </c>
      <c r="U536" s="42">
        <v>6.6142857142857139</v>
      </c>
      <c r="V536" s="42">
        <v>2.1714285714285713</v>
      </c>
      <c r="W536" s="42">
        <v>94</v>
      </c>
      <c r="X536" s="42">
        <v>100</v>
      </c>
      <c r="Y536" s="42">
        <v>0.56999999999999995</v>
      </c>
      <c r="Z536" s="42">
        <v>1.36</v>
      </c>
      <c r="AA536" s="42">
        <v>0.21</v>
      </c>
      <c r="AB536" s="42">
        <v>0</v>
      </c>
      <c r="AC536" s="42">
        <v>0.21</v>
      </c>
      <c r="AD536" s="42">
        <v>0.43</v>
      </c>
      <c r="AE536" s="42">
        <v>0</v>
      </c>
      <c r="AF536" s="42">
        <v>0</v>
      </c>
      <c r="AG536" s="42">
        <v>0.21</v>
      </c>
      <c r="AH536" s="42">
        <v>0</v>
      </c>
      <c r="AI536" s="47">
        <v>4</v>
      </c>
      <c r="AJ536" s="47">
        <v>9</v>
      </c>
      <c r="AK536" s="47">
        <v>1</v>
      </c>
      <c r="AL536" s="47">
        <v>0</v>
      </c>
      <c r="AM536" s="47">
        <v>3</v>
      </c>
      <c r="AN536">
        <v>0</v>
      </c>
      <c r="AO536" s="47">
        <v>5</v>
      </c>
      <c r="AP536" s="47">
        <v>0</v>
      </c>
      <c r="AQ536" s="47">
        <v>3</v>
      </c>
      <c r="AR536" s="47">
        <v>0</v>
      </c>
      <c r="AS536" s="47">
        <v>4</v>
      </c>
      <c r="AT536" s="47">
        <v>10</v>
      </c>
      <c r="AU536" s="47">
        <v>2</v>
      </c>
      <c r="AV536" s="47">
        <v>0</v>
      </c>
      <c r="AW536" s="47">
        <v>0</v>
      </c>
      <c r="AX536" s="47">
        <v>0</v>
      </c>
      <c r="AY536">
        <v>1</v>
      </c>
      <c r="AZ536" s="47">
        <v>0</v>
      </c>
      <c r="BA536" s="47">
        <v>0</v>
      </c>
      <c r="BB536">
        <v>0</v>
      </c>
      <c r="BC536" t="s">
        <v>200</v>
      </c>
      <c r="BD536">
        <v>43.5</v>
      </c>
      <c r="BE536">
        <v>18.399999999999999</v>
      </c>
      <c r="BF536">
        <v>7</v>
      </c>
      <c r="BG536">
        <v>8</v>
      </c>
    </row>
    <row r="537" spans="1:59" x14ac:dyDescent="0.25">
      <c r="A537" s="47">
        <v>2</v>
      </c>
      <c r="B537" s="47">
        <v>2</v>
      </c>
      <c r="C537" s="47">
        <v>6</v>
      </c>
      <c r="D537" s="47">
        <v>3</v>
      </c>
      <c r="E537" s="47">
        <v>6</v>
      </c>
      <c r="F537" s="47">
        <v>0</v>
      </c>
      <c r="G537" s="47">
        <v>0</v>
      </c>
      <c r="H537" s="47">
        <v>0</v>
      </c>
      <c r="I537" s="47">
        <v>0</v>
      </c>
      <c r="J537" s="47">
        <v>2</v>
      </c>
      <c r="K537" s="47">
        <v>21</v>
      </c>
      <c r="L537" s="47">
        <v>276</v>
      </c>
      <c r="M537" s="47">
        <v>2</v>
      </c>
      <c r="N537" s="47">
        <v>6</v>
      </c>
      <c r="O537" s="42">
        <v>0.5</v>
      </c>
      <c r="P537" s="42">
        <v>5.26</v>
      </c>
      <c r="Q537" s="42">
        <v>-0.99</v>
      </c>
      <c r="R537" s="42">
        <v>2.78</v>
      </c>
      <c r="S537" s="47">
        <v>5</v>
      </c>
      <c r="T537" s="42">
        <v>0.77</v>
      </c>
      <c r="U537" s="42">
        <v>4.6000000000000005</v>
      </c>
      <c r="V537" s="42">
        <v>4.9999999999999989E-2</v>
      </c>
      <c r="W537" s="42">
        <v>59</v>
      </c>
      <c r="X537" s="42">
        <v>31</v>
      </c>
      <c r="Y537" s="42">
        <v>1.2</v>
      </c>
      <c r="Z537" s="42">
        <v>0.4</v>
      </c>
      <c r="AA537" s="42">
        <v>1.2</v>
      </c>
      <c r="AB537" s="42">
        <v>0.4</v>
      </c>
      <c r="AC537" s="42">
        <v>0.6</v>
      </c>
      <c r="AD537" s="42">
        <v>0.4</v>
      </c>
      <c r="AE537" s="42">
        <v>0</v>
      </c>
      <c r="AF537" s="42">
        <v>0</v>
      </c>
      <c r="AG537" s="42">
        <v>0</v>
      </c>
      <c r="AH537" s="42">
        <v>0</v>
      </c>
      <c r="AI537" s="47">
        <v>3</v>
      </c>
      <c r="AJ537" s="47">
        <v>2</v>
      </c>
      <c r="AK537" s="47">
        <v>5</v>
      </c>
      <c r="AL537" s="47">
        <v>1</v>
      </c>
      <c r="AM537" s="47">
        <v>3</v>
      </c>
      <c r="AN537">
        <v>0</v>
      </c>
      <c r="AO537" s="47">
        <v>2</v>
      </c>
      <c r="AP537" s="47">
        <v>0</v>
      </c>
      <c r="AQ537" s="47">
        <v>0</v>
      </c>
      <c r="AR537" s="47">
        <v>0</v>
      </c>
      <c r="AS537" s="47">
        <v>3</v>
      </c>
      <c r="AT537" s="47">
        <v>0</v>
      </c>
      <c r="AU537" s="47">
        <v>1</v>
      </c>
      <c r="AV537" s="47">
        <v>1</v>
      </c>
      <c r="AW537" s="47">
        <v>0</v>
      </c>
      <c r="AX537" s="47">
        <v>0</v>
      </c>
      <c r="AY537">
        <v>0</v>
      </c>
      <c r="AZ537" s="47">
        <v>0</v>
      </c>
      <c r="BA537" s="47">
        <v>0</v>
      </c>
      <c r="BB537">
        <v>0</v>
      </c>
      <c r="BC537" t="s">
        <v>580</v>
      </c>
      <c r="BD537">
        <v>13.8</v>
      </c>
      <c r="BE537">
        <v>0.19999999999999996</v>
      </c>
      <c r="BF537">
        <v>3</v>
      </c>
      <c r="BG537">
        <v>4</v>
      </c>
    </row>
    <row r="538" spans="1:59" x14ac:dyDescent="0.25">
      <c r="A538" s="47">
        <v>2</v>
      </c>
      <c r="B538" s="47">
        <v>0</v>
      </c>
      <c r="C538" s="47">
        <v>0</v>
      </c>
      <c r="D538" s="47">
        <v>0</v>
      </c>
      <c r="E538" s="47">
        <v>2</v>
      </c>
      <c r="F538" s="47">
        <v>0</v>
      </c>
      <c r="G538" s="47">
        <v>0</v>
      </c>
      <c r="H538" s="47">
        <v>0</v>
      </c>
      <c r="I538" s="47">
        <v>0</v>
      </c>
      <c r="J538" s="47">
        <v>3</v>
      </c>
      <c r="K538" s="47">
        <v>21</v>
      </c>
      <c r="L538" s="47">
        <v>267</v>
      </c>
      <c r="M538" s="47">
        <v>1</v>
      </c>
      <c r="N538" s="47">
        <v>7</v>
      </c>
      <c r="O538" s="42">
        <v>5.5</v>
      </c>
      <c r="P538" s="42">
        <v>9.98</v>
      </c>
      <c r="Q538" s="42">
        <v>-0.56999999999999995</v>
      </c>
      <c r="R538" s="42">
        <v>3.1</v>
      </c>
      <c r="S538" s="47">
        <v>20</v>
      </c>
      <c r="T538" s="42">
        <v>4.62</v>
      </c>
      <c r="U538" s="42">
        <v>3</v>
      </c>
      <c r="V538" s="42">
        <v>3.2</v>
      </c>
      <c r="W538" s="42">
        <v>101</v>
      </c>
      <c r="X538" s="42">
        <v>102</v>
      </c>
      <c r="Y538" s="42">
        <v>0.1</v>
      </c>
      <c r="Z538" s="42">
        <v>0</v>
      </c>
      <c r="AA538" s="42">
        <v>0</v>
      </c>
      <c r="AB538" s="42">
        <v>0.1</v>
      </c>
      <c r="AC538" s="42">
        <v>0</v>
      </c>
      <c r="AD538" s="42">
        <v>0.15</v>
      </c>
      <c r="AE538" s="42">
        <v>0</v>
      </c>
      <c r="AF538" s="42">
        <v>0</v>
      </c>
      <c r="AG538" s="42">
        <v>0</v>
      </c>
      <c r="AH538" s="42">
        <v>0</v>
      </c>
      <c r="AI538" s="47">
        <v>0</v>
      </c>
      <c r="AJ538" s="47">
        <v>0</v>
      </c>
      <c r="AK538" s="47">
        <v>0</v>
      </c>
      <c r="AL538" s="47">
        <v>0</v>
      </c>
      <c r="AM538" s="47">
        <v>0</v>
      </c>
      <c r="AN538">
        <v>0</v>
      </c>
      <c r="AO538" s="47">
        <v>3</v>
      </c>
      <c r="AP538" s="47">
        <v>0</v>
      </c>
      <c r="AQ538" s="47">
        <v>0</v>
      </c>
      <c r="AR538" s="47">
        <v>0</v>
      </c>
      <c r="AS538" s="47">
        <v>2</v>
      </c>
      <c r="AT538" s="47">
        <v>0</v>
      </c>
      <c r="AU538" s="47">
        <v>0</v>
      </c>
      <c r="AV538" s="47">
        <v>2</v>
      </c>
      <c r="AW538" s="47">
        <v>0</v>
      </c>
      <c r="AX538" s="47">
        <v>0</v>
      </c>
      <c r="AY538">
        <v>0</v>
      </c>
      <c r="AZ538" s="47">
        <v>0</v>
      </c>
      <c r="BA538" s="47">
        <v>0</v>
      </c>
      <c r="BB538">
        <v>0</v>
      </c>
      <c r="BC538" t="s">
        <v>413</v>
      </c>
      <c r="BD538">
        <v>15</v>
      </c>
      <c r="BE538">
        <v>-1</v>
      </c>
      <c r="BF538">
        <v>5</v>
      </c>
      <c r="BG538">
        <v>0</v>
      </c>
    </row>
    <row r="539" spans="1:59" x14ac:dyDescent="0.25">
      <c r="A539" s="47">
        <v>5</v>
      </c>
      <c r="B539" s="47">
        <v>19</v>
      </c>
      <c r="C539" s="47">
        <v>13</v>
      </c>
      <c r="D539" s="47">
        <v>1</v>
      </c>
      <c r="E539" s="47">
        <v>15</v>
      </c>
      <c r="F539" s="47">
        <v>0</v>
      </c>
      <c r="G539" s="47">
        <v>0</v>
      </c>
      <c r="H539" s="47">
        <v>0</v>
      </c>
      <c r="I539" s="47">
        <v>0</v>
      </c>
      <c r="J539" s="47">
        <v>3</v>
      </c>
      <c r="K539" s="47">
        <v>21</v>
      </c>
      <c r="L539" s="47">
        <v>267</v>
      </c>
      <c r="M539" s="47">
        <v>3</v>
      </c>
      <c r="N539" s="47">
        <v>7</v>
      </c>
      <c r="O539" s="42">
        <v>0.4</v>
      </c>
      <c r="P539" s="42">
        <v>3.56</v>
      </c>
      <c r="Q539" s="42">
        <v>-0.97</v>
      </c>
      <c r="R539" s="42">
        <v>2.64</v>
      </c>
      <c r="S539" s="47">
        <v>14</v>
      </c>
      <c r="T539" s="42">
        <v>0.71</v>
      </c>
      <c r="U539" s="42">
        <v>4.8666666666666671</v>
      </c>
      <c r="V539" s="42">
        <v>0.96250000000000013</v>
      </c>
      <c r="W539" s="42">
        <v>83</v>
      </c>
      <c r="X539" s="42">
        <v>91</v>
      </c>
      <c r="Y539" s="42">
        <v>1.07</v>
      </c>
      <c r="Z539" s="42">
        <v>1.36</v>
      </c>
      <c r="AA539" s="42">
        <v>0.93</v>
      </c>
      <c r="AB539" s="42">
        <v>0.36</v>
      </c>
      <c r="AC539" s="42">
        <v>7.0000000000000007E-2</v>
      </c>
      <c r="AD539" s="42">
        <v>0.21</v>
      </c>
      <c r="AE539" s="42">
        <v>0</v>
      </c>
      <c r="AF539" s="42">
        <v>0</v>
      </c>
      <c r="AG539" s="42">
        <v>0</v>
      </c>
      <c r="AH539" s="42">
        <v>0</v>
      </c>
      <c r="AI539" s="47">
        <v>6</v>
      </c>
      <c r="AJ539" s="47">
        <v>12</v>
      </c>
      <c r="AK539" s="47">
        <v>7</v>
      </c>
      <c r="AL539" s="47">
        <v>1</v>
      </c>
      <c r="AM539" s="47">
        <v>0</v>
      </c>
      <c r="AN539">
        <v>0</v>
      </c>
      <c r="AO539" s="47">
        <v>3</v>
      </c>
      <c r="AP539" s="47">
        <v>0</v>
      </c>
      <c r="AQ539" s="47">
        <v>0</v>
      </c>
      <c r="AR539" s="47">
        <v>0</v>
      </c>
      <c r="AS539" s="47">
        <v>9</v>
      </c>
      <c r="AT539" s="47">
        <v>7</v>
      </c>
      <c r="AU539" s="47">
        <v>6</v>
      </c>
      <c r="AV539" s="47">
        <v>4</v>
      </c>
      <c r="AW539" s="47">
        <v>1</v>
      </c>
      <c r="AX539" s="47">
        <v>0</v>
      </c>
      <c r="AY539">
        <v>0</v>
      </c>
      <c r="AZ539" s="47">
        <v>0</v>
      </c>
      <c r="BA539" s="47">
        <v>0</v>
      </c>
      <c r="BB539">
        <v>0</v>
      </c>
      <c r="BC539" t="s">
        <v>376</v>
      </c>
      <c r="BD539">
        <v>29.299999999999997</v>
      </c>
      <c r="BE539">
        <v>7.9000000000000012</v>
      </c>
      <c r="BF539">
        <v>6</v>
      </c>
      <c r="BG539">
        <v>8</v>
      </c>
    </row>
    <row r="540" spans="1:59" x14ac:dyDescent="0.25">
      <c r="A540" s="47">
        <v>3</v>
      </c>
      <c r="B540" s="47">
        <v>22</v>
      </c>
      <c r="C540" s="47">
        <v>24</v>
      </c>
      <c r="D540" s="47">
        <v>7</v>
      </c>
      <c r="E540" s="47">
        <v>3</v>
      </c>
      <c r="F540" s="47">
        <v>2</v>
      </c>
      <c r="G540" s="47">
        <v>2</v>
      </c>
      <c r="H540" s="47">
        <v>0</v>
      </c>
      <c r="I540" s="47">
        <v>0</v>
      </c>
      <c r="J540" s="47">
        <v>3</v>
      </c>
      <c r="K540" s="47">
        <v>21</v>
      </c>
      <c r="L540" s="47">
        <v>267</v>
      </c>
      <c r="M540" s="47">
        <v>2</v>
      </c>
      <c r="N540" s="47">
        <v>7</v>
      </c>
      <c r="O540" s="42">
        <v>3.6</v>
      </c>
      <c r="P540" s="42">
        <v>6.73</v>
      </c>
      <c r="Q540" s="42">
        <v>-0.52</v>
      </c>
      <c r="R540" s="42">
        <v>2.65</v>
      </c>
      <c r="S540" s="47">
        <v>19</v>
      </c>
      <c r="T540" s="42">
        <v>3.17</v>
      </c>
      <c r="U540" s="42">
        <v>3.6444444444444448</v>
      </c>
      <c r="V540" s="42">
        <v>1.77</v>
      </c>
      <c r="W540" s="42">
        <v>98</v>
      </c>
      <c r="X540" s="42">
        <v>102</v>
      </c>
      <c r="Y540" s="42">
        <v>0.16</v>
      </c>
      <c r="Z540" s="42">
        <v>1.1599999999999999</v>
      </c>
      <c r="AA540" s="42">
        <v>1.26</v>
      </c>
      <c r="AB540" s="42">
        <v>0.16</v>
      </c>
      <c r="AC540" s="42">
        <v>0.37</v>
      </c>
      <c r="AD540" s="42">
        <v>0.16</v>
      </c>
      <c r="AE540" s="42">
        <v>0.11</v>
      </c>
      <c r="AF540" s="42">
        <v>0</v>
      </c>
      <c r="AG540" s="42">
        <v>0.11</v>
      </c>
      <c r="AH540" s="42">
        <v>0</v>
      </c>
      <c r="AI540" s="47">
        <v>2</v>
      </c>
      <c r="AJ540" s="47">
        <v>13</v>
      </c>
      <c r="AK540" s="47">
        <v>12</v>
      </c>
      <c r="AL540" s="47">
        <v>1</v>
      </c>
      <c r="AM540" s="47">
        <v>6</v>
      </c>
      <c r="AN540">
        <v>0</v>
      </c>
      <c r="AO540" s="47">
        <v>3</v>
      </c>
      <c r="AP540" s="47">
        <v>0</v>
      </c>
      <c r="AQ540" s="47">
        <v>1</v>
      </c>
      <c r="AR540" s="47">
        <v>0</v>
      </c>
      <c r="AS540" s="47">
        <v>1</v>
      </c>
      <c r="AT540" s="47">
        <v>9</v>
      </c>
      <c r="AU540" s="47">
        <v>12</v>
      </c>
      <c r="AV540" s="47">
        <v>2</v>
      </c>
      <c r="AW540" s="47">
        <v>1</v>
      </c>
      <c r="AX540" s="47">
        <v>2</v>
      </c>
      <c r="AY540">
        <v>0</v>
      </c>
      <c r="AZ540" s="47">
        <v>0</v>
      </c>
      <c r="BA540" s="47">
        <v>1</v>
      </c>
      <c r="BB540">
        <v>0</v>
      </c>
      <c r="BC540" t="s">
        <v>353</v>
      </c>
      <c r="BD540">
        <v>33.000000000000007</v>
      </c>
      <c r="BE540">
        <v>17.7</v>
      </c>
      <c r="BF540">
        <v>9</v>
      </c>
      <c r="BG540">
        <v>10</v>
      </c>
    </row>
    <row r="541" spans="1:59" x14ac:dyDescent="0.25">
      <c r="A541" s="47">
        <v>0</v>
      </c>
      <c r="B541" s="47">
        <v>1</v>
      </c>
      <c r="C541" s="47">
        <v>0</v>
      </c>
      <c r="D541" s="47">
        <v>0</v>
      </c>
      <c r="E541" s="47">
        <v>0</v>
      </c>
      <c r="F541" s="47">
        <v>0</v>
      </c>
      <c r="G541" s="47">
        <v>0</v>
      </c>
      <c r="H541" s="47">
        <v>0</v>
      </c>
      <c r="I541" s="47">
        <v>0</v>
      </c>
      <c r="J541" s="47">
        <v>1</v>
      </c>
      <c r="K541" s="47">
        <v>21</v>
      </c>
      <c r="L541" s="47">
        <v>263</v>
      </c>
      <c r="M541" s="47">
        <v>2</v>
      </c>
      <c r="N541" s="47">
        <v>6</v>
      </c>
      <c r="O541" s="42">
        <v>6.2</v>
      </c>
      <c r="P541" s="42">
        <v>4.55</v>
      </c>
      <c r="Q541" s="42">
        <v>0.55000000000000004</v>
      </c>
      <c r="R541" s="42">
        <v>6.2</v>
      </c>
      <c r="S541" s="47">
        <v>1</v>
      </c>
      <c r="T541" s="42">
        <v>5.08</v>
      </c>
      <c r="U541" s="42">
        <v>6.2</v>
      </c>
      <c r="V541" s="42">
        <v>0</v>
      </c>
      <c r="W541" s="42">
        <v>25</v>
      </c>
      <c r="X541" s="42">
        <v>25</v>
      </c>
      <c r="Y541" s="42">
        <v>0</v>
      </c>
      <c r="Z541" s="42">
        <v>1</v>
      </c>
      <c r="AA541" s="42">
        <v>0</v>
      </c>
      <c r="AB541" s="42">
        <v>0</v>
      </c>
      <c r="AC541" s="42">
        <v>0</v>
      </c>
      <c r="AD541" s="42">
        <v>1</v>
      </c>
      <c r="AE541" s="42">
        <v>0</v>
      </c>
      <c r="AF541" s="42">
        <v>0</v>
      </c>
      <c r="AG541" s="42">
        <v>0</v>
      </c>
      <c r="AH541" s="42">
        <v>0</v>
      </c>
      <c r="AI541" s="47">
        <v>0</v>
      </c>
      <c r="AJ541" s="47">
        <v>1</v>
      </c>
      <c r="AK541" s="47">
        <v>0</v>
      </c>
      <c r="AL541" s="47">
        <v>0</v>
      </c>
      <c r="AM541" s="47">
        <v>0</v>
      </c>
      <c r="AN541">
        <v>0</v>
      </c>
      <c r="AO541" s="47">
        <v>1</v>
      </c>
      <c r="AP541" s="47">
        <v>0</v>
      </c>
      <c r="AQ541" s="47">
        <v>0</v>
      </c>
      <c r="AR541" s="47">
        <v>0</v>
      </c>
      <c r="AS541" s="47">
        <v>0</v>
      </c>
      <c r="AT541" s="47">
        <v>0</v>
      </c>
      <c r="AU541" s="47">
        <v>0</v>
      </c>
      <c r="AV541" s="47">
        <v>0</v>
      </c>
      <c r="AW541" s="47">
        <v>0</v>
      </c>
      <c r="AX541" s="47">
        <v>0</v>
      </c>
      <c r="AY541">
        <v>0</v>
      </c>
      <c r="AZ541" s="47">
        <v>0</v>
      </c>
      <c r="BA541" s="47">
        <v>0</v>
      </c>
      <c r="BB541">
        <v>0</v>
      </c>
      <c r="BC541" t="s">
        <v>964</v>
      </c>
      <c r="BD541">
        <v>6.2</v>
      </c>
      <c r="BE541">
        <v>0</v>
      </c>
      <c r="BF541">
        <v>1</v>
      </c>
      <c r="BG541">
        <v>0</v>
      </c>
    </row>
    <row r="542" spans="1:59" x14ac:dyDescent="0.25">
      <c r="A542" s="47">
        <v>1</v>
      </c>
      <c r="B542" s="47">
        <v>1</v>
      </c>
      <c r="C542" s="47">
        <v>5</v>
      </c>
      <c r="D542" s="47">
        <v>0</v>
      </c>
      <c r="E542" s="47">
        <v>4</v>
      </c>
      <c r="F542" s="47">
        <v>0</v>
      </c>
      <c r="G542" s="47">
        <v>0</v>
      </c>
      <c r="H542" s="47">
        <v>0</v>
      </c>
      <c r="I542" s="47">
        <v>0</v>
      </c>
      <c r="J542" s="47">
        <v>1</v>
      </c>
      <c r="K542" s="47">
        <v>21</v>
      </c>
      <c r="L542" s="47">
        <v>284</v>
      </c>
      <c r="M542" s="47">
        <v>3</v>
      </c>
      <c r="N542" s="47">
        <v>7</v>
      </c>
      <c r="O542" s="42">
        <v>4.7</v>
      </c>
      <c r="P542" s="42">
        <v>3.95</v>
      </c>
      <c r="Q542" s="42">
        <v>1.0900000000000001</v>
      </c>
      <c r="R542" s="42">
        <v>1.9</v>
      </c>
      <c r="S542" s="47">
        <v>3</v>
      </c>
      <c r="T542" s="42">
        <v>3.95</v>
      </c>
      <c r="U542" s="42">
        <v>3.05</v>
      </c>
      <c r="V542" s="42">
        <v>-0.4</v>
      </c>
      <c r="W542" s="42">
        <v>86</v>
      </c>
      <c r="X542" s="42">
        <v>51</v>
      </c>
      <c r="Y542" s="42">
        <v>1.33</v>
      </c>
      <c r="Z542" s="42">
        <v>0.33</v>
      </c>
      <c r="AA542" s="42">
        <v>1.67</v>
      </c>
      <c r="AB542" s="42">
        <v>0.33</v>
      </c>
      <c r="AC542" s="42">
        <v>0</v>
      </c>
      <c r="AD542" s="42">
        <v>0.33</v>
      </c>
      <c r="AE542" s="42">
        <v>0</v>
      </c>
      <c r="AF542" s="42">
        <v>0</v>
      </c>
      <c r="AG542" s="42">
        <v>0</v>
      </c>
      <c r="AH542" s="42">
        <v>0</v>
      </c>
      <c r="AI542" s="47">
        <v>1</v>
      </c>
      <c r="AJ542" s="47">
        <v>1</v>
      </c>
      <c r="AK542" s="47">
        <v>2</v>
      </c>
      <c r="AL542" s="47">
        <v>0</v>
      </c>
      <c r="AM542" s="47">
        <v>0</v>
      </c>
      <c r="AN542">
        <v>0</v>
      </c>
      <c r="AO542" s="47">
        <v>1</v>
      </c>
      <c r="AP542" s="47">
        <v>0</v>
      </c>
      <c r="AQ542" s="47">
        <v>0</v>
      </c>
      <c r="AR542" s="47">
        <v>0</v>
      </c>
      <c r="AS542" s="47">
        <v>3</v>
      </c>
      <c r="AT542" s="47">
        <v>0</v>
      </c>
      <c r="AU542" s="47">
        <v>3</v>
      </c>
      <c r="AV542" s="47">
        <v>1</v>
      </c>
      <c r="AW542" s="47">
        <v>0</v>
      </c>
      <c r="AX542" s="47">
        <v>0</v>
      </c>
      <c r="AY542">
        <v>0</v>
      </c>
      <c r="AZ542" s="47">
        <v>0</v>
      </c>
      <c r="BA542" s="47">
        <v>0</v>
      </c>
      <c r="BB542">
        <v>0</v>
      </c>
      <c r="BC542" t="s">
        <v>937</v>
      </c>
      <c r="BD542">
        <v>6.1</v>
      </c>
      <c r="BE542">
        <v>-0.39999999999999991</v>
      </c>
      <c r="BF542">
        <v>2</v>
      </c>
      <c r="BG542">
        <v>1</v>
      </c>
    </row>
    <row r="543" spans="1:59" x14ac:dyDescent="0.25">
      <c r="A543" s="47">
        <v>1</v>
      </c>
      <c r="B543" s="47">
        <v>1</v>
      </c>
      <c r="C543" s="47">
        <v>3</v>
      </c>
      <c r="D543" s="47">
        <v>2</v>
      </c>
      <c r="E543" s="47">
        <v>1</v>
      </c>
      <c r="F543" s="47">
        <v>0</v>
      </c>
      <c r="G543" s="47">
        <v>0</v>
      </c>
      <c r="H543" s="47">
        <v>0</v>
      </c>
      <c r="I543" s="47">
        <v>0</v>
      </c>
      <c r="J543" s="47">
        <v>1</v>
      </c>
      <c r="K543" s="47">
        <v>21</v>
      </c>
      <c r="L543" s="47">
        <v>285</v>
      </c>
      <c r="M543" s="47">
        <v>2</v>
      </c>
      <c r="N543" s="47">
        <v>7</v>
      </c>
      <c r="O543" s="42">
        <v>4.2</v>
      </c>
      <c r="P543" s="42">
        <v>5.72</v>
      </c>
      <c r="Q543" s="42">
        <v>0.59</v>
      </c>
      <c r="R543" s="42">
        <v>3.2</v>
      </c>
      <c r="S543" s="47">
        <v>2</v>
      </c>
      <c r="T543" s="42">
        <v>3.59</v>
      </c>
      <c r="U543" s="42">
        <v>2.2000000000000002</v>
      </c>
      <c r="V543" s="42">
        <v>4.2</v>
      </c>
      <c r="W543" s="42">
        <v>52</v>
      </c>
      <c r="X543" s="42">
        <v>66</v>
      </c>
      <c r="Y543" s="42">
        <v>0.5</v>
      </c>
      <c r="Z543" s="42">
        <v>0.5</v>
      </c>
      <c r="AA543" s="42">
        <v>1.5</v>
      </c>
      <c r="AB543" s="42">
        <v>0.5</v>
      </c>
      <c r="AC543" s="42">
        <v>1</v>
      </c>
      <c r="AD543" s="42">
        <v>0.5</v>
      </c>
      <c r="AE543" s="42">
        <v>0</v>
      </c>
      <c r="AF543" s="42">
        <v>0</v>
      </c>
      <c r="AG543" s="42">
        <v>0</v>
      </c>
      <c r="AH543" s="42">
        <v>0</v>
      </c>
      <c r="AI543" s="47">
        <v>1</v>
      </c>
      <c r="AJ543" s="47">
        <v>1</v>
      </c>
      <c r="AK543" s="47">
        <v>1</v>
      </c>
      <c r="AL543" s="47">
        <v>0</v>
      </c>
      <c r="AM543" s="47">
        <v>1</v>
      </c>
      <c r="AN543">
        <v>0</v>
      </c>
      <c r="AO543" s="47">
        <v>0</v>
      </c>
      <c r="AP543" s="47">
        <v>0</v>
      </c>
      <c r="AQ543" s="47">
        <v>0</v>
      </c>
      <c r="AR543" s="47">
        <v>0</v>
      </c>
      <c r="AS543" s="47">
        <v>0</v>
      </c>
      <c r="AT543" s="47">
        <v>0</v>
      </c>
      <c r="AU543" s="47">
        <v>2</v>
      </c>
      <c r="AV543" s="47">
        <v>1</v>
      </c>
      <c r="AW543" s="47">
        <v>1</v>
      </c>
      <c r="AX543" s="47">
        <v>0</v>
      </c>
      <c r="AY543">
        <v>1</v>
      </c>
      <c r="AZ543" s="47">
        <v>0</v>
      </c>
      <c r="BA543" s="47">
        <v>0</v>
      </c>
      <c r="BB543">
        <v>0</v>
      </c>
      <c r="BC543" t="s">
        <v>965</v>
      </c>
      <c r="BD543">
        <v>2.2000000000000002</v>
      </c>
      <c r="BE543">
        <v>4.2</v>
      </c>
      <c r="BF543">
        <v>1</v>
      </c>
      <c r="BG543">
        <v>1</v>
      </c>
    </row>
    <row r="544" spans="1:59" x14ac:dyDescent="0.25">
      <c r="A544" s="47">
        <v>2</v>
      </c>
      <c r="B544" s="47">
        <v>22</v>
      </c>
      <c r="C544" s="47">
        <v>13</v>
      </c>
      <c r="D544" s="47">
        <v>5</v>
      </c>
      <c r="E544" s="47">
        <v>10</v>
      </c>
      <c r="F544" s="47">
        <v>0</v>
      </c>
      <c r="G544" s="47">
        <v>1</v>
      </c>
      <c r="H544" s="47">
        <v>1</v>
      </c>
      <c r="I544" s="47">
        <v>0</v>
      </c>
      <c r="J544" s="47">
        <v>4</v>
      </c>
      <c r="K544" s="47">
        <v>21</v>
      </c>
      <c r="L544" s="47">
        <v>265</v>
      </c>
      <c r="M544" s="47">
        <v>3</v>
      </c>
      <c r="N544" s="47">
        <v>7</v>
      </c>
      <c r="O544" s="42">
        <v>2.4</v>
      </c>
      <c r="P544" s="42">
        <v>6.33</v>
      </c>
      <c r="Q544" s="42">
        <v>-1.99</v>
      </c>
      <c r="R544" s="42">
        <v>3.85</v>
      </c>
      <c r="S544" s="47">
        <v>15</v>
      </c>
      <c r="T544" s="42">
        <v>2.2599999999999998</v>
      </c>
      <c r="U544" s="42">
        <v>4.628571428571429</v>
      </c>
      <c r="V544" s="42">
        <v>3.1624999999999996</v>
      </c>
      <c r="W544" s="42">
        <v>82</v>
      </c>
      <c r="X544" s="42">
        <v>96</v>
      </c>
      <c r="Y544" s="42">
        <v>0.67</v>
      </c>
      <c r="Z544" s="42">
        <v>1.47</v>
      </c>
      <c r="AA544" s="42">
        <v>0.87</v>
      </c>
      <c r="AB544" s="42">
        <v>0.13</v>
      </c>
      <c r="AC544" s="42">
        <v>0.33</v>
      </c>
      <c r="AD544" s="42">
        <v>0.27</v>
      </c>
      <c r="AE544" s="42">
        <v>0</v>
      </c>
      <c r="AF544" s="42">
        <v>7.0000000000000007E-2</v>
      </c>
      <c r="AG544" s="42">
        <v>7.0000000000000007E-2</v>
      </c>
      <c r="AH544" s="42">
        <v>0</v>
      </c>
      <c r="AI544" s="47">
        <v>2</v>
      </c>
      <c r="AJ544" s="47">
        <v>12</v>
      </c>
      <c r="AK544" s="47">
        <v>4</v>
      </c>
      <c r="AL544" s="47">
        <v>2</v>
      </c>
      <c r="AM544" s="47">
        <v>4</v>
      </c>
      <c r="AN544">
        <v>0</v>
      </c>
      <c r="AO544" s="47">
        <v>2</v>
      </c>
      <c r="AP544" s="47">
        <v>1</v>
      </c>
      <c r="AQ544" s="47">
        <v>0</v>
      </c>
      <c r="AR544" s="47">
        <v>0</v>
      </c>
      <c r="AS544" s="47">
        <v>8</v>
      </c>
      <c r="AT544" s="47">
        <v>10</v>
      </c>
      <c r="AU544" s="47">
        <v>9</v>
      </c>
      <c r="AV544" s="47">
        <v>0</v>
      </c>
      <c r="AW544" s="47">
        <v>1</v>
      </c>
      <c r="AX544" s="47">
        <v>0</v>
      </c>
      <c r="AY544">
        <v>2</v>
      </c>
      <c r="AZ544" s="47">
        <v>0</v>
      </c>
      <c r="BA544" s="47">
        <v>1</v>
      </c>
      <c r="BB544">
        <v>0</v>
      </c>
      <c r="BC544" t="s">
        <v>374</v>
      </c>
      <c r="BD544">
        <v>33.4</v>
      </c>
      <c r="BE544">
        <v>25.3</v>
      </c>
      <c r="BF544">
        <v>7</v>
      </c>
      <c r="BG544">
        <v>8</v>
      </c>
    </row>
    <row r="545" spans="1:59" x14ac:dyDescent="0.25">
      <c r="A545" s="47">
        <v>1</v>
      </c>
      <c r="B545" s="47">
        <v>1</v>
      </c>
      <c r="C545" s="47">
        <v>1</v>
      </c>
      <c r="D545" s="47">
        <v>0</v>
      </c>
      <c r="E545" s="47">
        <v>0</v>
      </c>
      <c r="F545" s="47">
        <v>0</v>
      </c>
      <c r="G545" s="47">
        <v>0</v>
      </c>
      <c r="H545" s="47">
        <v>0</v>
      </c>
      <c r="I545" s="47">
        <v>0</v>
      </c>
      <c r="J545" s="47">
        <v>1</v>
      </c>
      <c r="K545" s="47">
        <v>21</v>
      </c>
      <c r="L545" s="47">
        <v>276</v>
      </c>
      <c r="M545" s="47">
        <v>3</v>
      </c>
      <c r="N545" s="47">
        <v>6</v>
      </c>
      <c r="O545" s="42">
        <v>-1.3</v>
      </c>
      <c r="P545" s="42">
        <v>0.9</v>
      </c>
      <c r="Q545" s="42">
        <v>-0.96</v>
      </c>
      <c r="R545" s="42">
        <v>2.4500000000000002</v>
      </c>
      <c r="S545" s="47">
        <v>2</v>
      </c>
      <c r="T545" s="42">
        <v>-0.61</v>
      </c>
      <c r="U545" s="42">
        <v>0</v>
      </c>
      <c r="V545" s="42">
        <v>2.4500000000000002</v>
      </c>
      <c r="W545" s="42">
        <v>92</v>
      </c>
      <c r="X545" s="42">
        <v>103</v>
      </c>
      <c r="Y545" s="42">
        <v>0</v>
      </c>
      <c r="Z545" s="42">
        <v>0.5</v>
      </c>
      <c r="AA545" s="42">
        <v>0.5</v>
      </c>
      <c r="AB545" s="42">
        <v>0.5</v>
      </c>
      <c r="AC545" s="42">
        <v>0</v>
      </c>
      <c r="AD545" s="42">
        <v>0.5</v>
      </c>
      <c r="AE545" s="42">
        <v>0</v>
      </c>
      <c r="AF545" s="42">
        <v>0</v>
      </c>
      <c r="AG545" s="42">
        <v>0</v>
      </c>
      <c r="AH545" s="42">
        <v>0</v>
      </c>
      <c r="AI545" s="47">
        <v>0</v>
      </c>
      <c r="AJ545" s="47">
        <v>0</v>
      </c>
      <c r="AK545" s="47">
        <v>0</v>
      </c>
      <c r="AL545" s="47">
        <v>0</v>
      </c>
      <c r="AM545" s="47">
        <v>0</v>
      </c>
      <c r="AN545">
        <v>0</v>
      </c>
      <c r="AO545" s="47">
        <v>0</v>
      </c>
      <c r="AP545" s="47">
        <v>0</v>
      </c>
      <c r="AQ545" s="47">
        <v>0</v>
      </c>
      <c r="AR545" s="47">
        <v>0</v>
      </c>
      <c r="AS545" s="47">
        <v>0</v>
      </c>
      <c r="AT545" s="47">
        <v>1</v>
      </c>
      <c r="AU545" s="47">
        <v>1</v>
      </c>
      <c r="AV545" s="47">
        <v>1</v>
      </c>
      <c r="AW545" s="47">
        <v>0</v>
      </c>
      <c r="AX545" s="47">
        <v>0</v>
      </c>
      <c r="AY545">
        <v>1</v>
      </c>
      <c r="AZ545" s="47">
        <v>0</v>
      </c>
      <c r="BA545" s="47">
        <v>0</v>
      </c>
      <c r="BB545">
        <v>0</v>
      </c>
      <c r="BC545" t="s">
        <v>532</v>
      </c>
      <c r="BD545">
        <v>0</v>
      </c>
      <c r="BE545">
        <v>4.9000000000000004</v>
      </c>
      <c r="BF545">
        <v>0</v>
      </c>
      <c r="BG545">
        <v>2</v>
      </c>
    </row>
    <row r="546" spans="1:59" x14ac:dyDescent="0.25">
      <c r="A546" s="47">
        <v>4</v>
      </c>
      <c r="B546" s="47">
        <v>36</v>
      </c>
      <c r="C546" s="47">
        <v>18</v>
      </c>
      <c r="D546" s="47">
        <v>6</v>
      </c>
      <c r="E546" s="47">
        <v>7</v>
      </c>
      <c r="F546" s="47">
        <v>0</v>
      </c>
      <c r="G546" s="47">
        <v>4</v>
      </c>
      <c r="H546" s="47">
        <v>0</v>
      </c>
      <c r="I546" s="47">
        <v>0</v>
      </c>
      <c r="J546" s="47">
        <v>3</v>
      </c>
      <c r="K546" s="47">
        <v>21</v>
      </c>
      <c r="L546" s="47">
        <v>294</v>
      </c>
      <c r="M546" s="47">
        <v>2</v>
      </c>
      <c r="N546" s="47">
        <v>6</v>
      </c>
      <c r="O546" s="42">
        <v>0.2</v>
      </c>
      <c r="P546" s="42">
        <v>6.39</v>
      </c>
      <c r="Q546" s="42">
        <v>-1</v>
      </c>
      <c r="R546" s="42">
        <v>3.26</v>
      </c>
      <c r="S546" s="47">
        <v>19</v>
      </c>
      <c r="T546" s="42">
        <v>0.61</v>
      </c>
      <c r="U546" s="42">
        <v>3.9444444444444446</v>
      </c>
      <c r="V546" s="42">
        <v>2.6199999999999997</v>
      </c>
      <c r="W546" s="42">
        <v>87</v>
      </c>
      <c r="X546" s="42">
        <v>102</v>
      </c>
      <c r="Y546" s="42">
        <v>0.37</v>
      </c>
      <c r="Z546" s="42">
        <v>1.89</v>
      </c>
      <c r="AA546" s="42">
        <v>0.95</v>
      </c>
      <c r="AB546" s="42">
        <v>0.21</v>
      </c>
      <c r="AC546" s="42">
        <v>0.32</v>
      </c>
      <c r="AD546" s="42">
        <v>0.16</v>
      </c>
      <c r="AE546" s="42">
        <v>0</v>
      </c>
      <c r="AF546" s="42">
        <v>0</v>
      </c>
      <c r="AG546" s="42">
        <v>0.21</v>
      </c>
      <c r="AH546" s="42">
        <v>0</v>
      </c>
      <c r="AI546" s="47">
        <v>6</v>
      </c>
      <c r="AJ546" s="47">
        <v>17</v>
      </c>
      <c r="AK546" s="47">
        <v>8</v>
      </c>
      <c r="AL546" s="47">
        <v>1</v>
      </c>
      <c r="AM546" s="47">
        <v>4</v>
      </c>
      <c r="AN546">
        <v>0</v>
      </c>
      <c r="AO546" s="47">
        <v>2</v>
      </c>
      <c r="AP546" s="47">
        <v>0</v>
      </c>
      <c r="AQ546" s="47">
        <v>2</v>
      </c>
      <c r="AR546" s="47">
        <v>0</v>
      </c>
      <c r="AS546" s="47">
        <v>1</v>
      </c>
      <c r="AT546" s="47">
        <v>19</v>
      </c>
      <c r="AU546" s="47">
        <v>10</v>
      </c>
      <c r="AV546" s="47">
        <v>3</v>
      </c>
      <c r="AW546" s="47">
        <v>2</v>
      </c>
      <c r="AX546" s="47">
        <v>0</v>
      </c>
      <c r="AY546">
        <v>1</v>
      </c>
      <c r="AZ546" s="47">
        <v>0</v>
      </c>
      <c r="BA546" s="47">
        <v>2</v>
      </c>
      <c r="BB546">
        <v>0</v>
      </c>
      <c r="BC546" t="s">
        <v>350</v>
      </c>
      <c r="BD546">
        <v>35.6</v>
      </c>
      <c r="BE546">
        <v>26.3</v>
      </c>
      <c r="BF546">
        <v>9</v>
      </c>
      <c r="BG546">
        <v>10</v>
      </c>
    </row>
    <row r="547" spans="1:59" x14ac:dyDescent="0.25">
      <c r="A547" s="47">
        <v>2</v>
      </c>
      <c r="B547" s="47">
        <v>7</v>
      </c>
      <c r="C547" s="47">
        <v>16</v>
      </c>
      <c r="D547" s="47">
        <v>1</v>
      </c>
      <c r="E547" s="47">
        <v>4</v>
      </c>
      <c r="F547" s="47">
        <v>0</v>
      </c>
      <c r="G547" s="47">
        <v>0</v>
      </c>
      <c r="H547" s="47">
        <v>0</v>
      </c>
      <c r="I547" s="47">
        <v>0</v>
      </c>
      <c r="J547" s="47">
        <v>2</v>
      </c>
      <c r="K547" s="47">
        <v>21</v>
      </c>
      <c r="L547" s="47">
        <v>283</v>
      </c>
      <c r="M547" s="47">
        <v>2</v>
      </c>
      <c r="N547" s="47">
        <v>6</v>
      </c>
      <c r="O547" s="42">
        <v>1.6</v>
      </c>
      <c r="P547" s="42">
        <v>3.81</v>
      </c>
      <c r="Q547" s="42">
        <v>-0.23</v>
      </c>
      <c r="R547" s="42">
        <v>2.4</v>
      </c>
      <c r="S547" s="47">
        <v>6</v>
      </c>
      <c r="T547" s="42">
        <v>1.62</v>
      </c>
      <c r="U547" s="42">
        <v>4.8666666666666663</v>
      </c>
      <c r="V547" s="42">
        <v>-6.6666666666666582E-2</v>
      </c>
      <c r="W547" s="42">
        <v>69</v>
      </c>
      <c r="X547" s="42">
        <v>76</v>
      </c>
      <c r="Y547" s="42">
        <v>0.67</v>
      </c>
      <c r="Z547" s="42">
        <v>1.17</v>
      </c>
      <c r="AA547" s="42">
        <v>2.67</v>
      </c>
      <c r="AB547" s="42">
        <v>0.33</v>
      </c>
      <c r="AC547" s="42">
        <v>0.17</v>
      </c>
      <c r="AD547" s="42">
        <v>0.33</v>
      </c>
      <c r="AE547" s="42">
        <v>0</v>
      </c>
      <c r="AF547" s="42">
        <v>0</v>
      </c>
      <c r="AG547" s="42">
        <v>0</v>
      </c>
      <c r="AH547" s="42">
        <v>0</v>
      </c>
      <c r="AI547" s="47">
        <v>2</v>
      </c>
      <c r="AJ547" s="47">
        <v>5</v>
      </c>
      <c r="AK547" s="47">
        <v>8</v>
      </c>
      <c r="AL547" s="47">
        <v>0</v>
      </c>
      <c r="AM547" s="47">
        <v>0</v>
      </c>
      <c r="AN547">
        <v>0</v>
      </c>
      <c r="AO547" s="47">
        <v>2</v>
      </c>
      <c r="AP547" s="47">
        <v>0</v>
      </c>
      <c r="AQ547" s="47">
        <v>0</v>
      </c>
      <c r="AR547" s="47">
        <v>0</v>
      </c>
      <c r="AS547" s="47">
        <v>2</v>
      </c>
      <c r="AT547" s="47">
        <v>2</v>
      </c>
      <c r="AU547" s="47">
        <v>8</v>
      </c>
      <c r="AV547" s="47">
        <v>2</v>
      </c>
      <c r="AW547" s="47">
        <v>1</v>
      </c>
      <c r="AX547" s="47">
        <v>0</v>
      </c>
      <c r="AY547">
        <v>0</v>
      </c>
      <c r="AZ547" s="47">
        <v>0</v>
      </c>
      <c r="BA547" s="47">
        <v>0</v>
      </c>
      <c r="BB547">
        <v>0</v>
      </c>
      <c r="BC547" t="s">
        <v>143</v>
      </c>
      <c r="BD547">
        <v>14.6</v>
      </c>
      <c r="BE547">
        <v>-0.19999999999999996</v>
      </c>
      <c r="BF547">
        <v>3</v>
      </c>
      <c r="BG547">
        <v>3</v>
      </c>
    </row>
    <row r="548" spans="1:59" x14ac:dyDescent="0.25">
      <c r="A548" s="47">
        <v>1</v>
      </c>
      <c r="B548" s="47">
        <v>10</v>
      </c>
      <c r="C548" s="47">
        <v>3</v>
      </c>
      <c r="D548" s="47">
        <v>3</v>
      </c>
      <c r="E548" s="47">
        <v>8</v>
      </c>
      <c r="F548" s="47">
        <v>1</v>
      </c>
      <c r="G548" s="47">
        <v>2</v>
      </c>
      <c r="H548" s="47">
        <v>0</v>
      </c>
      <c r="I548" s="47">
        <v>0</v>
      </c>
      <c r="J548" s="47">
        <v>3</v>
      </c>
      <c r="K548" s="47">
        <v>21</v>
      </c>
      <c r="L548" s="47">
        <v>265</v>
      </c>
      <c r="M548" s="47">
        <v>2</v>
      </c>
      <c r="N548" s="47">
        <v>7</v>
      </c>
      <c r="O548" s="42">
        <v>5.8</v>
      </c>
      <c r="P548" s="42">
        <v>9.59</v>
      </c>
      <c r="Q548" s="42">
        <v>-0.88</v>
      </c>
      <c r="R548" s="42">
        <v>6.48</v>
      </c>
      <c r="S548" s="47">
        <v>6</v>
      </c>
      <c r="T548" s="42">
        <v>4.93</v>
      </c>
      <c r="U548" s="42">
        <v>9.1666666666666661</v>
      </c>
      <c r="V548" s="42">
        <v>3.7999999999999994</v>
      </c>
      <c r="W548" s="42">
        <v>92</v>
      </c>
      <c r="X548" s="42">
        <v>96</v>
      </c>
      <c r="Y548" s="42">
        <v>1.33</v>
      </c>
      <c r="Z548" s="42">
        <v>1.67</v>
      </c>
      <c r="AA548" s="42">
        <v>0.5</v>
      </c>
      <c r="AB548" s="42">
        <v>0.17</v>
      </c>
      <c r="AC548" s="42">
        <v>0.5</v>
      </c>
      <c r="AD548" s="42">
        <v>0.5</v>
      </c>
      <c r="AE548" s="42">
        <v>0.17</v>
      </c>
      <c r="AF548" s="42">
        <v>0</v>
      </c>
      <c r="AG548" s="42">
        <v>0.33</v>
      </c>
      <c r="AH548" s="42">
        <v>0</v>
      </c>
      <c r="AI548" s="47">
        <v>5</v>
      </c>
      <c r="AJ548" s="47">
        <v>6</v>
      </c>
      <c r="AK548" s="47">
        <v>0</v>
      </c>
      <c r="AL548" s="47">
        <v>0</v>
      </c>
      <c r="AM548" s="47">
        <v>2</v>
      </c>
      <c r="AN548">
        <v>1</v>
      </c>
      <c r="AO548" s="47">
        <v>2</v>
      </c>
      <c r="AP548" s="47">
        <v>0</v>
      </c>
      <c r="AQ548" s="47">
        <v>1</v>
      </c>
      <c r="AR548" s="47">
        <v>0</v>
      </c>
      <c r="AS548" s="47">
        <v>3</v>
      </c>
      <c r="AT548" s="47">
        <v>4</v>
      </c>
      <c r="AU548" s="47">
        <v>3</v>
      </c>
      <c r="AV548" s="47">
        <v>1</v>
      </c>
      <c r="AW548" s="47">
        <v>1</v>
      </c>
      <c r="AX548" s="47">
        <v>0</v>
      </c>
      <c r="AY548">
        <v>1</v>
      </c>
      <c r="AZ548" s="47">
        <v>0</v>
      </c>
      <c r="BA548" s="47">
        <v>1</v>
      </c>
      <c r="BB548">
        <v>0</v>
      </c>
      <c r="BC548" t="s">
        <v>126</v>
      </c>
      <c r="BD548">
        <v>27.499999999999996</v>
      </c>
      <c r="BE548">
        <v>11.399999999999999</v>
      </c>
      <c r="BF548">
        <v>3</v>
      </c>
      <c r="BG548">
        <v>3</v>
      </c>
    </row>
    <row r="549" spans="1:59" x14ac:dyDescent="0.25">
      <c r="A549" s="47">
        <v>3</v>
      </c>
      <c r="B549" s="47">
        <v>4</v>
      </c>
      <c r="C549" s="47">
        <v>6</v>
      </c>
      <c r="D549" s="47">
        <v>0</v>
      </c>
      <c r="E549" s="47">
        <v>1</v>
      </c>
      <c r="F549" s="47">
        <v>0</v>
      </c>
      <c r="G549" s="47">
        <v>1</v>
      </c>
      <c r="H549" s="47">
        <v>0</v>
      </c>
      <c r="I549" s="47">
        <v>0</v>
      </c>
      <c r="J549" s="47">
        <v>1</v>
      </c>
      <c r="K549" s="47">
        <v>21</v>
      </c>
      <c r="L549" s="47">
        <v>266</v>
      </c>
      <c r="M549" s="47">
        <v>3</v>
      </c>
      <c r="N549" s="47">
        <v>3</v>
      </c>
      <c r="O549" s="42">
        <v>2.2999999999999998</v>
      </c>
      <c r="P549" s="42">
        <v>5.27</v>
      </c>
      <c r="Q549" s="42">
        <v>0.32</v>
      </c>
      <c r="R549" s="42">
        <v>1.34</v>
      </c>
      <c r="S549" s="47">
        <v>5</v>
      </c>
      <c r="T549" s="42">
        <v>2.14</v>
      </c>
      <c r="U549" s="42">
        <v>1</v>
      </c>
      <c r="V549" s="42">
        <v>1.8499999999999999</v>
      </c>
      <c r="W549" s="42">
        <v>63</v>
      </c>
      <c r="X549" s="42">
        <v>105</v>
      </c>
      <c r="Y549" s="42">
        <v>0.2</v>
      </c>
      <c r="Z549" s="42">
        <v>0.8</v>
      </c>
      <c r="AA549" s="42">
        <v>1.2</v>
      </c>
      <c r="AB549" s="42">
        <v>0.6</v>
      </c>
      <c r="AC549" s="42">
        <v>0</v>
      </c>
      <c r="AD549" s="42">
        <v>0.2</v>
      </c>
      <c r="AE549" s="42">
        <v>0</v>
      </c>
      <c r="AF549" s="42">
        <v>0</v>
      </c>
      <c r="AG549" s="42">
        <v>0.2</v>
      </c>
      <c r="AH549" s="42">
        <v>0</v>
      </c>
      <c r="AI549" s="47">
        <v>1</v>
      </c>
      <c r="AJ549" s="47">
        <v>0</v>
      </c>
      <c r="AK549" s="47">
        <v>5</v>
      </c>
      <c r="AL549" s="47">
        <v>1</v>
      </c>
      <c r="AM549" s="47">
        <v>0</v>
      </c>
      <c r="AN549">
        <v>0</v>
      </c>
      <c r="AO549" s="47">
        <v>1</v>
      </c>
      <c r="AP549" s="47">
        <v>0</v>
      </c>
      <c r="AQ549" s="47">
        <v>0</v>
      </c>
      <c r="AR549" s="47">
        <v>0</v>
      </c>
      <c r="AS549" s="47">
        <v>0</v>
      </c>
      <c r="AT549" s="47">
        <v>4</v>
      </c>
      <c r="AU549" s="47">
        <v>1</v>
      </c>
      <c r="AV549" s="47">
        <v>2</v>
      </c>
      <c r="AW549" s="47">
        <v>0</v>
      </c>
      <c r="AX549" s="47">
        <v>0</v>
      </c>
      <c r="AY549">
        <v>0</v>
      </c>
      <c r="AZ549" s="47">
        <v>0</v>
      </c>
      <c r="BA549" s="47">
        <v>1</v>
      </c>
      <c r="BB549">
        <v>0</v>
      </c>
      <c r="BC549" t="s">
        <v>119</v>
      </c>
      <c r="BD549">
        <v>3</v>
      </c>
      <c r="BE549">
        <v>3.7</v>
      </c>
      <c r="BF549">
        <v>3</v>
      </c>
      <c r="BG549">
        <v>2</v>
      </c>
    </row>
    <row r="550" spans="1:59" x14ac:dyDescent="0.25">
      <c r="A550" s="47">
        <v>0</v>
      </c>
      <c r="B550" s="47">
        <v>3</v>
      </c>
      <c r="C550" s="47">
        <v>8</v>
      </c>
      <c r="D550" s="47">
        <v>1</v>
      </c>
      <c r="E550" s="47">
        <v>0</v>
      </c>
      <c r="F550" s="47">
        <v>1</v>
      </c>
      <c r="G550" s="47">
        <v>0</v>
      </c>
      <c r="H550" s="47">
        <v>0</v>
      </c>
      <c r="I550" s="47">
        <v>0</v>
      </c>
      <c r="J550" s="47">
        <v>2</v>
      </c>
      <c r="K550" s="47">
        <v>21</v>
      </c>
      <c r="L550" s="47">
        <v>265</v>
      </c>
      <c r="M550" s="47">
        <v>2</v>
      </c>
      <c r="N550" s="47">
        <v>7</v>
      </c>
      <c r="O550" s="42">
        <v>-0.6</v>
      </c>
      <c r="P550" s="42">
        <v>4.7699999999999996</v>
      </c>
      <c r="Q550" s="42">
        <v>-1.1499999999999999</v>
      </c>
      <c r="R550" s="42">
        <v>3.4</v>
      </c>
      <c r="S550" s="47">
        <v>5</v>
      </c>
      <c r="T550" s="42">
        <v>-0.01</v>
      </c>
      <c r="U550" s="42">
        <v>5.85</v>
      </c>
      <c r="V550" s="42">
        <v>1.7666666666666668</v>
      </c>
      <c r="W550" s="42">
        <v>74</v>
      </c>
      <c r="X550" s="42">
        <v>96</v>
      </c>
      <c r="Y550" s="42">
        <v>0</v>
      </c>
      <c r="Z550" s="42">
        <v>0.6</v>
      </c>
      <c r="AA550" s="42">
        <v>1.6</v>
      </c>
      <c r="AB550" s="42">
        <v>0</v>
      </c>
      <c r="AC550" s="42">
        <v>0.2</v>
      </c>
      <c r="AD550" s="42">
        <v>0.4</v>
      </c>
      <c r="AE550" s="42">
        <v>0.2</v>
      </c>
      <c r="AF550" s="42">
        <v>0</v>
      </c>
      <c r="AG550" s="42">
        <v>0</v>
      </c>
      <c r="AH550" s="42">
        <v>0</v>
      </c>
      <c r="AI550" s="47">
        <v>0</v>
      </c>
      <c r="AJ550" s="47">
        <v>2</v>
      </c>
      <c r="AK550" s="47">
        <v>5</v>
      </c>
      <c r="AL550" s="47">
        <v>0</v>
      </c>
      <c r="AM550" s="47">
        <v>1</v>
      </c>
      <c r="AN550">
        <v>1</v>
      </c>
      <c r="AO550" s="47">
        <v>1</v>
      </c>
      <c r="AP550" s="47">
        <v>0</v>
      </c>
      <c r="AQ550" s="47">
        <v>0</v>
      </c>
      <c r="AR550" s="47">
        <v>0</v>
      </c>
      <c r="AS550" s="47">
        <v>0</v>
      </c>
      <c r="AT550" s="47">
        <v>1</v>
      </c>
      <c r="AU550" s="47">
        <v>3</v>
      </c>
      <c r="AV550" s="47">
        <v>0</v>
      </c>
      <c r="AW550" s="47">
        <v>0</v>
      </c>
      <c r="AX550" s="47">
        <v>0</v>
      </c>
      <c r="AY550">
        <v>1</v>
      </c>
      <c r="AZ550" s="47">
        <v>0</v>
      </c>
      <c r="BA550" s="47">
        <v>0</v>
      </c>
      <c r="BB550">
        <v>0</v>
      </c>
      <c r="BC550" t="s">
        <v>835</v>
      </c>
      <c r="BD550">
        <v>11.7</v>
      </c>
      <c r="BE550">
        <v>5.3</v>
      </c>
      <c r="BF550">
        <v>2</v>
      </c>
      <c r="BG550">
        <v>3</v>
      </c>
    </row>
    <row r="551" spans="1:59" x14ac:dyDescent="0.25">
      <c r="A551" s="47">
        <v>1</v>
      </c>
      <c r="B551" s="47">
        <v>14</v>
      </c>
      <c r="C551" s="47">
        <v>9</v>
      </c>
      <c r="D551" s="47">
        <v>14</v>
      </c>
      <c r="E551" s="47">
        <v>26</v>
      </c>
      <c r="F551" s="47">
        <v>2</v>
      </c>
      <c r="G551" s="47">
        <v>9</v>
      </c>
      <c r="H551" s="47">
        <v>5</v>
      </c>
      <c r="I551" s="47">
        <v>0</v>
      </c>
      <c r="J551" s="47">
        <v>0</v>
      </c>
      <c r="K551" s="47">
        <v>21</v>
      </c>
      <c r="L551" s="47">
        <v>275</v>
      </c>
      <c r="M551" s="47">
        <v>5</v>
      </c>
      <c r="N551" s="47">
        <v>7</v>
      </c>
      <c r="O551" s="42">
        <v>2.1</v>
      </c>
      <c r="P551" s="42">
        <v>11.29</v>
      </c>
      <c r="Q551" s="42">
        <v>0.06</v>
      </c>
      <c r="R551" s="42">
        <v>5.33</v>
      </c>
      <c r="S551" s="47">
        <v>20</v>
      </c>
      <c r="T551" s="42">
        <v>2.1</v>
      </c>
      <c r="U551" s="42">
        <v>4.8899999999999997</v>
      </c>
      <c r="V551" s="42">
        <v>5.77</v>
      </c>
      <c r="W551" s="42">
        <v>80</v>
      </c>
      <c r="X551" s="42">
        <v>75</v>
      </c>
      <c r="Y551" s="42">
        <v>1.3</v>
      </c>
      <c r="Z551" s="42">
        <v>0.7</v>
      </c>
      <c r="AA551" s="42">
        <v>0.45</v>
      </c>
      <c r="AB551" s="42">
        <v>0.05</v>
      </c>
      <c r="AC551" s="42">
        <v>0.7</v>
      </c>
      <c r="AD551" s="42">
        <v>0</v>
      </c>
      <c r="AE551" s="42">
        <v>0.1</v>
      </c>
      <c r="AF551" s="42">
        <v>0.25</v>
      </c>
      <c r="AG551" s="42">
        <v>0.45</v>
      </c>
      <c r="AH551" s="42">
        <v>0</v>
      </c>
      <c r="AI551" s="47">
        <v>16</v>
      </c>
      <c r="AJ551" s="47">
        <v>9</v>
      </c>
      <c r="AK551" s="47">
        <v>6</v>
      </c>
      <c r="AL551" s="47">
        <v>0</v>
      </c>
      <c r="AM551" s="47">
        <v>5</v>
      </c>
      <c r="AN551">
        <v>0</v>
      </c>
      <c r="AO551" s="47">
        <v>0</v>
      </c>
      <c r="AP551" s="47">
        <v>2</v>
      </c>
      <c r="AQ551" s="47">
        <v>5</v>
      </c>
      <c r="AR551" s="47">
        <v>0</v>
      </c>
      <c r="AS551" s="47">
        <v>10</v>
      </c>
      <c r="AT551" s="47">
        <v>5</v>
      </c>
      <c r="AU551" s="47">
        <v>3</v>
      </c>
      <c r="AV551" s="47">
        <v>1</v>
      </c>
      <c r="AW551" s="47">
        <v>9</v>
      </c>
      <c r="AX551" s="47">
        <v>2</v>
      </c>
      <c r="AY551">
        <v>0</v>
      </c>
      <c r="AZ551" s="47">
        <v>3</v>
      </c>
      <c r="BA551" s="47">
        <v>4</v>
      </c>
      <c r="BB551">
        <v>0</v>
      </c>
      <c r="BC551" t="s">
        <v>190</v>
      </c>
      <c r="BD551">
        <v>43</v>
      </c>
      <c r="BE551">
        <v>55.099999999999994</v>
      </c>
      <c r="BF551">
        <v>9</v>
      </c>
      <c r="BG551">
        <v>10</v>
      </c>
    </row>
    <row r="552" spans="1:59" x14ac:dyDescent="0.25">
      <c r="A552" s="47">
        <v>5</v>
      </c>
      <c r="B552" s="47">
        <v>19</v>
      </c>
      <c r="C552" s="47">
        <v>29</v>
      </c>
      <c r="D552" s="47">
        <v>13</v>
      </c>
      <c r="E552" s="47">
        <v>38</v>
      </c>
      <c r="F552" s="47">
        <v>3</v>
      </c>
      <c r="G552" s="47">
        <v>10</v>
      </c>
      <c r="H552" s="47">
        <v>10</v>
      </c>
      <c r="I552" s="47">
        <v>1</v>
      </c>
      <c r="J552" s="47">
        <v>0</v>
      </c>
      <c r="K552" s="47">
        <v>21</v>
      </c>
      <c r="L552" s="47">
        <v>293</v>
      </c>
      <c r="M552" s="47">
        <v>5</v>
      </c>
      <c r="N552" s="47">
        <v>7</v>
      </c>
      <c r="O552" s="42">
        <v>10.199999999999999</v>
      </c>
      <c r="P552" s="42">
        <v>13.7</v>
      </c>
      <c r="Q552" s="42">
        <v>0.19</v>
      </c>
      <c r="R552" s="42">
        <v>7.85</v>
      </c>
      <c r="S552" s="47">
        <v>19</v>
      </c>
      <c r="T552" s="42">
        <v>8.31</v>
      </c>
      <c r="U552" s="42">
        <v>8.9000000000000021</v>
      </c>
      <c r="V552" s="42">
        <v>6.666666666666667</v>
      </c>
      <c r="W552" s="42">
        <v>77</v>
      </c>
      <c r="X552" s="42">
        <v>103</v>
      </c>
      <c r="Y552" s="42">
        <v>2</v>
      </c>
      <c r="Z552" s="42">
        <v>1</v>
      </c>
      <c r="AA552" s="42">
        <v>1.53</v>
      </c>
      <c r="AB552" s="42">
        <v>0.26</v>
      </c>
      <c r="AC552" s="42">
        <v>0.68</v>
      </c>
      <c r="AD552" s="42">
        <v>0</v>
      </c>
      <c r="AE552" s="42">
        <v>0.16</v>
      </c>
      <c r="AF552" s="42">
        <v>0.53</v>
      </c>
      <c r="AG552" s="42">
        <v>0.53</v>
      </c>
      <c r="AH552" s="42">
        <v>0.05</v>
      </c>
      <c r="AI552" s="47">
        <v>17</v>
      </c>
      <c r="AJ552" s="47">
        <v>10</v>
      </c>
      <c r="AK552" s="47">
        <v>16</v>
      </c>
      <c r="AL552" s="47">
        <v>3</v>
      </c>
      <c r="AM552" s="47">
        <v>9</v>
      </c>
      <c r="AN552">
        <v>2</v>
      </c>
      <c r="AO552" s="47">
        <v>0</v>
      </c>
      <c r="AP552" s="47">
        <v>6</v>
      </c>
      <c r="AQ552" s="47">
        <v>7</v>
      </c>
      <c r="AR552" s="47">
        <v>0</v>
      </c>
      <c r="AS552" s="47">
        <v>21</v>
      </c>
      <c r="AT552" s="47">
        <v>9</v>
      </c>
      <c r="AU552" s="47">
        <v>13</v>
      </c>
      <c r="AV552" s="47">
        <v>2</v>
      </c>
      <c r="AW552" s="47">
        <v>4</v>
      </c>
      <c r="AX552" s="47">
        <v>1</v>
      </c>
      <c r="AY552">
        <v>0</v>
      </c>
      <c r="AZ552" s="47">
        <v>4</v>
      </c>
      <c r="BA552" s="47">
        <v>3</v>
      </c>
      <c r="BB552">
        <v>1</v>
      </c>
      <c r="BC552" t="s">
        <v>163</v>
      </c>
      <c r="BD552">
        <v>86.300000000000011</v>
      </c>
      <c r="BE552">
        <v>60.199999999999996</v>
      </c>
      <c r="BF552">
        <v>10</v>
      </c>
      <c r="BG552">
        <v>9</v>
      </c>
    </row>
    <row r="553" spans="1:59" x14ac:dyDescent="0.25">
      <c r="A553" s="47">
        <v>5</v>
      </c>
      <c r="B553" s="47">
        <v>8</v>
      </c>
      <c r="C553" s="47">
        <v>35</v>
      </c>
      <c r="D553" s="47">
        <v>31</v>
      </c>
      <c r="E553" s="47">
        <v>64</v>
      </c>
      <c r="F553" s="47">
        <v>5</v>
      </c>
      <c r="G553" s="47">
        <v>26</v>
      </c>
      <c r="H553" s="47">
        <v>7</v>
      </c>
      <c r="I553" s="47">
        <v>1</v>
      </c>
      <c r="J553" s="47">
        <v>0</v>
      </c>
      <c r="K553" s="47">
        <v>21</v>
      </c>
      <c r="L553" s="47">
        <v>282</v>
      </c>
      <c r="M553" s="47">
        <v>5</v>
      </c>
      <c r="N553" s="47">
        <v>7</v>
      </c>
      <c r="O553" s="42">
        <v>16.2</v>
      </c>
      <c r="P553" s="42">
        <v>19.440000000000001</v>
      </c>
      <c r="Q553" s="42">
        <v>1.62</v>
      </c>
      <c r="R553" s="42">
        <v>8.74</v>
      </c>
      <c r="S553" s="47">
        <v>19</v>
      </c>
      <c r="T553" s="42">
        <v>12.87</v>
      </c>
      <c r="U553" s="42">
        <v>9.9875000000000007</v>
      </c>
      <c r="V553" s="42">
        <v>7.8454545454545466</v>
      </c>
      <c r="W553" s="42">
        <v>93</v>
      </c>
      <c r="X553" s="42">
        <v>50</v>
      </c>
      <c r="Y553" s="42">
        <v>3.37</v>
      </c>
      <c r="Z553" s="42">
        <v>0.42</v>
      </c>
      <c r="AA553" s="42">
        <v>1.84</v>
      </c>
      <c r="AB553" s="42">
        <v>0.26</v>
      </c>
      <c r="AC553" s="42">
        <v>1.63</v>
      </c>
      <c r="AD553" s="42">
        <v>0</v>
      </c>
      <c r="AE553" s="42">
        <v>0.26</v>
      </c>
      <c r="AF553" s="42">
        <v>0.37</v>
      </c>
      <c r="AG553" s="42">
        <v>1.37</v>
      </c>
      <c r="AH553" s="42">
        <v>0.05</v>
      </c>
      <c r="AI553" s="47">
        <v>26</v>
      </c>
      <c r="AJ553" s="47">
        <v>4</v>
      </c>
      <c r="AK553" s="47">
        <v>19</v>
      </c>
      <c r="AL553" s="47">
        <v>2</v>
      </c>
      <c r="AM553" s="47">
        <v>14</v>
      </c>
      <c r="AN553">
        <v>4</v>
      </c>
      <c r="AO553" s="47">
        <v>0</v>
      </c>
      <c r="AP553" s="47">
        <v>3</v>
      </c>
      <c r="AQ553" s="47">
        <v>10</v>
      </c>
      <c r="AR553" s="47">
        <v>0</v>
      </c>
      <c r="AS553" s="47">
        <v>38</v>
      </c>
      <c r="AT553" s="47">
        <v>4</v>
      </c>
      <c r="AU553" s="47">
        <v>16</v>
      </c>
      <c r="AV553" s="47">
        <v>3</v>
      </c>
      <c r="AW553" s="47">
        <v>17</v>
      </c>
      <c r="AX553" s="47">
        <v>1</v>
      </c>
      <c r="AY553">
        <v>0</v>
      </c>
      <c r="AZ553" s="47">
        <v>4</v>
      </c>
      <c r="BA553" s="47">
        <v>16</v>
      </c>
      <c r="BB553">
        <v>1</v>
      </c>
      <c r="BC553" t="s">
        <v>164</v>
      </c>
      <c r="BD553">
        <v>77.300000000000011</v>
      </c>
      <c r="BE553">
        <v>86.8</v>
      </c>
      <c r="BF553">
        <v>8</v>
      </c>
      <c r="BG553">
        <v>11</v>
      </c>
    </row>
    <row r="554" spans="1:59" x14ac:dyDescent="0.25">
      <c r="A554" s="47">
        <v>2</v>
      </c>
      <c r="B554" s="47">
        <v>12</v>
      </c>
      <c r="C554" s="47">
        <v>35</v>
      </c>
      <c r="D554" s="47">
        <v>13</v>
      </c>
      <c r="E554" s="47">
        <v>33</v>
      </c>
      <c r="F554" s="47">
        <v>2</v>
      </c>
      <c r="G554" s="47">
        <v>10</v>
      </c>
      <c r="H554" s="47">
        <v>4</v>
      </c>
      <c r="I554" s="47">
        <v>1</v>
      </c>
      <c r="J554" s="47">
        <v>0</v>
      </c>
      <c r="K554" s="47">
        <v>21</v>
      </c>
      <c r="L554" s="47">
        <v>264</v>
      </c>
      <c r="M554" s="47">
        <v>5</v>
      </c>
      <c r="N554" s="47">
        <v>7</v>
      </c>
      <c r="O554" s="42">
        <v>5.3</v>
      </c>
      <c r="P554" s="42">
        <v>10.31</v>
      </c>
      <c r="Q554" s="42">
        <v>-0.86</v>
      </c>
      <c r="R554" s="42">
        <v>4.54</v>
      </c>
      <c r="S554" s="47">
        <v>19</v>
      </c>
      <c r="T554" s="42">
        <v>4.51</v>
      </c>
      <c r="U554" s="42">
        <v>5.5666666666666664</v>
      </c>
      <c r="V554" s="42">
        <v>3.59</v>
      </c>
      <c r="W554" s="42">
        <v>87</v>
      </c>
      <c r="X554" s="42">
        <v>98</v>
      </c>
      <c r="Y554" s="42">
        <v>1.74</v>
      </c>
      <c r="Z554" s="42">
        <v>0.63</v>
      </c>
      <c r="AA554" s="42">
        <v>1.84</v>
      </c>
      <c r="AB554" s="42">
        <v>0.11</v>
      </c>
      <c r="AC554" s="42">
        <v>0.68</v>
      </c>
      <c r="AD554" s="42">
        <v>0</v>
      </c>
      <c r="AE554" s="42">
        <v>0.11</v>
      </c>
      <c r="AF554" s="42">
        <v>0.21</v>
      </c>
      <c r="AG554" s="42">
        <v>0.53</v>
      </c>
      <c r="AH554" s="42">
        <v>0.05</v>
      </c>
      <c r="AI554" s="47">
        <v>11</v>
      </c>
      <c r="AJ554" s="47">
        <v>4</v>
      </c>
      <c r="AK554" s="47">
        <v>9</v>
      </c>
      <c r="AL554" s="47">
        <v>0</v>
      </c>
      <c r="AM554" s="47">
        <v>10</v>
      </c>
      <c r="AN554">
        <v>1</v>
      </c>
      <c r="AO554" s="47">
        <v>0</v>
      </c>
      <c r="AP554" s="47">
        <v>3</v>
      </c>
      <c r="AQ554" s="47">
        <v>5</v>
      </c>
      <c r="AR554" s="47">
        <v>0</v>
      </c>
      <c r="AS554" s="47">
        <v>22</v>
      </c>
      <c r="AT554" s="47">
        <v>8</v>
      </c>
      <c r="AU554" s="47">
        <v>26</v>
      </c>
      <c r="AV554" s="47">
        <v>2</v>
      </c>
      <c r="AW554" s="47">
        <v>3</v>
      </c>
      <c r="AX554" s="47">
        <v>1</v>
      </c>
      <c r="AY554">
        <v>0</v>
      </c>
      <c r="AZ554" s="47">
        <v>1</v>
      </c>
      <c r="BA554" s="47">
        <v>5</v>
      </c>
      <c r="BB554">
        <v>1</v>
      </c>
      <c r="BC554" t="s">
        <v>303</v>
      </c>
      <c r="BD554">
        <v>50.6</v>
      </c>
      <c r="BE554">
        <v>33.200000000000003</v>
      </c>
      <c r="BF554">
        <v>9</v>
      </c>
      <c r="BG554">
        <v>9</v>
      </c>
    </row>
    <row r="555" spans="1:59" x14ac:dyDescent="0.25">
      <c r="A555" s="47">
        <v>1</v>
      </c>
      <c r="B555" s="47">
        <v>14</v>
      </c>
      <c r="C555" s="47">
        <v>12</v>
      </c>
      <c r="D555" s="47">
        <v>5</v>
      </c>
      <c r="E555" s="47">
        <v>19</v>
      </c>
      <c r="F555" s="47">
        <v>2</v>
      </c>
      <c r="G555" s="47">
        <v>3</v>
      </c>
      <c r="H555" s="47">
        <v>2</v>
      </c>
      <c r="I555" s="47">
        <v>0</v>
      </c>
      <c r="J555" s="47">
        <v>0</v>
      </c>
      <c r="K555" s="47">
        <v>21</v>
      </c>
      <c r="L555" s="47">
        <v>262</v>
      </c>
      <c r="M555" s="47">
        <v>4</v>
      </c>
      <c r="N555" s="47">
        <v>2</v>
      </c>
      <c r="O555" s="42">
        <v>0.9</v>
      </c>
      <c r="P555" s="42">
        <v>8.59</v>
      </c>
      <c r="Q555" s="42">
        <v>-0.28999999999999998</v>
      </c>
      <c r="R555" s="42">
        <v>3.45</v>
      </c>
      <c r="S555" s="47">
        <v>16</v>
      </c>
      <c r="T555" s="42">
        <v>1.1100000000000001</v>
      </c>
      <c r="U555" s="42">
        <v>3.5124999999999997</v>
      </c>
      <c r="V555" s="42">
        <v>3.3874999999999997</v>
      </c>
      <c r="W555" s="42">
        <v>63</v>
      </c>
      <c r="X555" s="42">
        <v>71</v>
      </c>
      <c r="Y555" s="42">
        <v>1.19</v>
      </c>
      <c r="Z555" s="42">
        <v>0.88</v>
      </c>
      <c r="AA555" s="42">
        <v>0.75</v>
      </c>
      <c r="AB555" s="42">
        <v>0.06</v>
      </c>
      <c r="AC555" s="42">
        <v>0.31</v>
      </c>
      <c r="AD555" s="42">
        <v>0</v>
      </c>
      <c r="AE555" s="42">
        <v>0.12</v>
      </c>
      <c r="AF555" s="42">
        <v>0.12</v>
      </c>
      <c r="AG555" s="42">
        <v>0.19</v>
      </c>
      <c r="AH555" s="42">
        <v>0</v>
      </c>
      <c r="AI555" s="47">
        <v>13</v>
      </c>
      <c r="AJ555" s="47">
        <v>7</v>
      </c>
      <c r="AK555" s="47">
        <v>11</v>
      </c>
      <c r="AL555" s="47">
        <v>0</v>
      </c>
      <c r="AM555" s="47">
        <v>3</v>
      </c>
      <c r="AN555">
        <v>1</v>
      </c>
      <c r="AO555" s="47">
        <v>0</v>
      </c>
      <c r="AP555" s="47">
        <v>1</v>
      </c>
      <c r="AQ555" s="47">
        <v>1</v>
      </c>
      <c r="AR555" s="47">
        <v>0</v>
      </c>
      <c r="AS555" s="47">
        <v>6</v>
      </c>
      <c r="AT555" s="47">
        <v>7</v>
      </c>
      <c r="AU555" s="47">
        <v>1</v>
      </c>
      <c r="AV555" s="47">
        <v>1</v>
      </c>
      <c r="AW555" s="47">
        <v>2</v>
      </c>
      <c r="AX555" s="47">
        <v>1</v>
      </c>
      <c r="AY555">
        <v>0</v>
      </c>
      <c r="AZ555" s="47">
        <v>1</v>
      </c>
      <c r="BA555" s="47">
        <v>2</v>
      </c>
      <c r="BB555">
        <v>0</v>
      </c>
      <c r="BC555" t="s">
        <v>255</v>
      </c>
      <c r="BD555">
        <v>28.2</v>
      </c>
      <c r="BE555">
        <v>27.099999999999998</v>
      </c>
      <c r="BF555">
        <v>8</v>
      </c>
      <c r="BG555">
        <v>8</v>
      </c>
    </row>
    <row r="556" spans="1:59" x14ac:dyDescent="0.25">
      <c r="A556" s="47">
        <v>3</v>
      </c>
      <c r="B556" s="47">
        <v>14</v>
      </c>
      <c r="C556" s="47">
        <v>17</v>
      </c>
      <c r="D556" s="47">
        <v>9</v>
      </c>
      <c r="E556" s="47">
        <v>19</v>
      </c>
      <c r="F556" s="47">
        <v>5</v>
      </c>
      <c r="G556" s="47">
        <v>4</v>
      </c>
      <c r="H556" s="47">
        <v>4</v>
      </c>
      <c r="I556" s="47">
        <v>1</v>
      </c>
      <c r="J556" s="47">
        <v>0</v>
      </c>
      <c r="K556" s="47">
        <v>21</v>
      </c>
      <c r="L556" s="47">
        <v>262</v>
      </c>
      <c r="M556" s="47">
        <v>4</v>
      </c>
      <c r="N556" s="47">
        <v>5</v>
      </c>
      <c r="O556" s="42">
        <v>1.2</v>
      </c>
      <c r="P556" s="42">
        <v>13.43</v>
      </c>
      <c r="Q556" s="42">
        <v>-1.47</v>
      </c>
      <c r="R556" s="42">
        <v>6.25</v>
      </c>
      <c r="S556" s="47">
        <v>15</v>
      </c>
      <c r="T556" s="42">
        <v>1.4</v>
      </c>
      <c r="U556" s="42">
        <v>5.4333333333333336</v>
      </c>
      <c r="V556" s="42">
        <v>6.8111111111111109</v>
      </c>
      <c r="W556" s="42">
        <v>69</v>
      </c>
      <c r="X556" s="42">
        <v>15</v>
      </c>
      <c r="Y556" s="42">
        <v>1.27</v>
      </c>
      <c r="Z556" s="42">
        <v>0.93</v>
      </c>
      <c r="AA556" s="42">
        <v>1.1299999999999999</v>
      </c>
      <c r="AB556" s="42">
        <v>0.2</v>
      </c>
      <c r="AC556" s="42">
        <v>0.6</v>
      </c>
      <c r="AD556" s="42">
        <v>0</v>
      </c>
      <c r="AE556" s="42">
        <v>0.33</v>
      </c>
      <c r="AF556" s="42">
        <v>0.27</v>
      </c>
      <c r="AG556" s="42">
        <v>0.27</v>
      </c>
      <c r="AH556" s="42">
        <v>7.0000000000000007E-2</v>
      </c>
      <c r="AI556" s="47">
        <v>5</v>
      </c>
      <c r="AJ556" s="47">
        <v>6</v>
      </c>
      <c r="AK556" s="47">
        <v>3</v>
      </c>
      <c r="AL556" s="47">
        <v>1</v>
      </c>
      <c r="AM556" s="47">
        <v>4</v>
      </c>
      <c r="AN556">
        <v>2</v>
      </c>
      <c r="AO556" s="47">
        <v>0</v>
      </c>
      <c r="AP556" s="47">
        <v>1</v>
      </c>
      <c r="AQ556" s="47">
        <v>3</v>
      </c>
      <c r="AR556" s="47">
        <v>0</v>
      </c>
      <c r="AS556" s="47">
        <v>14</v>
      </c>
      <c r="AT556" s="47">
        <v>8</v>
      </c>
      <c r="AU556" s="47">
        <v>14</v>
      </c>
      <c r="AV556" s="47">
        <v>2</v>
      </c>
      <c r="AW556" s="47">
        <v>5</v>
      </c>
      <c r="AX556" s="47">
        <v>3</v>
      </c>
      <c r="AY556">
        <v>0</v>
      </c>
      <c r="AZ556" s="47">
        <v>3</v>
      </c>
      <c r="BA556" s="47">
        <v>1</v>
      </c>
      <c r="BB556">
        <v>1</v>
      </c>
      <c r="BC556" t="s">
        <v>166</v>
      </c>
      <c r="BD556">
        <v>32.6</v>
      </c>
      <c r="BE556">
        <v>55.600000000000009</v>
      </c>
      <c r="BF556">
        <v>6</v>
      </c>
      <c r="BG556">
        <v>8</v>
      </c>
    </row>
    <row r="557" spans="1:59" x14ac:dyDescent="0.25">
      <c r="A557" s="47">
        <v>0</v>
      </c>
      <c r="B557" s="47">
        <v>5</v>
      </c>
      <c r="C557" s="47">
        <v>1</v>
      </c>
      <c r="D557" s="47">
        <v>2</v>
      </c>
      <c r="E557" s="47">
        <v>5</v>
      </c>
      <c r="F557" s="47">
        <v>2</v>
      </c>
      <c r="G557" s="47">
        <v>2</v>
      </c>
      <c r="H557" s="47">
        <v>1</v>
      </c>
      <c r="I557" s="47">
        <v>0</v>
      </c>
      <c r="J557" s="47">
        <v>0</v>
      </c>
      <c r="K557" s="47">
        <v>21</v>
      </c>
      <c r="L557" s="47">
        <v>284</v>
      </c>
      <c r="M557" s="47">
        <v>5</v>
      </c>
      <c r="N557" s="47">
        <v>6</v>
      </c>
      <c r="O557" s="42">
        <v>1.2</v>
      </c>
      <c r="P557" s="42">
        <v>7.78</v>
      </c>
      <c r="Q557" s="42">
        <v>-0.24</v>
      </c>
      <c r="R557" s="42">
        <v>4.1100000000000003</v>
      </c>
      <c r="S557" s="47">
        <v>8</v>
      </c>
      <c r="T557" s="42">
        <v>1.32</v>
      </c>
      <c r="U557" s="42">
        <v>3.4499999999999997</v>
      </c>
      <c r="V557" s="42">
        <v>4.7750000000000004</v>
      </c>
      <c r="W557" s="42">
        <v>49</v>
      </c>
      <c r="X557" s="42">
        <v>31</v>
      </c>
      <c r="Y557" s="42">
        <v>0.62</v>
      </c>
      <c r="Z557" s="42">
        <v>0.62</v>
      </c>
      <c r="AA557" s="42">
        <v>0.12</v>
      </c>
      <c r="AB557" s="42">
        <v>0</v>
      </c>
      <c r="AC557" s="42">
        <v>0.25</v>
      </c>
      <c r="AD557" s="42">
        <v>0</v>
      </c>
      <c r="AE557" s="42">
        <v>0.25</v>
      </c>
      <c r="AF557" s="42">
        <v>0.12</v>
      </c>
      <c r="AG557" s="42">
        <v>0.25</v>
      </c>
      <c r="AH557" s="42">
        <v>0</v>
      </c>
      <c r="AI557" s="47">
        <v>3</v>
      </c>
      <c r="AJ557" s="47">
        <v>2</v>
      </c>
      <c r="AK557" s="47">
        <v>0</v>
      </c>
      <c r="AL557" s="47">
        <v>0</v>
      </c>
      <c r="AM557" s="47">
        <v>1</v>
      </c>
      <c r="AN557">
        <v>0</v>
      </c>
      <c r="AO557" s="47">
        <v>0</v>
      </c>
      <c r="AP557" s="47">
        <v>1</v>
      </c>
      <c r="AQ557" s="47">
        <v>1</v>
      </c>
      <c r="AR557" s="47">
        <v>0</v>
      </c>
      <c r="AS557" s="47">
        <v>2</v>
      </c>
      <c r="AT557" s="47">
        <v>3</v>
      </c>
      <c r="AU557" s="47">
        <v>1</v>
      </c>
      <c r="AV557" s="47">
        <v>0</v>
      </c>
      <c r="AW557" s="47">
        <v>1</v>
      </c>
      <c r="AX557" s="47">
        <v>2</v>
      </c>
      <c r="AY557">
        <v>0</v>
      </c>
      <c r="AZ557" s="47">
        <v>0</v>
      </c>
      <c r="BA557" s="47">
        <v>1</v>
      </c>
      <c r="BB557">
        <v>0</v>
      </c>
      <c r="BC557" t="s">
        <v>626</v>
      </c>
      <c r="BD557">
        <v>13.899999999999999</v>
      </c>
      <c r="BE557">
        <v>16.3</v>
      </c>
      <c r="BF557">
        <v>4</v>
      </c>
      <c r="BG557">
        <v>3</v>
      </c>
    </row>
    <row r="558" spans="1:59" x14ac:dyDescent="0.25">
      <c r="A558" s="47">
        <v>4</v>
      </c>
      <c r="B558" s="47">
        <v>7</v>
      </c>
      <c r="C558" s="47">
        <v>14</v>
      </c>
      <c r="D558" s="47">
        <v>8</v>
      </c>
      <c r="E558" s="47">
        <v>28</v>
      </c>
      <c r="F558" s="47">
        <v>2</v>
      </c>
      <c r="G558" s="47">
        <v>4</v>
      </c>
      <c r="H558" s="47">
        <v>0</v>
      </c>
      <c r="I558" s="47">
        <v>0</v>
      </c>
      <c r="J558" s="47">
        <v>0</v>
      </c>
      <c r="K558" s="47">
        <v>21</v>
      </c>
      <c r="L558" s="47">
        <v>285</v>
      </c>
      <c r="M558" s="47">
        <v>4</v>
      </c>
      <c r="N558" s="47">
        <v>7</v>
      </c>
      <c r="O558" s="42">
        <v>1.4</v>
      </c>
      <c r="P558" s="42">
        <v>7.94</v>
      </c>
      <c r="Q558" s="42">
        <v>0.14000000000000001</v>
      </c>
      <c r="R558" s="42">
        <v>2.13</v>
      </c>
      <c r="S558" s="47">
        <v>18</v>
      </c>
      <c r="T558" s="42">
        <v>1.48</v>
      </c>
      <c r="U558" s="42">
        <v>1.4300000000000002</v>
      </c>
      <c r="V558" s="42">
        <v>2.9874999999999998</v>
      </c>
      <c r="W558" s="42">
        <v>80</v>
      </c>
      <c r="X558" s="42">
        <v>39</v>
      </c>
      <c r="Y558" s="42">
        <v>1.56</v>
      </c>
      <c r="Z558" s="42">
        <v>0.39</v>
      </c>
      <c r="AA558" s="42">
        <v>0.78</v>
      </c>
      <c r="AB558" s="42">
        <v>0.22</v>
      </c>
      <c r="AC558" s="42">
        <v>0.44</v>
      </c>
      <c r="AD558" s="42">
        <v>0</v>
      </c>
      <c r="AE558" s="42">
        <v>0.11</v>
      </c>
      <c r="AF558" s="42">
        <v>0</v>
      </c>
      <c r="AG558" s="42">
        <v>0.22</v>
      </c>
      <c r="AH558" s="42">
        <v>0</v>
      </c>
      <c r="AI558" s="47">
        <v>11</v>
      </c>
      <c r="AJ558" s="47">
        <v>4</v>
      </c>
      <c r="AK558" s="47">
        <v>6</v>
      </c>
      <c r="AL558" s="47">
        <v>2</v>
      </c>
      <c r="AM558" s="47">
        <v>6</v>
      </c>
      <c r="AN558">
        <v>0</v>
      </c>
      <c r="AO558" s="47">
        <v>0</v>
      </c>
      <c r="AP558" s="47">
        <v>0</v>
      </c>
      <c r="AQ558" s="47">
        <v>0</v>
      </c>
      <c r="AR558" s="47">
        <v>0</v>
      </c>
      <c r="AS558" s="47">
        <v>17</v>
      </c>
      <c r="AT558" s="47">
        <v>3</v>
      </c>
      <c r="AU558" s="47">
        <v>8</v>
      </c>
      <c r="AV558" s="47">
        <v>2</v>
      </c>
      <c r="AW558" s="47">
        <v>2</v>
      </c>
      <c r="AX558" s="47">
        <v>2</v>
      </c>
      <c r="AY558">
        <v>0</v>
      </c>
      <c r="AZ558" s="47">
        <v>0</v>
      </c>
      <c r="BA558" s="47">
        <v>4</v>
      </c>
      <c r="BB558">
        <v>0</v>
      </c>
      <c r="BC558" t="s">
        <v>440</v>
      </c>
      <c r="BD558">
        <v>11.3</v>
      </c>
      <c r="BE558">
        <v>24.099999999999998</v>
      </c>
      <c r="BF558">
        <v>8</v>
      </c>
      <c r="BG558">
        <v>8</v>
      </c>
    </row>
    <row r="559" spans="1:59" x14ac:dyDescent="0.25">
      <c r="A559" s="47">
        <v>4</v>
      </c>
      <c r="B559" s="47">
        <v>9</v>
      </c>
      <c r="C559" s="47">
        <v>14</v>
      </c>
      <c r="D559" s="47">
        <v>14</v>
      </c>
      <c r="E559" s="47">
        <v>28</v>
      </c>
      <c r="F559" s="47">
        <v>2</v>
      </c>
      <c r="G559" s="47">
        <v>10</v>
      </c>
      <c r="H559" s="47">
        <v>4</v>
      </c>
      <c r="I559" s="47">
        <v>0</v>
      </c>
      <c r="J559" s="47">
        <v>0</v>
      </c>
      <c r="K559" s="47">
        <v>21</v>
      </c>
      <c r="L559" s="47">
        <v>276</v>
      </c>
      <c r="M559" s="47">
        <v>5</v>
      </c>
      <c r="N559" s="47">
        <v>6</v>
      </c>
      <c r="O559" s="42">
        <v>2.5</v>
      </c>
      <c r="P559" s="42">
        <v>11.37</v>
      </c>
      <c r="Q559" s="42">
        <v>-0.01</v>
      </c>
      <c r="R559" s="42">
        <v>4.62</v>
      </c>
      <c r="S559" s="47">
        <v>18</v>
      </c>
      <c r="T559" s="42">
        <v>2.38</v>
      </c>
      <c r="U559" s="42">
        <v>6.63</v>
      </c>
      <c r="V559" s="42">
        <v>2.125</v>
      </c>
      <c r="W559" s="42">
        <v>72</v>
      </c>
      <c r="X559" s="42">
        <v>37</v>
      </c>
      <c r="Y559" s="42">
        <v>1.56</v>
      </c>
      <c r="Z559" s="42">
        <v>0.5</v>
      </c>
      <c r="AA559" s="42">
        <v>0.78</v>
      </c>
      <c r="AB559" s="42">
        <v>0.22</v>
      </c>
      <c r="AC559" s="42">
        <v>0.78</v>
      </c>
      <c r="AD559" s="42">
        <v>0</v>
      </c>
      <c r="AE559" s="42">
        <v>0.11</v>
      </c>
      <c r="AF559" s="42">
        <v>0.22</v>
      </c>
      <c r="AG559" s="42">
        <v>0.56000000000000005</v>
      </c>
      <c r="AH559" s="42">
        <v>0</v>
      </c>
      <c r="AI559" s="47">
        <v>18</v>
      </c>
      <c r="AJ559" s="47">
        <v>7</v>
      </c>
      <c r="AK559" s="47">
        <v>11</v>
      </c>
      <c r="AL559" s="47">
        <v>2</v>
      </c>
      <c r="AM559" s="47">
        <v>9</v>
      </c>
      <c r="AN559">
        <v>1</v>
      </c>
      <c r="AO559" s="47">
        <v>0</v>
      </c>
      <c r="AP559" s="47">
        <v>4</v>
      </c>
      <c r="AQ559" s="47">
        <v>7</v>
      </c>
      <c r="AR559" s="47">
        <v>0</v>
      </c>
      <c r="AS559" s="47">
        <v>10</v>
      </c>
      <c r="AT559" s="47">
        <v>2</v>
      </c>
      <c r="AU559" s="47">
        <v>3</v>
      </c>
      <c r="AV559" s="47">
        <v>2</v>
      </c>
      <c r="AW559" s="47">
        <v>5</v>
      </c>
      <c r="AX559" s="47">
        <v>1</v>
      </c>
      <c r="AY559">
        <v>0</v>
      </c>
      <c r="AZ559" s="47">
        <v>0</v>
      </c>
      <c r="BA559" s="47">
        <v>3</v>
      </c>
      <c r="BB559">
        <v>0</v>
      </c>
      <c r="BC559" t="s">
        <v>180</v>
      </c>
      <c r="BD559">
        <v>64.7</v>
      </c>
      <c r="BE559">
        <v>17.100000000000001</v>
      </c>
      <c r="BF559">
        <v>10</v>
      </c>
      <c r="BG559">
        <v>8</v>
      </c>
    </row>
    <row r="560" spans="1:59" x14ac:dyDescent="0.25">
      <c r="A560" s="47">
        <v>0</v>
      </c>
      <c r="B560" s="47">
        <v>7</v>
      </c>
      <c r="C560" s="47">
        <v>9</v>
      </c>
      <c r="D560" s="47">
        <v>11</v>
      </c>
      <c r="E560" s="47">
        <v>40</v>
      </c>
      <c r="F560" s="47">
        <v>3</v>
      </c>
      <c r="G560" s="47">
        <v>7</v>
      </c>
      <c r="H560" s="47">
        <v>3</v>
      </c>
      <c r="I560" s="47">
        <v>0</v>
      </c>
      <c r="J560" s="47">
        <v>0</v>
      </c>
      <c r="K560" s="47">
        <v>21</v>
      </c>
      <c r="L560" s="47">
        <v>275</v>
      </c>
      <c r="M560" s="47">
        <v>5</v>
      </c>
      <c r="N560" s="47">
        <v>5</v>
      </c>
      <c r="O560" s="42">
        <v>1.9</v>
      </c>
      <c r="P560" s="42">
        <v>14.16</v>
      </c>
      <c r="Q560" s="42">
        <v>-2.1800000000000002</v>
      </c>
      <c r="R560" s="42">
        <v>6.04</v>
      </c>
      <c r="S560" s="47">
        <v>14</v>
      </c>
      <c r="T560" s="42">
        <v>1.92</v>
      </c>
      <c r="U560" s="42">
        <v>6</v>
      </c>
      <c r="V560" s="42">
        <v>6.1000000000000005</v>
      </c>
      <c r="W560" s="42">
        <v>83</v>
      </c>
      <c r="X560" s="42">
        <v>42</v>
      </c>
      <c r="Y560" s="42">
        <v>2.86</v>
      </c>
      <c r="Z560" s="42">
        <v>0.5</v>
      </c>
      <c r="AA560" s="42">
        <v>0.64</v>
      </c>
      <c r="AB560" s="42">
        <v>0</v>
      </c>
      <c r="AC560" s="42">
        <v>0.79</v>
      </c>
      <c r="AD560" s="42">
        <v>0</v>
      </c>
      <c r="AE560" s="42">
        <v>0.21</v>
      </c>
      <c r="AF560" s="42">
        <v>0.21</v>
      </c>
      <c r="AG560" s="42">
        <v>0.5</v>
      </c>
      <c r="AH560" s="42">
        <v>0</v>
      </c>
      <c r="AI560" s="47">
        <v>22</v>
      </c>
      <c r="AJ560" s="47">
        <v>6</v>
      </c>
      <c r="AK560" s="47">
        <v>5</v>
      </c>
      <c r="AL560" s="47">
        <v>0</v>
      </c>
      <c r="AM560" s="47">
        <v>7</v>
      </c>
      <c r="AN560">
        <v>2</v>
      </c>
      <c r="AO560" s="47">
        <v>0</v>
      </c>
      <c r="AP560" s="47">
        <v>1</v>
      </c>
      <c r="AQ560" s="47">
        <v>4</v>
      </c>
      <c r="AR560" s="47">
        <v>0</v>
      </c>
      <c r="AS560" s="47">
        <v>18</v>
      </c>
      <c r="AT560" s="47">
        <v>1</v>
      </c>
      <c r="AU560" s="47">
        <v>4</v>
      </c>
      <c r="AV560" s="47">
        <v>0</v>
      </c>
      <c r="AW560" s="47">
        <v>4</v>
      </c>
      <c r="AX560" s="47">
        <v>1</v>
      </c>
      <c r="AY560">
        <v>0</v>
      </c>
      <c r="AZ560" s="47">
        <v>2</v>
      </c>
      <c r="BA560" s="47">
        <v>3</v>
      </c>
      <c r="BB560">
        <v>0</v>
      </c>
      <c r="BC560" t="s">
        <v>222</v>
      </c>
      <c r="BD560">
        <v>45.099999999999994</v>
      </c>
      <c r="BE560">
        <v>36.800000000000004</v>
      </c>
      <c r="BF560">
        <v>8</v>
      </c>
      <c r="BG560">
        <v>6</v>
      </c>
    </row>
    <row r="561" spans="1:59" x14ac:dyDescent="0.25">
      <c r="A561" s="47">
        <v>4</v>
      </c>
      <c r="B561" s="47">
        <v>36</v>
      </c>
      <c r="C561" s="47">
        <v>34</v>
      </c>
      <c r="D561" s="47">
        <v>11</v>
      </c>
      <c r="E561" s="47">
        <v>22</v>
      </c>
      <c r="F561" s="47">
        <v>2</v>
      </c>
      <c r="G561" s="47">
        <v>5</v>
      </c>
      <c r="H561" s="47">
        <v>2</v>
      </c>
      <c r="I561" s="47">
        <v>0</v>
      </c>
      <c r="J561" s="47">
        <v>0</v>
      </c>
      <c r="K561" s="47">
        <v>21</v>
      </c>
      <c r="L561" s="47">
        <v>275</v>
      </c>
      <c r="M561" s="47">
        <v>4</v>
      </c>
      <c r="N561" s="47">
        <v>7</v>
      </c>
      <c r="O561" s="42">
        <v>5.4</v>
      </c>
      <c r="P561" s="42">
        <v>9.32</v>
      </c>
      <c r="Q561" s="42">
        <v>0.56000000000000005</v>
      </c>
      <c r="R561" s="42">
        <v>4.57</v>
      </c>
      <c r="S561" s="47">
        <v>19</v>
      </c>
      <c r="T561" s="42">
        <v>4.58</v>
      </c>
      <c r="U561" s="42">
        <v>2.8333333333333335</v>
      </c>
      <c r="V561" s="42">
        <v>6.1099999999999985</v>
      </c>
      <c r="W561" s="42">
        <v>75</v>
      </c>
      <c r="X561" s="42">
        <v>98</v>
      </c>
      <c r="Y561" s="42">
        <v>1.1599999999999999</v>
      </c>
      <c r="Z561" s="42">
        <v>1.89</v>
      </c>
      <c r="AA561" s="42">
        <v>1.79</v>
      </c>
      <c r="AB561" s="42">
        <v>0.21</v>
      </c>
      <c r="AC561" s="42">
        <v>0.57999999999999996</v>
      </c>
      <c r="AD561" s="42">
        <v>0</v>
      </c>
      <c r="AE561" s="42">
        <v>0.11</v>
      </c>
      <c r="AF561" s="42">
        <v>0.11</v>
      </c>
      <c r="AG561" s="42">
        <v>0.26</v>
      </c>
      <c r="AH561" s="42">
        <v>0</v>
      </c>
      <c r="AI561" s="47">
        <v>13</v>
      </c>
      <c r="AJ561" s="47">
        <v>13</v>
      </c>
      <c r="AK561" s="47">
        <v>16</v>
      </c>
      <c r="AL561" s="47">
        <v>0</v>
      </c>
      <c r="AM561" s="47">
        <v>9</v>
      </c>
      <c r="AN561">
        <v>0</v>
      </c>
      <c r="AO561" s="47">
        <v>0</v>
      </c>
      <c r="AP561" s="47">
        <v>0</v>
      </c>
      <c r="AQ561" s="47">
        <v>1</v>
      </c>
      <c r="AR561" s="47">
        <v>0</v>
      </c>
      <c r="AS561" s="47">
        <v>9</v>
      </c>
      <c r="AT561" s="47">
        <v>23</v>
      </c>
      <c r="AU561" s="47">
        <v>18</v>
      </c>
      <c r="AV561" s="47">
        <v>4</v>
      </c>
      <c r="AW561" s="47">
        <v>2</v>
      </c>
      <c r="AX561" s="47">
        <v>2</v>
      </c>
      <c r="AY561">
        <v>0</v>
      </c>
      <c r="AZ561" s="47">
        <v>2</v>
      </c>
      <c r="BA561" s="47">
        <v>4</v>
      </c>
      <c r="BB561">
        <v>0</v>
      </c>
      <c r="BC561" t="s">
        <v>312</v>
      </c>
      <c r="BD561">
        <v>25.7</v>
      </c>
      <c r="BE561">
        <v>55.099999999999994</v>
      </c>
      <c r="BF561">
        <v>9</v>
      </c>
      <c r="BG561">
        <v>9</v>
      </c>
    </row>
    <row r="562" spans="1:59" x14ac:dyDescent="0.25">
      <c r="A562" s="47">
        <v>1</v>
      </c>
      <c r="B562" s="47">
        <v>4</v>
      </c>
      <c r="C562" s="47">
        <v>5</v>
      </c>
      <c r="D562" s="47">
        <v>2</v>
      </c>
      <c r="E562" s="47">
        <v>15</v>
      </c>
      <c r="F562" s="47">
        <v>3</v>
      </c>
      <c r="G562" s="47">
        <v>6</v>
      </c>
      <c r="H562" s="47">
        <v>1</v>
      </c>
      <c r="I562" s="47">
        <v>0</v>
      </c>
      <c r="J562" s="47">
        <v>0</v>
      </c>
      <c r="K562" s="47">
        <v>21</v>
      </c>
      <c r="L562" s="47">
        <v>275</v>
      </c>
      <c r="M562" s="47">
        <v>5</v>
      </c>
      <c r="N562" s="47">
        <v>2</v>
      </c>
      <c r="O562" s="42">
        <v>1.2</v>
      </c>
      <c r="P562" s="42">
        <v>3.9</v>
      </c>
      <c r="Q562" s="42">
        <v>0.14000000000000001</v>
      </c>
      <c r="R562" s="42">
        <v>2.95</v>
      </c>
      <c r="S562" s="47">
        <v>15</v>
      </c>
      <c r="T562" s="42">
        <v>1.34</v>
      </c>
      <c r="U562" s="42">
        <v>2.5499999999999998</v>
      </c>
      <c r="V562" s="42">
        <v>3.2222222222222228</v>
      </c>
      <c r="W562" s="42">
        <v>34</v>
      </c>
      <c r="X562" s="42">
        <v>60</v>
      </c>
      <c r="Y562" s="42">
        <v>1</v>
      </c>
      <c r="Z562" s="42">
        <v>0.27</v>
      </c>
      <c r="AA562" s="42">
        <v>0.33</v>
      </c>
      <c r="AB562" s="42">
        <v>7.0000000000000007E-2</v>
      </c>
      <c r="AC562" s="42">
        <v>0.13</v>
      </c>
      <c r="AD562" s="42">
        <v>0</v>
      </c>
      <c r="AE562" s="42">
        <v>0.2</v>
      </c>
      <c r="AF562" s="42">
        <v>7.0000000000000007E-2</v>
      </c>
      <c r="AG562" s="42">
        <v>0.4</v>
      </c>
      <c r="AH562" s="42">
        <v>0</v>
      </c>
      <c r="AI562" s="47">
        <v>6</v>
      </c>
      <c r="AJ562" s="47">
        <v>0</v>
      </c>
      <c r="AK562" s="47">
        <v>2</v>
      </c>
      <c r="AL562" s="47">
        <v>0</v>
      </c>
      <c r="AM562" s="47">
        <v>1</v>
      </c>
      <c r="AN562">
        <v>0</v>
      </c>
      <c r="AO562" s="47">
        <v>0</v>
      </c>
      <c r="AP562" s="47">
        <v>1</v>
      </c>
      <c r="AQ562" s="47">
        <v>1</v>
      </c>
      <c r="AR562" s="47">
        <v>0</v>
      </c>
      <c r="AS562" s="47">
        <v>9</v>
      </c>
      <c r="AT562" s="47">
        <v>4</v>
      </c>
      <c r="AU562" s="47">
        <v>3</v>
      </c>
      <c r="AV562" s="47">
        <v>1</v>
      </c>
      <c r="AW562" s="47">
        <v>1</v>
      </c>
      <c r="AX562" s="47">
        <v>3</v>
      </c>
      <c r="AY562">
        <v>0</v>
      </c>
      <c r="AZ562" s="47">
        <v>0</v>
      </c>
      <c r="BA562" s="47">
        <v>5</v>
      </c>
      <c r="BB562">
        <v>0</v>
      </c>
      <c r="BC562" t="s">
        <v>488</v>
      </c>
      <c r="BD562">
        <v>12.399999999999999</v>
      </c>
      <c r="BE562">
        <v>29.200000000000003</v>
      </c>
      <c r="BF562">
        <v>5</v>
      </c>
      <c r="BG562">
        <v>9</v>
      </c>
    </row>
    <row r="563" spans="1:59" x14ac:dyDescent="0.25">
      <c r="A563" s="47">
        <v>2</v>
      </c>
      <c r="B563" s="47">
        <v>33</v>
      </c>
      <c r="C563" s="47">
        <v>20</v>
      </c>
      <c r="D563" s="47">
        <v>7</v>
      </c>
      <c r="E563" s="47">
        <v>37</v>
      </c>
      <c r="F563" s="47">
        <v>3</v>
      </c>
      <c r="G563" s="47">
        <v>4</v>
      </c>
      <c r="H563" s="47">
        <v>0</v>
      </c>
      <c r="I563" s="47">
        <v>0</v>
      </c>
      <c r="J563" s="47">
        <v>0</v>
      </c>
      <c r="K563" s="47">
        <v>21</v>
      </c>
      <c r="L563" s="47">
        <v>327</v>
      </c>
      <c r="M563" s="47">
        <v>4</v>
      </c>
      <c r="N563" s="47">
        <v>7</v>
      </c>
      <c r="O563" s="42">
        <v>7</v>
      </c>
      <c r="P563" s="42">
        <v>6.87</v>
      </c>
      <c r="Q563" s="42">
        <v>1.19</v>
      </c>
      <c r="R563" s="42">
        <v>4.13</v>
      </c>
      <c r="S563" s="47">
        <v>19</v>
      </c>
      <c r="T563" s="42">
        <v>5.79</v>
      </c>
      <c r="U563" s="42">
        <v>4.4444444444444446</v>
      </c>
      <c r="V563" s="42">
        <v>3.85</v>
      </c>
      <c r="W563" s="42">
        <v>74</v>
      </c>
      <c r="X563" s="42">
        <v>103</v>
      </c>
      <c r="Y563" s="42">
        <v>1.95</v>
      </c>
      <c r="Z563" s="42">
        <v>1.74</v>
      </c>
      <c r="AA563" s="42">
        <v>1.05</v>
      </c>
      <c r="AB563" s="42">
        <v>0.11</v>
      </c>
      <c r="AC563" s="42">
        <v>0.37</v>
      </c>
      <c r="AD563" s="42">
        <v>0</v>
      </c>
      <c r="AE563" s="42">
        <v>0.16</v>
      </c>
      <c r="AF563" s="42">
        <v>0</v>
      </c>
      <c r="AG563" s="42">
        <v>0.21</v>
      </c>
      <c r="AH563" s="42">
        <v>0</v>
      </c>
      <c r="AI563" s="47">
        <v>9</v>
      </c>
      <c r="AJ563" s="47">
        <v>19</v>
      </c>
      <c r="AK563" s="47">
        <v>11</v>
      </c>
      <c r="AL563" s="47">
        <v>1</v>
      </c>
      <c r="AM563" s="47">
        <v>2</v>
      </c>
      <c r="AN563">
        <v>2</v>
      </c>
      <c r="AO563" s="47">
        <v>0</v>
      </c>
      <c r="AP563" s="47">
        <v>0</v>
      </c>
      <c r="AQ563" s="47">
        <v>2</v>
      </c>
      <c r="AR563" s="47">
        <v>0</v>
      </c>
      <c r="AS563" s="47">
        <v>28</v>
      </c>
      <c r="AT563" s="47">
        <v>14</v>
      </c>
      <c r="AU563" s="47">
        <v>9</v>
      </c>
      <c r="AV563" s="47">
        <v>1</v>
      </c>
      <c r="AW563" s="47">
        <v>5</v>
      </c>
      <c r="AX563" s="47">
        <v>1</v>
      </c>
      <c r="AY563">
        <v>0</v>
      </c>
      <c r="AZ563" s="47">
        <v>0</v>
      </c>
      <c r="BA563" s="47">
        <v>2</v>
      </c>
      <c r="BB563">
        <v>0</v>
      </c>
      <c r="BC563" t="s">
        <v>338</v>
      </c>
      <c r="BD563">
        <v>37</v>
      </c>
      <c r="BE563">
        <v>38.5</v>
      </c>
      <c r="BF563">
        <v>8</v>
      </c>
      <c r="BG563">
        <v>10</v>
      </c>
    </row>
    <row r="564" spans="1:59" x14ac:dyDescent="0.25">
      <c r="A564" s="47">
        <v>1</v>
      </c>
      <c r="B564" s="47">
        <v>19</v>
      </c>
      <c r="C564" s="47">
        <v>5</v>
      </c>
      <c r="D564" s="47">
        <v>5</v>
      </c>
      <c r="E564" s="47">
        <v>17</v>
      </c>
      <c r="F564" s="47">
        <v>2</v>
      </c>
      <c r="G564" s="47">
        <v>2</v>
      </c>
      <c r="H564" s="47">
        <v>1</v>
      </c>
      <c r="I564" s="47">
        <v>0</v>
      </c>
      <c r="J564" s="47">
        <v>0</v>
      </c>
      <c r="K564" s="47">
        <v>21</v>
      </c>
      <c r="L564" s="47">
        <v>262</v>
      </c>
      <c r="M564" s="47">
        <v>4</v>
      </c>
      <c r="N564" s="47">
        <v>2</v>
      </c>
      <c r="O564" s="42">
        <v>2.2000000000000002</v>
      </c>
      <c r="P564" s="42">
        <v>6.24</v>
      </c>
      <c r="Q564" s="42">
        <v>-0.56999999999999995</v>
      </c>
      <c r="R564" s="42">
        <v>2.66</v>
      </c>
      <c r="S564" s="47">
        <v>20</v>
      </c>
      <c r="T564" s="42">
        <v>2.1</v>
      </c>
      <c r="U564" s="42">
        <v>3.3</v>
      </c>
      <c r="V564" s="42">
        <v>2.0099999999999998</v>
      </c>
      <c r="W564" s="42">
        <v>54</v>
      </c>
      <c r="X564" s="42">
        <v>90</v>
      </c>
      <c r="Y564" s="42">
        <v>0.85</v>
      </c>
      <c r="Z564" s="42">
        <v>0.95</v>
      </c>
      <c r="AA564" s="42">
        <v>0.25</v>
      </c>
      <c r="AB564" s="42">
        <v>0.05</v>
      </c>
      <c r="AC564" s="42">
        <v>0.25</v>
      </c>
      <c r="AD564" s="42">
        <v>0</v>
      </c>
      <c r="AE564" s="42">
        <v>0.1</v>
      </c>
      <c r="AF564" s="42">
        <v>0.05</v>
      </c>
      <c r="AG564" s="42">
        <v>0.1</v>
      </c>
      <c r="AH564" s="42">
        <v>0</v>
      </c>
      <c r="AI564" s="47">
        <v>9</v>
      </c>
      <c r="AJ564" s="47">
        <v>9</v>
      </c>
      <c r="AK564" s="47">
        <v>0</v>
      </c>
      <c r="AL564" s="47">
        <v>0</v>
      </c>
      <c r="AM564" s="47">
        <v>3</v>
      </c>
      <c r="AN564">
        <v>1</v>
      </c>
      <c r="AO564" s="47">
        <v>0</v>
      </c>
      <c r="AP564" s="47">
        <v>1</v>
      </c>
      <c r="AQ564" s="47">
        <v>2</v>
      </c>
      <c r="AR564" s="47">
        <v>0</v>
      </c>
      <c r="AS564" s="47">
        <v>8</v>
      </c>
      <c r="AT564" s="47">
        <v>10</v>
      </c>
      <c r="AU564" s="47">
        <v>5</v>
      </c>
      <c r="AV564" s="47">
        <v>1</v>
      </c>
      <c r="AW564" s="47">
        <v>2</v>
      </c>
      <c r="AX564" s="47">
        <v>1</v>
      </c>
      <c r="AY564">
        <v>0</v>
      </c>
      <c r="AZ564" s="47">
        <v>0</v>
      </c>
      <c r="BA564" s="47">
        <v>0</v>
      </c>
      <c r="BB564">
        <v>0</v>
      </c>
      <c r="BC564" t="s">
        <v>383</v>
      </c>
      <c r="BD564">
        <v>33.1</v>
      </c>
      <c r="BE564">
        <v>20.100000000000001</v>
      </c>
      <c r="BF564">
        <v>10</v>
      </c>
      <c r="BG564">
        <v>10</v>
      </c>
    </row>
    <row r="565" spans="1:59" x14ac:dyDescent="0.25">
      <c r="A565" s="47">
        <v>1</v>
      </c>
      <c r="B565" s="47">
        <v>14</v>
      </c>
      <c r="C565" s="47">
        <v>12</v>
      </c>
      <c r="D565" s="47">
        <v>13</v>
      </c>
      <c r="E565" s="47">
        <v>13</v>
      </c>
      <c r="F565" s="47">
        <v>3</v>
      </c>
      <c r="G565" s="47">
        <v>8</v>
      </c>
      <c r="H565" s="47">
        <v>2</v>
      </c>
      <c r="I565" s="47">
        <v>1</v>
      </c>
      <c r="J565" s="47">
        <v>0</v>
      </c>
      <c r="K565" s="47">
        <v>21</v>
      </c>
      <c r="L565" s="47">
        <v>262</v>
      </c>
      <c r="M565" s="47">
        <v>5</v>
      </c>
      <c r="N565" s="47">
        <v>6</v>
      </c>
      <c r="O565" s="42">
        <v>2.4</v>
      </c>
      <c r="P565" s="42">
        <v>8.19</v>
      </c>
      <c r="Q565" s="42">
        <v>0.18</v>
      </c>
      <c r="R565" s="42">
        <v>4.1399999999999997</v>
      </c>
      <c r="S565" s="47">
        <v>17</v>
      </c>
      <c r="T565" s="42">
        <v>2.27</v>
      </c>
      <c r="U565" s="42">
        <v>5.1571428571428575</v>
      </c>
      <c r="V565" s="42">
        <v>3.430000000000001</v>
      </c>
      <c r="W565" s="42">
        <v>59</v>
      </c>
      <c r="X565" s="42">
        <v>34</v>
      </c>
      <c r="Y565" s="42">
        <v>0.76</v>
      </c>
      <c r="Z565" s="42">
        <v>0.82</v>
      </c>
      <c r="AA565" s="42">
        <v>0.71</v>
      </c>
      <c r="AB565" s="42">
        <v>0.06</v>
      </c>
      <c r="AC565" s="42">
        <v>0.76</v>
      </c>
      <c r="AD565" s="42">
        <v>0</v>
      </c>
      <c r="AE565" s="42">
        <v>0.18</v>
      </c>
      <c r="AF565" s="42">
        <v>0.12</v>
      </c>
      <c r="AG565" s="42">
        <v>0.47</v>
      </c>
      <c r="AH565" s="42">
        <v>0.06</v>
      </c>
      <c r="AI565" s="47">
        <v>3</v>
      </c>
      <c r="AJ565" s="47">
        <v>7</v>
      </c>
      <c r="AK565" s="47">
        <v>7</v>
      </c>
      <c r="AL565" s="47">
        <v>0</v>
      </c>
      <c r="AM565" s="47">
        <v>7</v>
      </c>
      <c r="AN565">
        <v>2</v>
      </c>
      <c r="AO565" s="47">
        <v>0</v>
      </c>
      <c r="AP565" s="47">
        <v>1</v>
      </c>
      <c r="AQ565" s="47">
        <v>4</v>
      </c>
      <c r="AR565" s="47">
        <v>0</v>
      </c>
      <c r="AS565" s="47">
        <v>10</v>
      </c>
      <c r="AT565" s="47">
        <v>7</v>
      </c>
      <c r="AU565" s="47">
        <v>5</v>
      </c>
      <c r="AV565" s="47">
        <v>1</v>
      </c>
      <c r="AW565" s="47">
        <v>6</v>
      </c>
      <c r="AX565" s="47">
        <v>1</v>
      </c>
      <c r="AY565">
        <v>0</v>
      </c>
      <c r="AZ565" s="47">
        <v>1</v>
      </c>
      <c r="BA565" s="47">
        <v>4</v>
      </c>
      <c r="BB565">
        <v>1</v>
      </c>
      <c r="BC565" t="s">
        <v>220</v>
      </c>
      <c r="BD565">
        <v>36.200000000000003</v>
      </c>
      <c r="BE565">
        <v>34.5</v>
      </c>
      <c r="BF565">
        <v>7</v>
      </c>
      <c r="BG565">
        <v>10</v>
      </c>
    </row>
    <row r="566" spans="1:59" x14ac:dyDescent="0.25">
      <c r="A566" s="47">
        <v>5</v>
      </c>
      <c r="B566" s="47">
        <v>28</v>
      </c>
      <c r="C566" s="47">
        <v>17</v>
      </c>
      <c r="D566" s="47">
        <v>10</v>
      </c>
      <c r="E566" s="47">
        <v>30</v>
      </c>
      <c r="F566" s="47">
        <v>2</v>
      </c>
      <c r="G566" s="47">
        <v>13</v>
      </c>
      <c r="H566" s="47">
        <v>1</v>
      </c>
      <c r="I566" s="47">
        <v>1</v>
      </c>
      <c r="J566" s="47">
        <v>0</v>
      </c>
      <c r="K566" s="47">
        <v>21</v>
      </c>
      <c r="L566" s="47">
        <v>293</v>
      </c>
      <c r="M566" s="47">
        <v>5</v>
      </c>
      <c r="N566" s="47">
        <v>3</v>
      </c>
      <c r="O566" s="42">
        <v>6.9</v>
      </c>
      <c r="P566" s="42">
        <v>7.5</v>
      </c>
      <c r="Q566" s="42">
        <v>-0.35</v>
      </c>
      <c r="R566" s="42">
        <v>4.96</v>
      </c>
      <c r="S566" s="47">
        <v>16</v>
      </c>
      <c r="T566" s="42">
        <v>5.7</v>
      </c>
      <c r="U566" s="42">
        <v>5.9</v>
      </c>
      <c r="V566" s="42">
        <v>3.7714285714285714</v>
      </c>
      <c r="W566" s="42">
        <v>70</v>
      </c>
      <c r="X566" s="42">
        <v>105</v>
      </c>
      <c r="Y566" s="42">
        <v>1.88</v>
      </c>
      <c r="Z566" s="42">
        <v>1.75</v>
      </c>
      <c r="AA566" s="42">
        <v>1.06</v>
      </c>
      <c r="AB566" s="42">
        <v>0.31</v>
      </c>
      <c r="AC566" s="42">
        <v>0.62</v>
      </c>
      <c r="AD566" s="42">
        <v>0</v>
      </c>
      <c r="AE566" s="42">
        <v>0.12</v>
      </c>
      <c r="AF566" s="42">
        <v>0.06</v>
      </c>
      <c r="AG566" s="42">
        <v>0.81</v>
      </c>
      <c r="AH566" s="42">
        <v>0.06</v>
      </c>
      <c r="AI566" s="47">
        <v>13</v>
      </c>
      <c r="AJ566" s="47">
        <v>20</v>
      </c>
      <c r="AK566" s="47">
        <v>10</v>
      </c>
      <c r="AL566" s="47">
        <v>1</v>
      </c>
      <c r="AM566" s="47">
        <v>6</v>
      </c>
      <c r="AN566">
        <v>0</v>
      </c>
      <c r="AO566" s="47">
        <v>0</v>
      </c>
      <c r="AP566" s="47">
        <v>1</v>
      </c>
      <c r="AQ566" s="47">
        <v>11</v>
      </c>
      <c r="AR566" s="47">
        <v>1</v>
      </c>
      <c r="AS566" s="47">
        <v>17</v>
      </c>
      <c r="AT566" s="47">
        <v>8</v>
      </c>
      <c r="AU566" s="47">
        <v>7</v>
      </c>
      <c r="AV566" s="47">
        <v>4</v>
      </c>
      <c r="AW566" s="47">
        <v>4</v>
      </c>
      <c r="AX566" s="47">
        <v>2</v>
      </c>
      <c r="AY566">
        <v>0</v>
      </c>
      <c r="AZ566" s="47">
        <v>0</v>
      </c>
      <c r="BA566" s="47">
        <v>2</v>
      </c>
      <c r="BB566">
        <v>0</v>
      </c>
      <c r="BC566" t="s">
        <v>219</v>
      </c>
      <c r="BD566">
        <v>53.5</v>
      </c>
      <c r="BE566">
        <v>27.599999999999998</v>
      </c>
      <c r="BF566">
        <v>9</v>
      </c>
      <c r="BG566">
        <v>7</v>
      </c>
    </row>
    <row r="567" spans="1:59" x14ac:dyDescent="0.25">
      <c r="A567" s="47">
        <v>6</v>
      </c>
      <c r="B567" s="47">
        <v>25</v>
      </c>
      <c r="C567" s="47">
        <v>16</v>
      </c>
      <c r="D567" s="47">
        <v>15</v>
      </c>
      <c r="E567" s="47">
        <v>14</v>
      </c>
      <c r="F567" s="47">
        <v>4</v>
      </c>
      <c r="G567" s="47">
        <v>10</v>
      </c>
      <c r="H567" s="47">
        <v>3</v>
      </c>
      <c r="I567" s="47">
        <v>0</v>
      </c>
      <c r="J567" s="47">
        <v>0</v>
      </c>
      <c r="K567" s="47">
        <v>21</v>
      </c>
      <c r="L567" s="47">
        <v>282</v>
      </c>
      <c r="M567" s="47">
        <v>5</v>
      </c>
      <c r="N567" s="47">
        <v>7</v>
      </c>
      <c r="O567" s="42">
        <v>3.7</v>
      </c>
      <c r="P567" s="42">
        <v>9.14</v>
      </c>
      <c r="Q567" s="42">
        <v>-0.02</v>
      </c>
      <c r="R567" s="42">
        <v>5.38</v>
      </c>
      <c r="S567" s="47">
        <v>18</v>
      </c>
      <c r="T567" s="42">
        <v>3.28</v>
      </c>
      <c r="U567" s="42">
        <v>5.4799999999999995</v>
      </c>
      <c r="V567" s="42">
        <v>5.25</v>
      </c>
      <c r="W567" s="42">
        <v>75</v>
      </c>
      <c r="X567" s="42">
        <v>104</v>
      </c>
      <c r="Y567" s="42">
        <v>0.78</v>
      </c>
      <c r="Z567" s="42">
        <v>1.39</v>
      </c>
      <c r="AA567" s="42">
        <v>0.89</v>
      </c>
      <c r="AB567" s="42">
        <v>0.33</v>
      </c>
      <c r="AC567" s="42">
        <v>0.83</v>
      </c>
      <c r="AD567" s="42">
        <v>0</v>
      </c>
      <c r="AE567" s="42">
        <v>0.22</v>
      </c>
      <c r="AF567" s="42">
        <v>0.17</v>
      </c>
      <c r="AG567" s="42">
        <v>0.56000000000000005</v>
      </c>
      <c r="AH567" s="42">
        <v>0</v>
      </c>
      <c r="AI567" s="47">
        <v>12</v>
      </c>
      <c r="AJ567" s="47">
        <v>17</v>
      </c>
      <c r="AK567" s="47">
        <v>8</v>
      </c>
      <c r="AL567" s="47">
        <v>5</v>
      </c>
      <c r="AM567" s="47">
        <v>10</v>
      </c>
      <c r="AN567">
        <v>2</v>
      </c>
      <c r="AO567" s="47">
        <v>0</v>
      </c>
      <c r="AP567" s="47">
        <v>1</v>
      </c>
      <c r="AQ567" s="47">
        <v>6</v>
      </c>
      <c r="AR567" s="47">
        <v>0</v>
      </c>
      <c r="AS567" s="47">
        <v>2</v>
      </c>
      <c r="AT567" s="47">
        <v>8</v>
      </c>
      <c r="AU567" s="47">
        <v>8</v>
      </c>
      <c r="AV567" s="47">
        <v>1</v>
      </c>
      <c r="AW567" s="47">
        <v>5</v>
      </c>
      <c r="AX567" s="47">
        <v>2</v>
      </c>
      <c r="AY567">
        <v>0</v>
      </c>
      <c r="AZ567" s="47">
        <v>2</v>
      </c>
      <c r="BA567" s="47">
        <v>4</v>
      </c>
      <c r="BB567">
        <v>0</v>
      </c>
      <c r="BC567" t="s">
        <v>215</v>
      </c>
      <c r="BD567">
        <v>52.2</v>
      </c>
      <c r="BE567">
        <v>42</v>
      </c>
      <c r="BF567">
        <v>10</v>
      </c>
      <c r="BG567">
        <v>8</v>
      </c>
    </row>
    <row r="568" spans="1:59" x14ac:dyDescent="0.25">
      <c r="A568" s="47">
        <v>0</v>
      </c>
      <c r="B568" s="47">
        <v>31</v>
      </c>
      <c r="C568" s="47">
        <v>13</v>
      </c>
      <c r="D568" s="47">
        <v>11</v>
      </c>
      <c r="E568" s="47">
        <v>5</v>
      </c>
      <c r="F568" s="47">
        <v>1</v>
      </c>
      <c r="G568" s="47">
        <v>4</v>
      </c>
      <c r="H568" s="47">
        <v>0</v>
      </c>
      <c r="I568" s="47">
        <v>0</v>
      </c>
      <c r="J568" s="47">
        <v>0</v>
      </c>
      <c r="K568" s="47">
        <v>21</v>
      </c>
      <c r="L568" s="47">
        <v>263</v>
      </c>
      <c r="M568" s="47">
        <v>4</v>
      </c>
      <c r="N568" s="47">
        <v>7</v>
      </c>
      <c r="O568" s="42">
        <v>5.6</v>
      </c>
      <c r="P568" s="42">
        <v>5.96</v>
      </c>
      <c r="Q568" s="42">
        <v>0.43</v>
      </c>
      <c r="R568" s="42">
        <v>2.71</v>
      </c>
      <c r="S568" s="47">
        <v>20</v>
      </c>
      <c r="T568" s="42">
        <v>4.6900000000000004</v>
      </c>
      <c r="U568" s="42">
        <v>2.8099999999999996</v>
      </c>
      <c r="V568" s="42">
        <v>2.63</v>
      </c>
      <c r="W568" s="42">
        <v>88</v>
      </c>
      <c r="X568" s="42">
        <v>96</v>
      </c>
      <c r="Y568" s="42">
        <v>0.25</v>
      </c>
      <c r="Z568" s="42">
        <v>1.55</v>
      </c>
      <c r="AA568" s="42">
        <v>0.65</v>
      </c>
      <c r="AB568" s="42">
        <v>0</v>
      </c>
      <c r="AC568" s="42">
        <v>0.55000000000000004</v>
      </c>
      <c r="AD568" s="42">
        <v>0</v>
      </c>
      <c r="AE568" s="42">
        <v>0.05</v>
      </c>
      <c r="AF568" s="42">
        <v>0</v>
      </c>
      <c r="AG568" s="42">
        <v>0.2</v>
      </c>
      <c r="AH568" s="42">
        <v>0</v>
      </c>
      <c r="AI568" s="47">
        <v>1</v>
      </c>
      <c r="AJ568" s="47">
        <v>18</v>
      </c>
      <c r="AK568" s="47">
        <v>4</v>
      </c>
      <c r="AL568" s="47">
        <v>0</v>
      </c>
      <c r="AM568" s="47">
        <v>6</v>
      </c>
      <c r="AN568">
        <v>0</v>
      </c>
      <c r="AO568" s="47">
        <v>0</v>
      </c>
      <c r="AP568" s="47">
        <v>0</v>
      </c>
      <c r="AQ568" s="47">
        <v>2</v>
      </c>
      <c r="AR568" s="47">
        <v>0</v>
      </c>
      <c r="AS568" s="47">
        <v>4</v>
      </c>
      <c r="AT568" s="47">
        <v>13</v>
      </c>
      <c r="AU568" s="47">
        <v>9</v>
      </c>
      <c r="AV568" s="47">
        <v>0</v>
      </c>
      <c r="AW568" s="47">
        <v>5</v>
      </c>
      <c r="AX568" s="47">
        <v>1</v>
      </c>
      <c r="AY568">
        <v>0</v>
      </c>
      <c r="AZ568" s="47">
        <v>0</v>
      </c>
      <c r="BA568" s="47">
        <v>2</v>
      </c>
      <c r="BB568">
        <v>0</v>
      </c>
      <c r="BC568" t="s">
        <v>384</v>
      </c>
      <c r="BD568">
        <v>28.099999999999998</v>
      </c>
      <c r="BE568">
        <v>26.3</v>
      </c>
      <c r="BF568">
        <v>10</v>
      </c>
      <c r="BG568">
        <v>10</v>
      </c>
    </row>
    <row r="569" spans="1:59" x14ac:dyDescent="0.25">
      <c r="A569" s="47">
        <v>4</v>
      </c>
      <c r="B569" s="47">
        <v>9</v>
      </c>
      <c r="C569" s="47">
        <v>25</v>
      </c>
      <c r="D569" s="47">
        <v>4</v>
      </c>
      <c r="E569" s="47">
        <v>34</v>
      </c>
      <c r="F569" s="47">
        <v>4</v>
      </c>
      <c r="G569" s="47">
        <v>6</v>
      </c>
      <c r="H569" s="47">
        <v>4</v>
      </c>
      <c r="I569" s="47">
        <v>0</v>
      </c>
      <c r="J569" s="47">
        <v>0</v>
      </c>
      <c r="K569" s="47">
        <v>21</v>
      </c>
      <c r="L569" s="47">
        <v>263</v>
      </c>
      <c r="M569" s="47">
        <v>4</v>
      </c>
      <c r="N569" s="47">
        <v>7</v>
      </c>
      <c r="O569" s="42">
        <v>0.9</v>
      </c>
      <c r="P569" s="42">
        <v>12.27</v>
      </c>
      <c r="Q569" s="42">
        <v>-0.41</v>
      </c>
      <c r="R569" s="42">
        <v>4.71</v>
      </c>
      <c r="S569" s="47">
        <v>18</v>
      </c>
      <c r="T569" s="42">
        <v>1.1599999999999999</v>
      </c>
      <c r="U569" s="42">
        <v>5.1909090909090914</v>
      </c>
      <c r="V569" s="42">
        <v>3.9428571428571431</v>
      </c>
      <c r="W569" s="42">
        <v>90</v>
      </c>
      <c r="X569" s="42">
        <v>96</v>
      </c>
      <c r="Y569" s="42">
        <v>1.89</v>
      </c>
      <c r="Z569" s="42">
        <v>0.5</v>
      </c>
      <c r="AA569" s="42">
        <v>1.39</v>
      </c>
      <c r="AB569" s="42">
        <v>0.22</v>
      </c>
      <c r="AC569" s="42">
        <v>0.22</v>
      </c>
      <c r="AD569" s="42">
        <v>0</v>
      </c>
      <c r="AE569" s="42">
        <v>0.22</v>
      </c>
      <c r="AF569" s="42">
        <v>0.22</v>
      </c>
      <c r="AG569" s="42">
        <v>0.33</v>
      </c>
      <c r="AH569" s="42">
        <v>0</v>
      </c>
      <c r="AI569" s="47">
        <v>20</v>
      </c>
      <c r="AJ569" s="47">
        <v>4</v>
      </c>
      <c r="AK569" s="47">
        <v>17</v>
      </c>
      <c r="AL569" s="47">
        <v>4</v>
      </c>
      <c r="AM569" s="47">
        <v>2</v>
      </c>
      <c r="AN569">
        <v>3</v>
      </c>
      <c r="AO569" s="47">
        <v>0</v>
      </c>
      <c r="AP569" s="47">
        <v>3</v>
      </c>
      <c r="AQ569" s="47">
        <v>4</v>
      </c>
      <c r="AR569" s="47">
        <v>0</v>
      </c>
      <c r="AS569" s="47">
        <v>14</v>
      </c>
      <c r="AT569" s="47">
        <v>5</v>
      </c>
      <c r="AU569" s="47">
        <v>8</v>
      </c>
      <c r="AV569" s="47">
        <v>0</v>
      </c>
      <c r="AW569" s="47">
        <v>2</v>
      </c>
      <c r="AX569" s="47">
        <v>1</v>
      </c>
      <c r="AY569">
        <v>0</v>
      </c>
      <c r="AZ569" s="47">
        <v>1</v>
      </c>
      <c r="BA569" s="47">
        <v>2</v>
      </c>
      <c r="BB569">
        <v>0</v>
      </c>
      <c r="BC569" t="s">
        <v>225</v>
      </c>
      <c r="BD569">
        <v>51.099999999999994</v>
      </c>
      <c r="BE569">
        <v>27.599999999999998</v>
      </c>
      <c r="BF569">
        <v>10</v>
      </c>
      <c r="BG569">
        <v>7</v>
      </c>
    </row>
    <row r="570" spans="1:59" x14ac:dyDescent="0.25">
      <c r="A570" s="47">
        <v>3</v>
      </c>
      <c r="B570" s="47">
        <v>67</v>
      </c>
      <c r="C570" s="47">
        <v>31</v>
      </c>
      <c r="D570" s="47">
        <v>6</v>
      </c>
      <c r="E570" s="47">
        <v>18</v>
      </c>
      <c r="F570" s="47">
        <v>2</v>
      </c>
      <c r="G570" s="47">
        <v>5</v>
      </c>
      <c r="H570" s="47">
        <v>1</v>
      </c>
      <c r="I570" s="47">
        <v>0</v>
      </c>
      <c r="J570" s="47">
        <v>0</v>
      </c>
      <c r="K570" s="47">
        <v>21</v>
      </c>
      <c r="L570" s="47">
        <v>280</v>
      </c>
      <c r="M570" s="47">
        <v>4</v>
      </c>
      <c r="N570" s="47">
        <v>7</v>
      </c>
      <c r="O570" s="42">
        <v>3</v>
      </c>
      <c r="P570" s="42">
        <v>12.34</v>
      </c>
      <c r="Q570" s="42">
        <v>-0.87</v>
      </c>
      <c r="R570" s="42">
        <v>5.57</v>
      </c>
      <c r="S570" s="47">
        <v>19</v>
      </c>
      <c r="T570" s="42">
        <v>2.78</v>
      </c>
      <c r="U570" s="42">
        <v>4.6400000000000006</v>
      </c>
      <c r="V570" s="42">
        <v>6.6111111111111107</v>
      </c>
      <c r="W570" s="42">
        <v>82</v>
      </c>
      <c r="X570" s="42">
        <v>99</v>
      </c>
      <c r="Y570" s="42">
        <v>0.95</v>
      </c>
      <c r="Z570" s="42">
        <v>3.53</v>
      </c>
      <c r="AA570" s="42">
        <v>1.63</v>
      </c>
      <c r="AB570" s="42">
        <v>0.16</v>
      </c>
      <c r="AC570" s="42">
        <v>0.32</v>
      </c>
      <c r="AD570" s="42">
        <v>0</v>
      </c>
      <c r="AE570" s="42">
        <v>0.11</v>
      </c>
      <c r="AF570" s="42">
        <v>0.05</v>
      </c>
      <c r="AG570" s="42">
        <v>0.26</v>
      </c>
      <c r="AH570" s="42">
        <v>0</v>
      </c>
      <c r="AI570" s="47">
        <v>7</v>
      </c>
      <c r="AJ570" s="47">
        <v>31</v>
      </c>
      <c r="AK570" s="47">
        <v>21</v>
      </c>
      <c r="AL570" s="47">
        <v>1</v>
      </c>
      <c r="AM570" s="47">
        <v>4</v>
      </c>
      <c r="AN570">
        <v>1</v>
      </c>
      <c r="AO570" s="47">
        <v>0</v>
      </c>
      <c r="AP570" s="47">
        <v>0</v>
      </c>
      <c r="AQ570" s="47">
        <v>4</v>
      </c>
      <c r="AR570" s="47">
        <v>0</v>
      </c>
      <c r="AS570" s="47">
        <v>11</v>
      </c>
      <c r="AT570" s="47">
        <v>36</v>
      </c>
      <c r="AU570" s="47">
        <v>10</v>
      </c>
      <c r="AV570" s="47">
        <v>2</v>
      </c>
      <c r="AW570" s="47">
        <v>2</v>
      </c>
      <c r="AX570" s="47">
        <v>1</v>
      </c>
      <c r="AY570">
        <v>0</v>
      </c>
      <c r="AZ570" s="47">
        <v>1</v>
      </c>
      <c r="BA570" s="47">
        <v>1</v>
      </c>
      <c r="BB570">
        <v>0</v>
      </c>
      <c r="BC570" t="s">
        <v>248</v>
      </c>
      <c r="BD570">
        <v>46.4</v>
      </c>
      <c r="BE570">
        <v>59.5</v>
      </c>
      <c r="BF570">
        <v>10</v>
      </c>
      <c r="BG570">
        <v>9</v>
      </c>
    </row>
    <row r="571" spans="1:59" x14ac:dyDescent="0.25">
      <c r="A571" s="47">
        <v>6</v>
      </c>
      <c r="B571" s="47">
        <v>13</v>
      </c>
      <c r="C571" s="47">
        <v>20</v>
      </c>
      <c r="D571" s="47">
        <v>19</v>
      </c>
      <c r="E571" s="47">
        <v>25</v>
      </c>
      <c r="F571" s="47">
        <v>2</v>
      </c>
      <c r="G571" s="47">
        <v>10</v>
      </c>
      <c r="H571" s="47">
        <v>1</v>
      </c>
      <c r="I571" s="47">
        <v>0</v>
      </c>
      <c r="J571" s="47">
        <v>0</v>
      </c>
      <c r="K571" s="47">
        <v>21</v>
      </c>
      <c r="L571" s="47">
        <v>280</v>
      </c>
      <c r="M571" s="47">
        <v>5</v>
      </c>
      <c r="N571" s="47">
        <v>6</v>
      </c>
      <c r="O571" s="42">
        <v>-0.3</v>
      </c>
      <c r="P571" s="42">
        <v>6.2</v>
      </c>
      <c r="Q571" s="42">
        <v>-0.31</v>
      </c>
      <c r="R571" s="42">
        <v>3.81</v>
      </c>
      <c r="S571" s="47">
        <v>16</v>
      </c>
      <c r="T571" s="42">
        <v>0.22</v>
      </c>
      <c r="U571" s="42">
        <v>4.9749999999999996</v>
      </c>
      <c r="V571" s="42">
        <v>2.65</v>
      </c>
      <c r="W571" s="42">
        <v>75</v>
      </c>
      <c r="X571" s="42">
        <v>51</v>
      </c>
      <c r="Y571" s="42">
        <v>1.56</v>
      </c>
      <c r="Z571" s="42">
        <v>0.81</v>
      </c>
      <c r="AA571" s="42">
        <v>1.25</v>
      </c>
      <c r="AB571" s="42">
        <v>0.38</v>
      </c>
      <c r="AC571" s="42">
        <v>1.19</v>
      </c>
      <c r="AD571" s="42">
        <v>0</v>
      </c>
      <c r="AE571" s="42">
        <v>0.12</v>
      </c>
      <c r="AF571" s="42">
        <v>0.06</v>
      </c>
      <c r="AG571" s="42">
        <v>0.62</v>
      </c>
      <c r="AH571" s="42">
        <v>0</v>
      </c>
      <c r="AI571" s="47">
        <v>19</v>
      </c>
      <c r="AJ571" s="47">
        <v>6</v>
      </c>
      <c r="AK571" s="47">
        <v>13</v>
      </c>
      <c r="AL571" s="47">
        <v>3</v>
      </c>
      <c r="AM571" s="47">
        <v>11</v>
      </c>
      <c r="AN571">
        <v>1</v>
      </c>
      <c r="AO571" s="47">
        <v>0</v>
      </c>
      <c r="AP571" s="47">
        <v>1</v>
      </c>
      <c r="AQ571" s="47">
        <v>7</v>
      </c>
      <c r="AR571" s="47">
        <v>0</v>
      </c>
      <c r="AS571" s="47">
        <v>6</v>
      </c>
      <c r="AT571" s="47">
        <v>7</v>
      </c>
      <c r="AU571" s="47">
        <v>7</v>
      </c>
      <c r="AV571" s="47">
        <v>3</v>
      </c>
      <c r="AW571" s="47">
        <v>8</v>
      </c>
      <c r="AX571" s="47">
        <v>1</v>
      </c>
      <c r="AY571">
        <v>0</v>
      </c>
      <c r="AZ571" s="47">
        <v>0</v>
      </c>
      <c r="BA571" s="47">
        <v>3</v>
      </c>
      <c r="BB571">
        <v>0</v>
      </c>
      <c r="BC571" t="s">
        <v>187</v>
      </c>
      <c r="BD571">
        <v>40</v>
      </c>
      <c r="BE571">
        <v>21.300000000000004</v>
      </c>
      <c r="BF571">
        <v>8</v>
      </c>
      <c r="BG571">
        <v>8</v>
      </c>
    </row>
    <row r="572" spans="1:59" x14ac:dyDescent="0.25">
      <c r="A572" s="47">
        <v>5</v>
      </c>
      <c r="B572" s="47">
        <v>8</v>
      </c>
      <c r="C572" s="47">
        <v>31</v>
      </c>
      <c r="D572" s="47">
        <v>11</v>
      </c>
      <c r="E572" s="47">
        <v>11</v>
      </c>
      <c r="F572" s="47">
        <v>1</v>
      </c>
      <c r="G572" s="47">
        <v>12</v>
      </c>
      <c r="H572" s="47">
        <v>6</v>
      </c>
      <c r="I572" s="47">
        <v>0</v>
      </c>
      <c r="J572" s="47">
        <v>0</v>
      </c>
      <c r="K572" s="47">
        <v>21</v>
      </c>
      <c r="L572" s="47">
        <v>280</v>
      </c>
      <c r="M572" s="47">
        <v>5</v>
      </c>
      <c r="N572" s="47">
        <v>7</v>
      </c>
      <c r="O572" s="42">
        <v>9</v>
      </c>
      <c r="P572" s="42">
        <v>7.88</v>
      </c>
      <c r="Q572" s="42">
        <v>1.21</v>
      </c>
      <c r="R572" s="42">
        <v>4.28</v>
      </c>
      <c r="S572" s="47">
        <v>18</v>
      </c>
      <c r="T572" s="42">
        <v>7.3</v>
      </c>
      <c r="U572" s="42">
        <v>2.8333333333333335</v>
      </c>
      <c r="V572" s="42">
        <v>5.7</v>
      </c>
      <c r="W572" s="42">
        <v>45</v>
      </c>
      <c r="X572" s="42">
        <v>48</v>
      </c>
      <c r="Y572" s="42">
        <v>0.61</v>
      </c>
      <c r="Z572" s="42">
        <v>0.44</v>
      </c>
      <c r="AA572" s="42">
        <v>1.72</v>
      </c>
      <c r="AB572" s="42">
        <v>0.28000000000000003</v>
      </c>
      <c r="AC572" s="42">
        <v>0.61</v>
      </c>
      <c r="AD572" s="42">
        <v>0</v>
      </c>
      <c r="AE572" s="42">
        <v>0.06</v>
      </c>
      <c r="AF572" s="42">
        <v>0.33</v>
      </c>
      <c r="AG572" s="42">
        <v>0.67</v>
      </c>
      <c r="AH572" s="42">
        <v>0</v>
      </c>
      <c r="AI572" s="47">
        <v>5</v>
      </c>
      <c r="AJ572" s="47">
        <v>3</v>
      </c>
      <c r="AK572" s="47">
        <v>13</v>
      </c>
      <c r="AL572" s="47">
        <v>3</v>
      </c>
      <c r="AM572" s="47">
        <v>7</v>
      </c>
      <c r="AN572">
        <v>0</v>
      </c>
      <c r="AO572" s="47">
        <v>0</v>
      </c>
      <c r="AP572" s="47">
        <v>2</v>
      </c>
      <c r="AQ572" s="47">
        <v>4</v>
      </c>
      <c r="AR572" s="47">
        <v>0</v>
      </c>
      <c r="AS572" s="47">
        <v>6</v>
      </c>
      <c r="AT572" s="47">
        <v>5</v>
      </c>
      <c r="AU572" s="47">
        <v>18</v>
      </c>
      <c r="AV572" s="47">
        <v>2</v>
      </c>
      <c r="AW572" s="47">
        <v>4</v>
      </c>
      <c r="AX572" s="47">
        <v>1</v>
      </c>
      <c r="AY572">
        <v>0</v>
      </c>
      <c r="AZ572" s="47">
        <v>4</v>
      </c>
      <c r="BA572" s="47">
        <v>8</v>
      </c>
      <c r="BB572">
        <v>0</v>
      </c>
      <c r="BC572" t="s">
        <v>387</v>
      </c>
      <c r="BD572">
        <v>25.6</v>
      </c>
      <c r="BE572">
        <v>51.4</v>
      </c>
      <c r="BF572">
        <v>9</v>
      </c>
      <c r="BG572">
        <v>9</v>
      </c>
    </row>
    <row r="573" spans="1:59" x14ac:dyDescent="0.25">
      <c r="A573" s="47">
        <v>0</v>
      </c>
      <c r="B573" s="47">
        <v>2</v>
      </c>
      <c r="C573" s="47">
        <v>1</v>
      </c>
      <c r="D573" s="47">
        <v>1</v>
      </c>
      <c r="E573" s="47">
        <v>7</v>
      </c>
      <c r="F573" s="47">
        <v>1</v>
      </c>
      <c r="G573" s="47">
        <v>1</v>
      </c>
      <c r="H573" s="47">
        <v>0</v>
      </c>
      <c r="I573" s="47">
        <v>0</v>
      </c>
      <c r="J573" s="47">
        <v>0</v>
      </c>
      <c r="K573" s="47">
        <v>21</v>
      </c>
      <c r="L573" s="47">
        <v>264</v>
      </c>
      <c r="M573" s="47">
        <v>5</v>
      </c>
      <c r="N573" s="47">
        <v>6</v>
      </c>
      <c r="O573" s="42">
        <v>3.2</v>
      </c>
      <c r="P573" s="42">
        <v>3.24</v>
      </c>
      <c r="Q573" s="42">
        <v>-0.25</v>
      </c>
      <c r="R573" s="42">
        <v>2.1</v>
      </c>
      <c r="S573" s="47">
        <v>6</v>
      </c>
      <c r="T573" s="42">
        <v>2.81</v>
      </c>
      <c r="U573" s="42">
        <v>2.4500000000000002</v>
      </c>
      <c r="V573" s="42">
        <v>1.925</v>
      </c>
      <c r="W573" s="42">
        <v>42</v>
      </c>
      <c r="X573" s="42">
        <v>98</v>
      </c>
      <c r="Y573" s="42">
        <v>1.17</v>
      </c>
      <c r="Z573" s="42">
        <v>0.33</v>
      </c>
      <c r="AA573" s="42">
        <v>0.17</v>
      </c>
      <c r="AB573" s="42">
        <v>0</v>
      </c>
      <c r="AC573" s="42">
        <v>0.17</v>
      </c>
      <c r="AD573" s="42">
        <v>0</v>
      </c>
      <c r="AE573" s="42">
        <v>0.17</v>
      </c>
      <c r="AF573" s="42">
        <v>0</v>
      </c>
      <c r="AG573" s="42">
        <v>0.17</v>
      </c>
      <c r="AH573" s="42">
        <v>0</v>
      </c>
      <c r="AI573" s="47">
        <v>5</v>
      </c>
      <c r="AJ573" s="47">
        <v>1</v>
      </c>
      <c r="AK573" s="47">
        <v>0</v>
      </c>
      <c r="AL573" s="47">
        <v>0</v>
      </c>
      <c r="AM573" s="47">
        <v>0</v>
      </c>
      <c r="AN573">
        <v>0</v>
      </c>
      <c r="AO573" s="47">
        <v>0</v>
      </c>
      <c r="AP573" s="47">
        <v>0</v>
      </c>
      <c r="AQ573" s="47">
        <v>1</v>
      </c>
      <c r="AR573" s="47">
        <v>0</v>
      </c>
      <c r="AS573" s="47">
        <v>2</v>
      </c>
      <c r="AT573" s="47">
        <v>1</v>
      </c>
      <c r="AU573" s="47">
        <v>1</v>
      </c>
      <c r="AV573" s="47">
        <v>0</v>
      </c>
      <c r="AW573" s="47">
        <v>1</v>
      </c>
      <c r="AX573" s="47">
        <v>1</v>
      </c>
      <c r="AY573">
        <v>0</v>
      </c>
      <c r="AZ573" s="47">
        <v>0</v>
      </c>
      <c r="BA573" s="47">
        <v>0</v>
      </c>
      <c r="BB573">
        <v>0</v>
      </c>
      <c r="BC573" t="s">
        <v>655</v>
      </c>
      <c r="BD573">
        <v>4.9000000000000004</v>
      </c>
      <c r="BE573">
        <v>7.7</v>
      </c>
      <c r="BF573">
        <v>2</v>
      </c>
      <c r="BG573">
        <v>4</v>
      </c>
    </row>
    <row r="574" spans="1:59" x14ac:dyDescent="0.25">
      <c r="A574" s="47">
        <v>2</v>
      </c>
      <c r="B574" s="47">
        <v>18</v>
      </c>
      <c r="C574" s="47">
        <v>13</v>
      </c>
      <c r="D574" s="47">
        <v>5</v>
      </c>
      <c r="E574" s="47">
        <v>9</v>
      </c>
      <c r="F574" s="47">
        <v>2</v>
      </c>
      <c r="G574" s="47">
        <v>2</v>
      </c>
      <c r="H574" s="47">
        <v>2</v>
      </c>
      <c r="I574" s="47">
        <v>0</v>
      </c>
      <c r="J574" s="47">
        <v>0</v>
      </c>
      <c r="K574" s="47">
        <v>21</v>
      </c>
      <c r="L574" s="47">
        <v>264</v>
      </c>
      <c r="M574" s="47">
        <v>4</v>
      </c>
      <c r="N574" s="47">
        <v>6</v>
      </c>
      <c r="O574" s="42">
        <v>1.2</v>
      </c>
      <c r="P574" s="42">
        <v>3.81</v>
      </c>
      <c r="Q574" s="42">
        <v>-0.01</v>
      </c>
      <c r="R574" s="42">
        <v>4.78</v>
      </c>
      <c r="S574" s="47">
        <v>11</v>
      </c>
      <c r="T574" s="42">
        <v>1.35</v>
      </c>
      <c r="U574" s="42">
        <v>5.16</v>
      </c>
      <c r="V574" s="42">
        <v>4.4666666666666668</v>
      </c>
      <c r="W574" s="42">
        <v>67</v>
      </c>
      <c r="X574" s="42">
        <v>68</v>
      </c>
      <c r="Y574" s="42">
        <v>0.82</v>
      </c>
      <c r="Z574" s="42">
        <v>1.64</v>
      </c>
      <c r="AA574" s="42">
        <v>1.18</v>
      </c>
      <c r="AB574" s="42">
        <v>0.18</v>
      </c>
      <c r="AC574" s="42">
        <v>0.45</v>
      </c>
      <c r="AD574" s="42">
        <v>0</v>
      </c>
      <c r="AE574" s="42">
        <v>0.18</v>
      </c>
      <c r="AF574" s="42">
        <v>0.18</v>
      </c>
      <c r="AG574" s="42">
        <v>0.18</v>
      </c>
      <c r="AH574" s="42">
        <v>0</v>
      </c>
      <c r="AI574" s="47">
        <v>3</v>
      </c>
      <c r="AJ574" s="47">
        <v>8</v>
      </c>
      <c r="AK574" s="47">
        <v>7</v>
      </c>
      <c r="AL574" s="47">
        <v>1</v>
      </c>
      <c r="AM574" s="47">
        <v>3</v>
      </c>
      <c r="AN574">
        <v>1</v>
      </c>
      <c r="AO574" s="47">
        <v>0</v>
      </c>
      <c r="AP574" s="47">
        <v>1</v>
      </c>
      <c r="AQ574" s="47">
        <v>2</v>
      </c>
      <c r="AR574" s="47">
        <v>0</v>
      </c>
      <c r="AS574" s="47">
        <v>6</v>
      </c>
      <c r="AT574" s="47">
        <v>10</v>
      </c>
      <c r="AU574" s="47">
        <v>6</v>
      </c>
      <c r="AV574" s="47">
        <v>1</v>
      </c>
      <c r="AW574" s="47">
        <v>2</v>
      </c>
      <c r="AX574" s="47">
        <v>1</v>
      </c>
      <c r="AY574">
        <v>0</v>
      </c>
      <c r="AZ574" s="47">
        <v>1</v>
      </c>
      <c r="BA574" s="47">
        <v>0</v>
      </c>
      <c r="BB574">
        <v>0</v>
      </c>
      <c r="BC574" t="s">
        <v>188</v>
      </c>
      <c r="BD574">
        <v>25.799999999999997</v>
      </c>
      <c r="BE574">
        <v>26.799999999999997</v>
      </c>
      <c r="BF574">
        <v>5</v>
      </c>
      <c r="BG574">
        <v>6</v>
      </c>
    </row>
    <row r="575" spans="1:59" x14ac:dyDescent="0.25">
      <c r="A575" s="47">
        <v>4</v>
      </c>
      <c r="B575" s="47">
        <v>12</v>
      </c>
      <c r="C575" s="47">
        <v>22</v>
      </c>
      <c r="D575" s="47">
        <v>17</v>
      </c>
      <c r="E575" s="47">
        <v>33</v>
      </c>
      <c r="F575" s="47">
        <v>4</v>
      </c>
      <c r="G575" s="47">
        <v>10</v>
      </c>
      <c r="H575" s="47">
        <v>7</v>
      </c>
      <c r="I575" s="47">
        <v>0</v>
      </c>
      <c r="J575" s="47">
        <v>0</v>
      </c>
      <c r="K575" s="47">
        <v>21</v>
      </c>
      <c r="L575" s="47">
        <v>275</v>
      </c>
      <c r="M575" s="47">
        <v>4</v>
      </c>
      <c r="N575" s="47">
        <v>7</v>
      </c>
      <c r="O575" s="42">
        <v>12.9</v>
      </c>
      <c r="P575" s="42">
        <v>19.21</v>
      </c>
      <c r="Q575" s="42">
        <v>0.33</v>
      </c>
      <c r="R575" s="42">
        <v>8.23</v>
      </c>
      <c r="S575" s="47">
        <v>15</v>
      </c>
      <c r="T575" s="42">
        <v>10.29</v>
      </c>
      <c r="U575" s="42">
        <v>10.55</v>
      </c>
      <c r="V575" s="42">
        <v>5.5857142857142863</v>
      </c>
      <c r="W575" s="42">
        <v>86</v>
      </c>
      <c r="X575" s="42">
        <v>102</v>
      </c>
      <c r="Y575" s="42">
        <v>2.2000000000000002</v>
      </c>
      <c r="Z575" s="42">
        <v>0.8</v>
      </c>
      <c r="AA575" s="42">
        <v>1.47</v>
      </c>
      <c r="AB575" s="42">
        <v>0.27</v>
      </c>
      <c r="AC575" s="42">
        <v>1.1299999999999999</v>
      </c>
      <c r="AD575" s="42">
        <v>0</v>
      </c>
      <c r="AE575" s="42">
        <v>0.27</v>
      </c>
      <c r="AF575" s="42">
        <v>0.47</v>
      </c>
      <c r="AG575" s="42">
        <v>0.67</v>
      </c>
      <c r="AH575" s="42">
        <v>0</v>
      </c>
      <c r="AI575" s="47">
        <v>18</v>
      </c>
      <c r="AJ575" s="47">
        <v>6</v>
      </c>
      <c r="AK575" s="47">
        <v>8</v>
      </c>
      <c r="AL575" s="47">
        <v>0</v>
      </c>
      <c r="AM575" s="47">
        <v>9</v>
      </c>
      <c r="AN575">
        <v>3</v>
      </c>
      <c r="AO575" s="47">
        <v>0</v>
      </c>
      <c r="AP575" s="47">
        <v>5</v>
      </c>
      <c r="AQ575" s="47">
        <v>8</v>
      </c>
      <c r="AR575" s="47">
        <v>0</v>
      </c>
      <c r="AS575" s="47">
        <v>15</v>
      </c>
      <c r="AT575" s="47">
        <v>6</v>
      </c>
      <c r="AU575" s="47">
        <v>14</v>
      </c>
      <c r="AV575" s="47">
        <v>4</v>
      </c>
      <c r="AW575" s="47">
        <v>8</v>
      </c>
      <c r="AX575" s="47">
        <v>1</v>
      </c>
      <c r="AY575">
        <v>0</v>
      </c>
      <c r="AZ575" s="47">
        <v>2</v>
      </c>
      <c r="BA575" s="47">
        <v>2</v>
      </c>
      <c r="BB575">
        <v>0</v>
      </c>
      <c r="BC575" t="s">
        <v>155</v>
      </c>
      <c r="BD575">
        <v>85.6</v>
      </c>
      <c r="BE575">
        <v>36.299999999999997</v>
      </c>
      <c r="BF575">
        <v>8</v>
      </c>
      <c r="BG575">
        <v>6</v>
      </c>
    </row>
    <row r="576" spans="1:59" x14ac:dyDescent="0.25">
      <c r="A576" s="47">
        <v>8</v>
      </c>
      <c r="B576" s="47">
        <v>29</v>
      </c>
      <c r="C576" s="47">
        <v>37</v>
      </c>
      <c r="D576" s="47">
        <v>8</v>
      </c>
      <c r="E576" s="47">
        <v>27</v>
      </c>
      <c r="F576" s="47">
        <v>2</v>
      </c>
      <c r="G576" s="47">
        <v>7</v>
      </c>
      <c r="H576" s="47">
        <v>6</v>
      </c>
      <c r="I576" s="47">
        <v>3</v>
      </c>
      <c r="J576" s="47">
        <v>0</v>
      </c>
      <c r="K576" s="47">
        <v>21</v>
      </c>
      <c r="L576" s="47">
        <v>294</v>
      </c>
      <c r="M576" s="47">
        <v>5</v>
      </c>
      <c r="N576" s="47">
        <v>6</v>
      </c>
      <c r="O576" s="42">
        <v>6.4</v>
      </c>
      <c r="P576" s="42">
        <v>8.6</v>
      </c>
      <c r="Q576" s="42">
        <v>-0.22</v>
      </c>
      <c r="R576" s="42">
        <v>5.71</v>
      </c>
      <c r="S576" s="47">
        <v>18</v>
      </c>
      <c r="T576" s="42">
        <v>5.36</v>
      </c>
      <c r="U576" s="42">
        <v>7.2111111111111121</v>
      </c>
      <c r="V576" s="42">
        <v>4.2</v>
      </c>
      <c r="W576" s="42">
        <v>81</v>
      </c>
      <c r="X576" s="42">
        <v>102</v>
      </c>
      <c r="Y576" s="42">
        <v>1.5</v>
      </c>
      <c r="Z576" s="42">
        <v>1.61</v>
      </c>
      <c r="AA576" s="42">
        <v>2.06</v>
      </c>
      <c r="AB576" s="42">
        <v>0.44</v>
      </c>
      <c r="AC576" s="42">
        <v>0.44</v>
      </c>
      <c r="AD576" s="42">
        <v>0</v>
      </c>
      <c r="AE576" s="42">
        <v>0.11</v>
      </c>
      <c r="AF576" s="42">
        <v>0.33</v>
      </c>
      <c r="AG576" s="42">
        <v>0.39</v>
      </c>
      <c r="AH576" s="42">
        <v>0.17</v>
      </c>
      <c r="AI576" s="47">
        <v>16</v>
      </c>
      <c r="AJ576" s="47">
        <v>17</v>
      </c>
      <c r="AK576" s="47">
        <v>18</v>
      </c>
      <c r="AL576" s="47">
        <v>5</v>
      </c>
      <c r="AM576" s="47">
        <v>4</v>
      </c>
      <c r="AN576">
        <v>1</v>
      </c>
      <c r="AO576" s="47">
        <v>0</v>
      </c>
      <c r="AP576" s="47">
        <v>4</v>
      </c>
      <c r="AQ576" s="47">
        <v>4</v>
      </c>
      <c r="AR576" s="47">
        <v>2</v>
      </c>
      <c r="AS576" s="47">
        <v>11</v>
      </c>
      <c r="AT576" s="47">
        <v>12</v>
      </c>
      <c r="AU576" s="47">
        <v>19</v>
      </c>
      <c r="AV576" s="47">
        <v>3</v>
      </c>
      <c r="AW576" s="47">
        <v>4</v>
      </c>
      <c r="AX576" s="47">
        <v>1</v>
      </c>
      <c r="AY576">
        <v>0</v>
      </c>
      <c r="AZ576" s="47">
        <v>2</v>
      </c>
      <c r="BA576" s="47">
        <v>3</v>
      </c>
      <c r="BB576">
        <v>1</v>
      </c>
      <c r="BC576" t="s">
        <v>237</v>
      </c>
      <c r="BD576">
        <v>65</v>
      </c>
      <c r="BE576">
        <v>40</v>
      </c>
      <c r="BF576">
        <v>9</v>
      </c>
      <c r="BG576">
        <v>10</v>
      </c>
    </row>
    <row r="577" spans="1:59" x14ac:dyDescent="0.25">
      <c r="A577" s="47">
        <v>2</v>
      </c>
      <c r="B577" s="47">
        <v>16</v>
      </c>
      <c r="C577" s="47">
        <v>8</v>
      </c>
      <c r="D577" s="47">
        <v>4</v>
      </c>
      <c r="E577" s="47">
        <v>42</v>
      </c>
      <c r="F577" s="47">
        <v>2</v>
      </c>
      <c r="G577" s="47">
        <v>10</v>
      </c>
      <c r="H577" s="47">
        <v>1</v>
      </c>
      <c r="I577" s="47">
        <v>0</v>
      </c>
      <c r="J577" s="47">
        <v>0</v>
      </c>
      <c r="K577" s="47">
        <v>21</v>
      </c>
      <c r="L577" s="47">
        <v>294</v>
      </c>
      <c r="M577" s="47">
        <v>4</v>
      </c>
      <c r="N577" s="47">
        <v>6</v>
      </c>
      <c r="O577" s="42">
        <v>3.4</v>
      </c>
      <c r="P577" s="42">
        <v>5.88</v>
      </c>
      <c r="Q577" s="42">
        <v>0.49</v>
      </c>
      <c r="R577" s="42">
        <v>3.99</v>
      </c>
      <c r="S577" s="47">
        <v>17</v>
      </c>
      <c r="T577" s="42">
        <v>3.04</v>
      </c>
      <c r="U577" s="42">
        <v>3.1250000000000004</v>
      </c>
      <c r="V577" s="42">
        <v>4.7555555555555555</v>
      </c>
      <c r="W577" s="42">
        <v>73</v>
      </c>
      <c r="X577" s="42">
        <v>51</v>
      </c>
      <c r="Y577" s="42">
        <v>2.4700000000000002</v>
      </c>
      <c r="Z577" s="42">
        <v>0.94</v>
      </c>
      <c r="AA577" s="42">
        <v>0.47</v>
      </c>
      <c r="AB577" s="42">
        <v>0.12</v>
      </c>
      <c r="AC577" s="42">
        <v>0.24</v>
      </c>
      <c r="AD577" s="42">
        <v>0</v>
      </c>
      <c r="AE577" s="42">
        <v>0.12</v>
      </c>
      <c r="AF577" s="42">
        <v>0.06</v>
      </c>
      <c r="AG577" s="42">
        <v>0.59</v>
      </c>
      <c r="AH577" s="42">
        <v>0</v>
      </c>
      <c r="AI577" s="47">
        <v>23</v>
      </c>
      <c r="AJ577" s="47">
        <v>5</v>
      </c>
      <c r="AK577" s="47">
        <v>2</v>
      </c>
      <c r="AL577" s="47">
        <v>0</v>
      </c>
      <c r="AM577" s="47">
        <v>4</v>
      </c>
      <c r="AN577">
        <v>0</v>
      </c>
      <c r="AO577" s="47">
        <v>0</v>
      </c>
      <c r="AP577" s="47">
        <v>0</v>
      </c>
      <c r="AQ577" s="47">
        <v>5</v>
      </c>
      <c r="AR577" s="47">
        <v>0</v>
      </c>
      <c r="AS577" s="47">
        <v>19</v>
      </c>
      <c r="AT577" s="47">
        <v>11</v>
      </c>
      <c r="AU577" s="47">
        <v>6</v>
      </c>
      <c r="AV577" s="47">
        <v>2</v>
      </c>
      <c r="AW577" s="47">
        <v>0</v>
      </c>
      <c r="AX577" s="47">
        <v>2</v>
      </c>
      <c r="AY577">
        <v>0</v>
      </c>
      <c r="AZ577" s="47">
        <v>1</v>
      </c>
      <c r="BA577" s="47">
        <v>5</v>
      </c>
      <c r="BB577">
        <v>0</v>
      </c>
      <c r="BC577" t="s">
        <v>315</v>
      </c>
      <c r="BD577">
        <v>26.099999999999998</v>
      </c>
      <c r="BE577">
        <v>42.9</v>
      </c>
      <c r="BF577">
        <v>8</v>
      </c>
      <c r="BG577">
        <v>9</v>
      </c>
    </row>
    <row r="578" spans="1:59" x14ac:dyDescent="0.25">
      <c r="A578" s="47">
        <v>0</v>
      </c>
      <c r="B578" s="47">
        <v>14</v>
      </c>
      <c r="C578" s="47">
        <v>9</v>
      </c>
      <c r="D578" s="47">
        <v>12</v>
      </c>
      <c r="E578" s="47">
        <v>16</v>
      </c>
      <c r="F578" s="47">
        <v>1</v>
      </c>
      <c r="G578" s="47">
        <v>7</v>
      </c>
      <c r="H578" s="47">
        <v>0</v>
      </c>
      <c r="I578" s="47">
        <v>0</v>
      </c>
      <c r="J578" s="47">
        <v>0</v>
      </c>
      <c r="K578" s="47">
        <v>21</v>
      </c>
      <c r="L578" s="47">
        <v>283</v>
      </c>
      <c r="M578" s="47">
        <v>4</v>
      </c>
      <c r="N578" s="47">
        <v>2</v>
      </c>
      <c r="O578" s="42">
        <v>2</v>
      </c>
      <c r="P578" s="42">
        <v>6.41</v>
      </c>
      <c r="Q578" s="42">
        <v>0.18</v>
      </c>
      <c r="R578" s="42">
        <v>2.66</v>
      </c>
      <c r="S578" s="47">
        <v>18</v>
      </c>
      <c r="T578" s="42">
        <v>1.94</v>
      </c>
      <c r="U578" s="42">
        <v>3.1222222222222218</v>
      </c>
      <c r="V578" s="42">
        <v>2.2111111111111108</v>
      </c>
      <c r="W578" s="42">
        <v>79</v>
      </c>
      <c r="X578" s="42">
        <v>66</v>
      </c>
      <c r="Y578" s="42">
        <v>0.89</v>
      </c>
      <c r="Z578" s="42">
        <v>0.78</v>
      </c>
      <c r="AA578" s="42">
        <v>0.5</v>
      </c>
      <c r="AB578" s="42">
        <v>0</v>
      </c>
      <c r="AC578" s="42">
        <v>0.67</v>
      </c>
      <c r="AD578" s="42">
        <v>0</v>
      </c>
      <c r="AE578" s="42">
        <v>0.06</v>
      </c>
      <c r="AF578" s="42">
        <v>0</v>
      </c>
      <c r="AG578" s="42">
        <v>0.39</v>
      </c>
      <c r="AH578" s="42">
        <v>0</v>
      </c>
      <c r="AI578" s="47">
        <v>10</v>
      </c>
      <c r="AJ578" s="47">
        <v>7</v>
      </c>
      <c r="AK578" s="47">
        <v>2</v>
      </c>
      <c r="AL578" s="47">
        <v>0</v>
      </c>
      <c r="AM578" s="47">
        <v>8</v>
      </c>
      <c r="AN578">
        <v>0</v>
      </c>
      <c r="AO578" s="47">
        <v>0</v>
      </c>
      <c r="AP578" s="47">
        <v>0</v>
      </c>
      <c r="AQ578" s="47">
        <v>5</v>
      </c>
      <c r="AR578" s="47">
        <v>0</v>
      </c>
      <c r="AS578" s="47">
        <v>6</v>
      </c>
      <c r="AT578" s="47">
        <v>7</v>
      </c>
      <c r="AU578" s="47">
        <v>7</v>
      </c>
      <c r="AV578" s="47">
        <v>0</v>
      </c>
      <c r="AW578" s="47">
        <v>4</v>
      </c>
      <c r="AX578" s="47">
        <v>1</v>
      </c>
      <c r="AY578">
        <v>0</v>
      </c>
      <c r="AZ578" s="47">
        <v>0</v>
      </c>
      <c r="BA578" s="47">
        <v>2</v>
      </c>
      <c r="BB578">
        <v>0</v>
      </c>
      <c r="BC578" t="s">
        <v>110</v>
      </c>
      <c r="BD578">
        <v>25.200000000000003</v>
      </c>
      <c r="BE578">
        <v>19.899999999999999</v>
      </c>
      <c r="BF578">
        <v>8</v>
      </c>
      <c r="BG578">
        <v>9</v>
      </c>
    </row>
    <row r="579" spans="1:59" x14ac:dyDescent="0.25">
      <c r="A579" s="47">
        <v>2</v>
      </c>
      <c r="B579" s="47">
        <v>23</v>
      </c>
      <c r="C579" s="47">
        <v>19</v>
      </c>
      <c r="D579" s="47">
        <v>7</v>
      </c>
      <c r="E579" s="47">
        <v>16</v>
      </c>
      <c r="F579" s="47">
        <v>3</v>
      </c>
      <c r="G579" s="47">
        <v>7</v>
      </c>
      <c r="H579" s="47">
        <v>1</v>
      </c>
      <c r="I579" s="47">
        <v>0</v>
      </c>
      <c r="J579" s="47">
        <v>0</v>
      </c>
      <c r="K579" s="47">
        <v>21</v>
      </c>
      <c r="L579" s="47">
        <v>283</v>
      </c>
      <c r="M579" s="47">
        <v>4</v>
      </c>
      <c r="N579" s="47">
        <v>6</v>
      </c>
      <c r="O579" s="42">
        <v>0.9</v>
      </c>
      <c r="P579" s="42">
        <v>6.35</v>
      </c>
      <c r="Q579" s="42">
        <v>-0.23</v>
      </c>
      <c r="R579" s="42">
        <v>3.09</v>
      </c>
      <c r="S579" s="47">
        <v>21</v>
      </c>
      <c r="T579" s="42">
        <v>1.1399999999999999</v>
      </c>
      <c r="U579" s="42">
        <v>2.7818181818181817</v>
      </c>
      <c r="V579" s="42">
        <v>3.4299999999999997</v>
      </c>
      <c r="W579" s="42">
        <v>74</v>
      </c>
      <c r="X579" s="42">
        <v>49</v>
      </c>
      <c r="Y579" s="42">
        <v>0.76</v>
      </c>
      <c r="Z579" s="42">
        <v>1.1000000000000001</v>
      </c>
      <c r="AA579" s="42">
        <v>0.9</v>
      </c>
      <c r="AB579" s="42">
        <v>0.1</v>
      </c>
      <c r="AC579" s="42">
        <v>0.33</v>
      </c>
      <c r="AD579" s="42">
        <v>0</v>
      </c>
      <c r="AE579" s="42">
        <v>0.14000000000000001</v>
      </c>
      <c r="AF579" s="42">
        <v>0.05</v>
      </c>
      <c r="AG579" s="42">
        <v>0.33</v>
      </c>
      <c r="AH579" s="42">
        <v>0</v>
      </c>
      <c r="AI579" s="47">
        <v>10</v>
      </c>
      <c r="AJ579" s="47">
        <v>13</v>
      </c>
      <c r="AK579" s="47">
        <v>12</v>
      </c>
      <c r="AL579" s="47">
        <v>1</v>
      </c>
      <c r="AM579" s="47">
        <v>6</v>
      </c>
      <c r="AN579">
        <v>1</v>
      </c>
      <c r="AO579" s="47">
        <v>0</v>
      </c>
      <c r="AP579" s="47">
        <v>0</v>
      </c>
      <c r="AQ579" s="47">
        <v>4</v>
      </c>
      <c r="AR579" s="47">
        <v>0</v>
      </c>
      <c r="AS579" s="47">
        <v>6</v>
      </c>
      <c r="AT579" s="47">
        <v>10</v>
      </c>
      <c r="AU579" s="47">
        <v>7</v>
      </c>
      <c r="AV579" s="47">
        <v>1</v>
      </c>
      <c r="AW579" s="47">
        <v>1</v>
      </c>
      <c r="AX579" s="47">
        <v>2</v>
      </c>
      <c r="AY579">
        <v>0</v>
      </c>
      <c r="AZ579" s="47">
        <v>1</v>
      </c>
      <c r="BA579" s="47">
        <v>3</v>
      </c>
      <c r="BB579">
        <v>0</v>
      </c>
      <c r="BC579" t="s">
        <v>112</v>
      </c>
      <c r="BD579">
        <v>30.6</v>
      </c>
      <c r="BE579">
        <v>34.300000000000004</v>
      </c>
      <c r="BF579">
        <v>11</v>
      </c>
      <c r="BG579">
        <v>10</v>
      </c>
    </row>
    <row r="580" spans="1:59" x14ac:dyDescent="0.25">
      <c r="A580" s="47">
        <v>2</v>
      </c>
      <c r="B580" s="47">
        <v>18</v>
      </c>
      <c r="C580" s="47">
        <v>14</v>
      </c>
      <c r="D580" s="47">
        <v>22</v>
      </c>
      <c r="E580" s="47">
        <v>34</v>
      </c>
      <c r="F580" s="47">
        <v>3</v>
      </c>
      <c r="G580" s="47">
        <v>13</v>
      </c>
      <c r="H580" s="47">
        <v>3</v>
      </c>
      <c r="I580" s="47">
        <v>1</v>
      </c>
      <c r="J580" s="47">
        <v>0</v>
      </c>
      <c r="K580" s="47">
        <v>21</v>
      </c>
      <c r="L580" s="47">
        <v>283</v>
      </c>
      <c r="M580" s="47">
        <v>5</v>
      </c>
      <c r="N580" s="47">
        <v>6</v>
      </c>
      <c r="O580" s="42">
        <v>-0.3</v>
      </c>
      <c r="P580" s="42">
        <v>11.76</v>
      </c>
      <c r="Q580" s="42">
        <v>-1.07</v>
      </c>
      <c r="R580" s="42">
        <v>5.45</v>
      </c>
      <c r="S580" s="47">
        <v>19</v>
      </c>
      <c r="T580" s="42">
        <v>0.28000000000000003</v>
      </c>
      <c r="U580" s="42">
        <v>4.67</v>
      </c>
      <c r="V580" s="42">
        <v>6.3111111111111127</v>
      </c>
      <c r="W580" s="42">
        <v>94</v>
      </c>
      <c r="X580" s="42">
        <v>33</v>
      </c>
      <c r="Y580" s="42">
        <v>1.79</v>
      </c>
      <c r="Z580" s="42">
        <v>0.95</v>
      </c>
      <c r="AA580" s="42">
        <v>0.74</v>
      </c>
      <c r="AB580" s="42">
        <v>0.11</v>
      </c>
      <c r="AC580" s="42">
        <v>1.1599999999999999</v>
      </c>
      <c r="AD580" s="42">
        <v>0</v>
      </c>
      <c r="AE580" s="42">
        <v>0.16</v>
      </c>
      <c r="AF580" s="42">
        <v>0.16</v>
      </c>
      <c r="AG580" s="42">
        <v>0.68</v>
      </c>
      <c r="AH580" s="42">
        <v>0.05</v>
      </c>
      <c r="AI580" s="47">
        <v>16</v>
      </c>
      <c r="AJ580" s="47">
        <v>12</v>
      </c>
      <c r="AK580" s="47">
        <v>11</v>
      </c>
      <c r="AL580" s="47">
        <v>1</v>
      </c>
      <c r="AM580" s="47">
        <v>11</v>
      </c>
      <c r="AN580">
        <v>1</v>
      </c>
      <c r="AO580" s="47">
        <v>0</v>
      </c>
      <c r="AP580" s="47">
        <v>1</v>
      </c>
      <c r="AQ580" s="47">
        <v>6</v>
      </c>
      <c r="AR580" s="47">
        <v>1</v>
      </c>
      <c r="AS580" s="47">
        <v>18</v>
      </c>
      <c r="AT580" s="47">
        <v>6</v>
      </c>
      <c r="AU580" s="47">
        <v>3</v>
      </c>
      <c r="AV580" s="47">
        <v>1</v>
      </c>
      <c r="AW580" s="47">
        <v>11</v>
      </c>
      <c r="AX580" s="47">
        <v>2</v>
      </c>
      <c r="AY580">
        <v>0</v>
      </c>
      <c r="AZ580" s="47">
        <v>2</v>
      </c>
      <c r="BA580" s="47">
        <v>7</v>
      </c>
      <c r="BB580">
        <v>0</v>
      </c>
      <c r="BC580" t="s">
        <v>105</v>
      </c>
      <c r="BD580">
        <v>48.099999999999994</v>
      </c>
      <c r="BE580">
        <v>57.5</v>
      </c>
      <c r="BF580">
        <v>10</v>
      </c>
      <c r="BG580">
        <v>9</v>
      </c>
    </row>
    <row r="581" spans="1:59" x14ac:dyDescent="0.25">
      <c r="A581" s="47">
        <v>3</v>
      </c>
      <c r="B581" s="47">
        <v>26</v>
      </c>
      <c r="C581" s="47">
        <v>39</v>
      </c>
      <c r="D581" s="47">
        <v>14</v>
      </c>
      <c r="E581" s="47">
        <v>34</v>
      </c>
      <c r="F581" s="47">
        <v>1</v>
      </c>
      <c r="G581" s="47">
        <v>11</v>
      </c>
      <c r="H581" s="47">
        <v>4</v>
      </c>
      <c r="I581" s="47">
        <v>0</v>
      </c>
      <c r="J581" s="47">
        <v>0</v>
      </c>
      <c r="K581" s="47">
        <v>21</v>
      </c>
      <c r="L581" s="47">
        <v>283</v>
      </c>
      <c r="M581" s="47">
        <v>5</v>
      </c>
      <c r="N581" s="47">
        <v>7</v>
      </c>
      <c r="O581" s="42">
        <v>-0.9</v>
      </c>
      <c r="P581" s="42">
        <v>7.99</v>
      </c>
      <c r="Q581" s="42">
        <v>-0.69</v>
      </c>
      <c r="R581" s="42">
        <v>5.26</v>
      </c>
      <c r="S581" s="47">
        <v>18</v>
      </c>
      <c r="T581" s="42">
        <v>-0.19</v>
      </c>
      <c r="U581" s="42">
        <v>5.3111111111111109</v>
      </c>
      <c r="V581" s="42">
        <v>5.2111111111111112</v>
      </c>
      <c r="W581" s="42">
        <v>82</v>
      </c>
      <c r="X581" s="42">
        <v>99</v>
      </c>
      <c r="Y581" s="42">
        <v>1.89</v>
      </c>
      <c r="Z581" s="42">
        <v>1.44</v>
      </c>
      <c r="AA581" s="42">
        <v>2.17</v>
      </c>
      <c r="AB581" s="42">
        <v>0.17</v>
      </c>
      <c r="AC581" s="42">
        <v>0.78</v>
      </c>
      <c r="AD581" s="42">
        <v>0</v>
      </c>
      <c r="AE581" s="42">
        <v>0.06</v>
      </c>
      <c r="AF581" s="42">
        <v>0.22</v>
      </c>
      <c r="AG581" s="42">
        <v>0.61</v>
      </c>
      <c r="AH581" s="42">
        <v>0</v>
      </c>
      <c r="AI581" s="47">
        <v>19</v>
      </c>
      <c r="AJ581" s="47">
        <v>14</v>
      </c>
      <c r="AK581" s="47">
        <v>19</v>
      </c>
      <c r="AL581" s="47">
        <v>1</v>
      </c>
      <c r="AM581" s="47">
        <v>8</v>
      </c>
      <c r="AN581">
        <v>0</v>
      </c>
      <c r="AO581" s="47">
        <v>0</v>
      </c>
      <c r="AP581" s="47">
        <v>2</v>
      </c>
      <c r="AQ581" s="47">
        <v>5</v>
      </c>
      <c r="AR581" s="47">
        <v>0</v>
      </c>
      <c r="AS581" s="47">
        <v>15</v>
      </c>
      <c r="AT581" s="47">
        <v>12</v>
      </c>
      <c r="AU581" s="47">
        <v>20</v>
      </c>
      <c r="AV581" s="47">
        <v>2</v>
      </c>
      <c r="AW581" s="47">
        <v>6</v>
      </c>
      <c r="AX581" s="47">
        <v>1</v>
      </c>
      <c r="AY581">
        <v>0</v>
      </c>
      <c r="AZ581" s="47">
        <v>2</v>
      </c>
      <c r="BA581" s="47">
        <v>6</v>
      </c>
      <c r="BB581">
        <v>0</v>
      </c>
      <c r="BC581" t="s">
        <v>102</v>
      </c>
      <c r="BD581">
        <v>48</v>
      </c>
      <c r="BE581">
        <v>46.900000000000006</v>
      </c>
      <c r="BF581">
        <v>9</v>
      </c>
      <c r="BG581">
        <v>9</v>
      </c>
    </row>
    <row r="582" spans="1:59" x14ac:dyDescent="0.25">
      <c r="A582" s="47">
        <v>3</v>
      </c>
      <c r="B582" s="47">
        <v>22</v>
      </c>
      <c r="C582" s="47">
        <v>23</v>
      </c>
      <c r="D582" s="47">
        <v>6</v>
      </c>
      <c r="E582" s="47">
        <v>27</v>
      </c>
      <c r="F582" s="47">
        <v>2</v>
      </c>
      <c r="G582" s="47">
        <v>3</v>
      </c>
      <c r="H582" s="47">
        <v>0</v>
      </c>
      <c r="I582" s="47">
        <v>2</v>
      </c>
      <c r="J582" s="47">
        <v>0</v>
      </c>
      <c r="K582" s="47">
        <v>21</v>
      </c>
      <c r="L582" s="47">
        <v>1371</v>
      </c>
      <c r="M582" s="47">
        <v>5</v>
      </c>
      <c r="N582" s="47">
        <v>7</v>
      </c>
      <c r="O582" s="42">
        <v>0.8</v>
      </c>
      <c r="P582" s="42">
        <v>6.36</v>
      </c>
      <c r="Q582" s="42">
        <v>0.16</v>
      </c>
      <c r="R582" s="42">
        <v>2.78</v>
      </c>
      <c r="S582" s="47">
        <v>18</v>
      </c>
      <c r="T582" s="42">
        <v>1.04</v>
      </c>
      <c r="U582" s="42">
        <v>2.9699999999999998</v>
      </c>
      <c r="V582" s="42">
        <v>2.5375000000000001</v>
      </c>
      <c r="W582" s="42">
        <v>69</v>
      </c>
      <c r="X582" s="42">
        <v>75</v>
      </c>
      <c r="Y582" s="42">
        <v>1.5</v>
      </c>
      <c r="Z582" s="42">
        <v>1.22</v>
      </c>
      <c r="AA582" s="42">
        <v>1.28</v>
      </c>
      <c r="AB582" s="42">
        <v>0.17</v>
      </c>
      <c r="AC582" s="42">
        <v>0.33</v>
      </c>
      <c r="AD582" s="42">
        <v>0</v>
      </c>
      <c r="AE582" s="42">
        <v>0.11</v>
      </c>
      <c r="AF582" s="42">
        <v>0</v>
      </c>
      <c r="AG582" s="42">
        <v>0.17</v>
      </c>
      <c r="AH582" s="42">
        <v>0.11</v>
      </c>
      <c r="AI582" s="47">
        <v>14</v>
      </c>
      <c r="AJ582" s="47">
        <v>13</v>
      </c>
      <c r="AK582" s="47">
        <v>11</v>
      </c>
      <c r="AL582" s="47">
        <v>2</v>
      </c>
      <c r="AM582" s="47">
        <v>4</v>
      </c>
      <c r="AN582">
        <v>1</v>
      </c>
      <c r="AO582" s="47">
        <v>0</v>
      </c>
      <c r="AP582" s="47">
        <v>0</v>
      </c>
      <c r="AQ582" s="47">
        <v>2</v>
      </c>
      <c r="AR582" s="47">
        <v>2</v>
      </c>
      <c r="AS582" s="47">
        <v>13</v>
      </c>
      <c r="AT582" s="47">
        <v>9</v>
      </c>
      <c r="AU582" s="47">
        <v>12</v>
      </c>
      <c r="AV582" s="47">
        <v>1</v>
      </c>
      <c r="AW582" s="47">
        <v>2</v>
      </c>
      <c r="AX582" s="47">
        <v>1</v>
      </c>
      <c r="AY582">
        <v>0</v>
      </c>
      <c r="AZ582" s="47">
        <v>0</v>
      </c>
      <c r="BA582" s="47">
        <v>1</v>
      </c>
      <c r="BB582">
        <v>0</v>
      </c>
      <c r="BC582" t="s">
        <v>343</v>
      </c>
      <c r="BD582">
        <v>29.9</v>
      </c>
      <c r="BE582">
        <v>20.499999999999996</v>
      </c>
      <c r="BF582">
        <v>10</v>
      </c>
      <c r="BG582">
        <v>8</v>
      </c>
    </row>
    <row r="583" spans="1:59" x14ac:dyDescent="0.25">
      <c r="A583" s="47">
        <v>3</v>
      </c>
      <c r="B583" s="47">
        <v>38</v>
      </c>
      <c r="C583" s="47">
        <v>22</v>
      </c>
      <c r="D583" s="47">
        <v>10</v>
      </c>
      <c r="E583" s="47">
        <v>25</v>
      </c>
      <c r="F583" s="47">
        <v>2</v>
      </c>
      <c r="G583" s="47">
        <v>6</v>
      </c>
      <c r="H583" s="47">
        <v>1</v>
      </c>
      <c r="I583" s="47">
        <v>1</v>
      </c>
      <c r="J583" s="47">
        <v>0</v>
      </c>
      <c r="K583" s="47">
        <v>21</v>
      </c>
      <c r="L583" s="47">
        <v>1371</v>
      </c>
      <c r="M583" s="47">
        <v>4</v>
      </c>
      <c r="N583" s="47">
        <v>7</v>
      </c>
      <c r="O583" s="42">
        <v>1.9</v>
      </c>
      <c r="P583" s="42">
        <v>7.73</v>
      </c>
      <c r="Q583" s="42">
        <v>-0.43</v>
      </c>
      <c r="R583" s="42">
        <v>5.16</v>
      </c>
      <c r="S583" s="47">
        <v>16</v>
      </c>
      <c r="T583" s="42">
        <v>1.93</v>
      </c>
      <c r="U583" s="42">
        <v>6.4142857142857137</v>
      </c>
      <c r="V583" s="42">
        <v>4.1999999999999993</v>
      </c>
      <c r="W583" s="42">
        <v>77</v>
      </c>
      <c r="X583" s="42">
        <v>67</v>
      </c>
      <c r="Y583" s="42">
        <v>1.56</v>
      </c>
      <c r="Z583" s="42">
        <v>2.38</v>
      </c>
      <c r="AA583" s="42">
        <v>1.38</v>
      </c>
      <c r="AB583" s="42">
        <v>0.19</v>
      </c>
      <c r="AC583" s="42">
        <v>0.62</v>
      </c>
      <c r="AD583" s="42">
        <v>0</v>
      </c>
      <c r="AE583" s="42">
        <v>0.12</v>
      </c>
      <c r="AF583" s="42">
        <v>0.06</v>
      </c>
      <c r="AG583" s="42">
        <v>0.38</v>
      </c>
      <c r="AH583" s="42">
        <v>0.06</v>
      </c>
      <c r="AI583" s="47">
        <v>9</v>
      </c>
      <c r="AJ583" s="47">
        <v>18</v>
      </c>
      <c r="AK583" s="47">
        <v>8</v>
      </c>
      <c r="AL583" s="47">
        <v>0</v>
      </c>
      <c r="AM583" s="47">
        <v>3</v>
      </c>
      <c r="AN583">
        <v>1</v>
      </c>
      <c r="AO583" s="47">
        <v>0</v>
      </c>
      <c r="AP583" s="47">
        <v>1</v>
      </c>
      <c r="AQ583" s="47">
        <v>4</v>
      </c>
      <c r="AR583" s="47">
        <v>1</v>
      </c>
      <c r="AS583" s="47">
        <v>16</v>
      </c>
      <c r="AT583" s="47">
        <v>20</v>
      </c>
      <c r="AU583" s="47">
        <v>14</v>
      </c>
      <c r="AV583" s="47">
        <v>3</v>
      </c>
      <c r="AW583" s="47">
        <v>7</v>
      </c>
      <c r="AX583" s="47">
        <v>1</v>
      </c>
      <c r="AY583">
        <v>0</v>
      </c>
      <c r="AZ583" s="47">
        <v>0</v>
      </c>
      <c r="BA583" s="47">
        <v>2</v>
      </c>
      <c r="BB583">
        <v>0</v>
      </c>
      <c r="BC583" t="s">
        <v>172</v>
      </c>
      <c r="BD583">
        <v>44.9</v>
      </c>
      <c r="BE583">
        <v>37.800000000000004</v>
      </c>
      <c r="BF583">
        <v>7</v>
      </c>
      <c r="BG583">
        <v>9</v>
      </c>
    </row>
    <row r="584" spans="1:59" x14ac:dyDescent="0.25">
      <c r="A584" s="47">
        <v>5</v>
      </c>
      <c r="B584" s="47">
        <v>24</v>
      </c>
      <c r="C584" s="47">
        <v>17</v>
      </c>
      <c r="D584" s="47">
        <v>5</v>
      </c>
      <c r="E584" s="47">
        <v>18</v>
      </c>
      <c r="F584" s="47">
        <v>1</v>
      </c>
      <c r="G584" s="47">
        <v>6</v>
      </c>
      <c r="H584" s="47">
        <v>1</v>
      </c>
      <c r="I584" s="47">
        <v>0</v>
      </c>
      <c r="J584" s="47">
        <v>0</v>
      </c>
      <c r="K584" s="47">
        <v>21</v>
      </c>
      <c r="L584" s="47">
        <v>1371</v>
      </c>
      <c r="M584" s="47">
        <v>4</v>
      </c>
      <c r="N584" s="47">
        <v>6</v>
      </c>
      <c r="O584" s="42">
        <v>4.5999999999999996</v>
      </c>
      <c r="P584" s="42">
        <v>4.82</v>
      </c>
      <c r="Q584" s="42">
        <v>0.79</v>
      </c>
      <c r="R584" s="42">
        <v>3.24</v>
      </c>
      <c r="S584" s="47">
        <v>16</v>
      </c>
      <c r="T584" s="42">
        <v>3.93</v>
      </c>
      <c r="U584" s="42">
        <v>3.8749999999999996</v>
      </c>
      <c r="V584" s="42">
        <v>2.6124999999999998</v>
      </c>
      <c r="W584" s="42">
        <v>64</v>
      </c>
      <c r="X584" s="42">
        <v>75</v>
      </c>
      <c r="Y584" s="42">
        <v>1.1200000000000001</v>
      </c>
      <c r="Z584" s="42">
        <v>1.5</v>
      </c>
      <c r="AA584" s="42">
        <v>1.06</v>
      </c>
      <c r="AB584" s="42">
        <v>0.31</v>
      </c>
      <c r="AC584" s="42">
        <v>0.31</v>
      </c>
      <c r="AD584" s="42">
        <v>0</v>
      </c>
      <c r="AE584" s="42">
        <v>0.06</v>
      </c>
      <c r="AF584" s="42">
        <v>0.06</v>
      </c>
      <c r="AG584" s="42">
        <v>0.38</v>
      </c>
      <c r="AH584" s="42">
        <v>0</v>
      </c>
      <c r="AI584" s="47">
        <v>7</v>
      </c>
      <c r="AJ584" s="47">
        <v>14</v>
      </c>
      <c r="AK584" s="47">
        <v>5</v>
      </c>
      <c r="AL584" s="47">
        <v>1</v>
      </c>
      <c r="AM584" s="47">
        <v>2</v>
      </c>
      <c r="AN584">
        <v>0</v>
      </c>
      <c r="AO584" s="47">
        <v>0</v>
      </c>
      <c r="AP584" s="47">
        <v>1</v>
      </c>
      <c r="AQ584" s="47">
        <v>3</v>
      </c>
      <c r="AR584" s="47">
        <v>0</v>
      </c>
      <c r="AS584" s="47">
        <v>11</v>
      </c>
      <c r="AT584" s="47">
        <v>10</v>
      </c>
      <c r="AU584" s="47">
        <v>12</v>
      </c>
      <c r="AV584" s="47">
        <v>4</v>
      </c>
      <c r="AW584" s="47">
        <v>3</v>
      </c>
      <c r="AX584" s="47">
        <v>1</v>
      </c>
      <c r="AY584">
        <v>0</v>
      </c>
      <c r="AZ584" s="47">
        <v>0</v>
      </c>
      <c r="BA584" s="47">
        <v>3</v>
      </c>
      <c r="BB584">
        <v>0</v>
      </c>
      <c r="BC584" t="s">
        <v>238</v>
      </c>
      <c r="BD584">
        <v>31</v>
      </c>
      <c r="BE584">
        <v>20.9</v>
      </c>
      <c r="BF584">
        <v>8</v>
      </c>
      <c r="BG584">
        <v>8</v>
      </c>
    </row>
    <row r="585" spans="1:59" x14ac:dyDescent="0.25">
      <c r="A585" s="47">
        <v>0</v>
      </c>
      <c r="B585" s="47">
        <v>43</v>
      </c>
      <c r="C585" s="47">
        <v>14</v>
      </c>
      <c r="D585" s="47">
        <v>5</v>
      </c>
      <c r="E585" s="47">
        <v>5</v>
      </c>
      <c r="F585" s="47">
        <v>1</v>
      </c>
      <c r="G585" s="47">
        <v>4</v>
      </c>
      <c r="H585" s="47">
        <v>1</v>
      </c>
      <c r="I585" s="47">
        <v>0</v>
      </c>
      <c r="J585" s="47">
        <v>0</v>
      </c>
      <c r="K585" s="47">
        <v>21</v>
      </c>
      <c r="L585" s="47">
        <v>1371</v>
      </c>
      <c r="M585" s="47">
        <v>5</v>
      </c>
      <c r="N585" s="47">
        <v>7</v>
      </c>
      <c r="O585" s="42">
        <v>0.9</v>
      </c>
      <c r="P585" s="42">
        <v>4.26</v>
      </c>
      <c r="Q585" s="42">
        <v>-0.36</v>
      </c>
      <c r="R585" s="42">
        <v>5.0999999999999996</v>
      </c>
      <c r="S585" s="47">
        <v>14</v>
      </c>
      <c r="T585" s="42">
        <v>1.1499999999999999</v>
      </c>
      <c r="U585" s="42">
        <v>5.0571428571428569</v>
      </c>
      <c r="V585" s="42">
        <v>5.1428571428571432</v>
      </c>
      <c r="W585" s="42">
        <v>91</v>
      </c>
      <c r="X585" s="42">
        <v>87</v>
      </c>
      <c r="Y585" s="42">
        <v>0.36</v>
      </c>
      <c r="Z585" s="42">
        <v>3.07</v>
      </c>
      <c r="AA585" s="42">
        <v>1</v>
      </c>
      <c r="AB585" s="42">
        <v>0</v>
      </c>
      <c r="AC585" s="42">
        <v>0.36</v>
      </c>
      <c r="AD585" s="42">
        <v>0</v>
      </c>
      <c r="AE585" s="42">
        <v>7.0000000000000007E-2</v>
      </c>
      <c r="AF585" s="42">
        <v>7.0000000000000007E-2</v>
      </c>
      <c r="AG585" s="42">
        <v>0.28999999999999998</v>
      </c>
      <c r="AH585" s="42">
        <v>0</v>
      </c>
      <c r="AI585" s="47">
        <v>0</v>
      </c>
      <c r="AJ585" s="47">
        <v>19</v>
      </c>
      <c r="AK585" s="47">
        <v>8</v>
      </c>
      <c r="AL585" s="47">
        <v>0</v>
      </c>
      <c r="AM585" s="47">
        <v>3</v>
      </c>
      <c r="AN585">
        <v>0</v>
      </c>
      <c r="AO585" s="47">
        <v>0</v>
      </c>
      <c r="AP585" s="47">
        <v>1</v>
      </c>
      <c r="AQ585" s="47">
        <v>4</v>
      </c>
      <c r="AR585" s="47">
        <v>0</v>
      </c>
      <c r="AS585" s="47">
        <v>5</v>
      </c>
      <c r="AT585" s="47">
        <v>24</v>
      </c>
      <c r="AU585" s="47">
        <v>6</v>
      </c>
      <c r="AV585" s="47">
        <v>0</v>
      </c>
      <c r="AW585" s="47">
        <v>2</v>
      </c>
      <c r="AX585" s="47">
        <v>1</v>
      </c>
      <c r="AY585">
        <v>0</v>
      </c>
      <c r="AZ585" s="47">
        <v>0</v>
      </c>
      <c r="BA585" s="47">
        <v>0</v>
      </c>
      <c r="BB585">
        <v>0</v>
      </c>
      <c r="BC585" t="s">
        <v>181</v>
      </c>
      <c r="BD585">
        <v>35.6</v>
      </c>
      <c r="BE585">
        <v>36.099999999999994</v>
      </c>
      <c r="BF585">
        <v>7</v>
      </c>
      <c r="BG585">
        <v>7</v>
      </c>
    </row>
    <row r="586" spans="1:59" x14ac:dyDescent="0.25">
      <c r="A586" s="47">
        <v>2</v>
      </c>
      <c r="B586" s="47">
        <v>12</v>
      </c>
      <c r="C586" s="47">
        <v>22</v>
      </c>
      <c r="D586" s="47">
        <v>4</v>
      </c>
      <c r="E586" s="47">
        <v>14</v>
      </c>
      <c r="F586" s="47">
        <v>1</v>
      </c>
      <c r="G586" s="47">
        <v>1</v>
      </c>
      <c r="H586" s="47">
        <v>1</v>
      </c>
      <c r="I586" s="47">
        <v>0</v>
      </c>
      <c r="J586" s="47">
        <v>0</v>
      </c>
      <c r="K586" s="47">
        <v>21</v>
      </c>
      <c r="L586" s="47">
        <v>266</v>
      </c>
      <c r="M586" s="47">
        <v>4</v>
      </c>
      <c r="N586" s="47">
        <v>6</v>
      </c>
      <c r="O586" s="42">
        <v>5.5</v>
      </c>
      <c r="P586" s="42">
        <v>5.33</v>
      </c>
      <c r="Q586" s="42">
        <v>0.73</v>
      </c>
      <c r="R586" s="42">
        <v>2.15</v>
      </c>
      <c r="S586" s="47">
        <v>14</v>
      </c>
      <c r="T586" s="42">
        <v>4.58</v>
      </c>
      <c r="U586" s="42">
        <v>1.9875</v>
      </c>
      <c r="V586" s="42">
        <v>2.3666666666666667</v>
      </c>
      <c r="W586" s="42">
        <v>75</v>
      </c>
      <c r="X586" s="42">
        <v>105</v>
      </c>
      <c r="Y586" s="42">
        <v>1</v>
      </c>
      <c r="Z586" s="42">
        <v>0.86</v>
      </c>
      <c r="AA586" s="42">
        <v>1.57</v>
      </c>
      <c r="AB586" s="42">
        <v>0.14000000000000001</v>
      </c>
      <c r="AC586" s="42">
        <v>0.28999999999999998</v>
      </c>
      <c r="AD586" s="42">
        <v>0</v>
      </c>
      <c r="AE586" s="42">
        <v>7.0000000000000007E-2</v>
      </c>
      <c r="AF586" s="42">
        <v>7.0000000000000007E-2</v>
      </c>
      <c r="AG586" s="42">
        <v>7.0000000000000007E-2</v>
      </c>
      <c r="AH586" s="42">
        <v>0</v>
      </c>
      <c r="AI586" s="47">
        <v>7</v>
      </c>
      <c r="AJ586" s="47">
        <v>7</v>
      </c>
      <c r="AK586" s="47">
        <v>16</v>
      </c>
      <c r="AL586" s="47">
        <v>2</v>
      </c>
      <c r="AM586" s="47">
        <v>2</v>
      </c>
      <c r="AN586">
        <v>0</v>
      </c>
      <c r="AO586" s="47">
        <v>0</v>
      </c>
      <c r="AP586" s="47">
        <v>1</v>
      </c>
      <c r="AQ586" s="47">
        <v>1</v>
      </c>
      <c r="AR586" s="47">
        <v>0</v>
      </c>
      <c r="AS586" s="47">
        <v>7</v>
      </c>
      <c r="AT586" s="47">
        <v>5</v>
      </c>
      <c r="AU586" s="47">
        <v>6</v>
      </c>
      <c r="AV586" s="47">
        <v>0</v>
      </c>
      <c r="AW586" s="47">
        <v>2</v>
      </c>
      <c r="AX586" s="47">
        <v>1</v>
      </c>
      <c r="AY586">
        <v>0</v>
      </c>
      <c r="AZ586" s="47">
        <v>0</v>
      </c>
      <c r="BA586" s="47">
        <v>0</v>
      </c>
      <c r="BB586">
        <v>0</v>
      </c>
      <c r="BC586" t="s">
        <v>454</v>
      </c>
      <c r="BD586">
        <v>15.9</v>
      </c>
      <c r="BE586">
        <v>14.3</v>
      </c>
      <c r="BF586">
        <v>8</v>
      </c>
      <c r="BG586">
        <v>6</v>
      </c>
    </row>
    <row r="587" spans="1:59" x14ac:dyDescent="0.25">
      <c r="A587" s="47">
        <v>4</v>
      </c>
      <c r="B587" s="47">
        <v>34</v>
      </c>
      <c r="C587" s="47">
        <v>33</v>
      </c>
      <c r="D587" s="47">
        <v>4</v>
      </c>
      <c r="E587" s="47">
        <v>22</v>
      </c>
      <c r="F587" s="47">
        <v>2</v>
      </c>
      <c r="G587" s="47">
        <v>3</v>
      </c>
      <c r="H587" s="47">
        <v>2</v>
      </c>
      <c r="I587" s="47">
        <v>0</v>
      </c>
      <c r="J587" s="47">
        <v>0</v>
      </c>
      <c r="K587" s="47">
        <v>21</v>
      </c>
      <c r="L587" s="47">
        <v>356</v>
      </c>
      <c r="M587" s="47">
        <v>4</v>
      </c>
      <c r="N587" s="47">
        <v>7</v>
      </c>
      <c r="O587" s="42">
        <v>2.2000000000000002</v>
      </c>
      <c r="P587" s="42">
        <v>8.52</v>
      </c>
      <c r="Q587" s="42">
        <v>-0.18</v>
      </c>
      <c r="R587" s="42">
        <v>3.51</v>
      </c>
      <c r="S587" s="47">
        <v>20</v>
      </c>
      <c r="T587" s="42">
        <v>2.13</v>
      </c>
      <c r="U587" s="42">
        <v>2.9000000000000004</v>
      </c>
      <c r="V587" s="42">
        <v>4.2777777777777777</v>
      </c>
      <c r="W587" s="42">
        <v>90</v>
      </c>
      <c r="X587" s="42">
        <v>102</v>
      </c>
      <c r="Y587" s="42">
        <v>1.1000000000000001</v>
      </c>
      <c r="Z587" s="42">
        <v>1.7</v>
      </c>
      <c r="AA587" s="42">
        <v>1.65</v>
      </c>
      <c r="AB587" s="42">
        <v>0.2</v>
      </c>
      <c r="AC587" s="42">
        <v>0.2</v>
      </c>
      <c r="AD587" s="42">
        <v>0</v>
      </c>
      <c r="AE587" s="42">
        <v>0.1</v>
      </c>
      <c r="AF587" s="42">
        <v>0.1</v>
      </c>
      <c r="AG587" s="42">
        <v>0.15</v>
      </c>
      <c r="AH587" s="42">
        <v>0</v>
      </c>
      <c r="AI587" s="47">
        <v>13</v>
      </c>
      <c r="AJ587" s="47">
        <v>14</v>
      </c>
      <c r="AK587" s="47">
        <v>18</v>
      </c>
      <c r="AL587" s="47">
        <v>1</v>
      </c>
      <c r="AM587" s="47">
        <v>1</v>
      </c>
      <c r="AN587">
        <v>1</v>
      </c>
      <c r="AO587" s="47">
        <v>0</v>
      </c>
      <c r="AP587" s="47">
        <v>1</v>
      </c>
      <c r="AQ587" s="47">
        <v>1</v>
      </c>
      <c r="AR587" s="47">
        <v>0</v>
      </c>
      <c r="AS587" s="47">
        <v>9</v>
      </c>
      <c r="AT587" s="47">
        <v>20</v>
      </c>
      <c r="AU587" s="47">
        <v>15</v>
      </c>
      <c r="AV587" s="47">
        <v>3</v>
      </c>
      <c r="AW587" s="47">
        <v>3</v>
      </c>
      <c r="AX587" s="47">
        <v>1</v>
      </c>
      <c r="AY587">
        <v>0</v>
      </c>
      <c r="AZ587" s="47">
        <v>1</v>
      </c>
      <c r="BA587" s="47">
        <v>2</v>
      </c>
      <c r="BB587">
        <v>0</v>
      </c>
      <c r="BC587" t="s">
        <v>400</v>
      </c>
      <c r="BD587">
        <v>31.900000000000002</v>
      </c>
      <c r="BE587">
        <v>38.799999999999997</v>
      </c>
      <c r="BF587">
        <v>11</v>
      </c>
      <c r="BG587">
        <v>9</v>
      </c>
    </row>
    <row r="588" spans="1:59" x14ac:dyDescent="0.25">
      <c r="A588" s="47">
        <v>3</v>
      </c>
      <c r="B588" s="47">
        <v>12</v>
      </c>
      <c r="C588" s="47">
        <v>9</v>
      </c>
      <c r="D588" s="47">
        <v>4</v>
      </c>
      <c r="E588" s="47">
        <v>18</v>
      </c>
      <c r="F588" s="47">
        <v>1</v>
      </c>
      <c r="G588" s="47">
        <v>9</v>
      </c>
      <c r="H588" s="47">
        <v>0</v>
      </c>
      <c r="I588" s="47">
        <v>0</v>
      </c>
      <c r="J588" s="47">
        <v>0</v>
      </c>
      <c r="K588" s="47">
        <v>21</v>
      </c>
      <c r="L588" s="47">
        <v>356</v>
      </c>
      <c r="M588" s="47">
        <v>5</v>
      </c>
      <c r="N588" s="47">
        <v>7</v>
      </c>
      <c r="O588" s="42">
        <v>6.3</v>
      </c>
      <c r="P588" s="42">
        <v>6.68</v>
      </c>
      <c r="Q588" s="42">
        <v>0.52</v>
      </c>
      <c r="R588" s="42">
        <v>2.65</v>
      </c>
      <c r="S588" s="47">
        <v>16</v>
      </c>
      <c r="T588" s="42">
        <v>5.2</v>
      </c>
      <c r="U588" s="42">
        <v>1.9636363636363634</v>
      </c>
      <c r="V588" s="42">
        <v>4.16</v>
      </c>
      <c r="W588" s="42">
        <v>44</v>
      </c>
      <c r="X588" s="42">
        <v>94</v>
      </c>
      <c r="Y588" s="42">
        <v>1.1200000000000001</v>
      </c>
      <c r="Z588" s="42">
        <v>0.75</v>
      </c>
      <c r="AA588" s="42">
        <v>0.56000000000000005</v>
      </c>
      <c r="AB588" s="42">
        <v>0.19</v>
      </c>
      <c r="AC588" s="42">
        <v>0.25</v>
      </c>
      <c r="AD588" s="42">
        <v>0</v>
      </c>
      <c r="AE588" s="42">
        <v>0.06</v>
      </c>
      <c r="AF588" s="42">
        <v>0</v>
      </c>
      <c r="AG588" s="42">
        <v>0.56000000000000005</v>
      </c>
      <c r="AH588" s="42">
        <v>0</v>
      </c>
      <c r="AI588" s="47">
        <v>9</v>
      </c>
      <c r="AJ588" s="47">
        <v>5</v>
      </c>
      <c r="AK588" s="47">
        <v>3</v>
      </c>
      <c r="AL588" s="47">
        <v>2</v>
      </c>
      <c r="AM588" s="47">
        <v>1</v>
      </c>
      <c r="AN588">
        <v>0</v>
      </c>
      <c r="AO588" s="47">
        <v>0</v>
      </c>
      <c r="AP588" s="47">
        <v>0</v>
      </c>
      <c r="AQ588" s="47">
        <v>6</v>
      </c>
      <c r="AR588" s="47">
        <v>0</v>
      </c>
      <c r="AS588" s="47">
        <v>9</v>
      </c>
      <c r="AT588" s="47">
        <v>7</v>
      </c>
      <c r="AU588" s="47">
        <v>6</v>
      </c>
      <c r="AV588" s="47">
        <v>1</v>
      </c>
      <c r="AW588" s="47">
        <v>3</v>
      </c>
      <c r="AX588" s="47">
        <v>1</v>
      </c>
      <c r="AY588">
        <v>0</v>
      </c>
      <c r="AZ588" s="47">
        <v>0</v>
      </c>
      <c r="BA588" s="47">
        <v>3</v>
      </c>
      <c r="BB588">
        <v>0</v>
      </c>
      <c r="BC588" t="s">
        <v>418</v>
      </c>
      <c r="BD588">
        <v>15.6</v>
      </c>
      <c r="BE588">
        <v>21.1</v>
      </c>
      <c r="BF588">
        <v>8</v>
      </c>
      <c r="BG588">
        <v>5</v>
      </c>
    </row>
    <row r="589" spans="1:59" x14ac:dyDescent="0.25">
      <c r="A589" s="47">
        <v>3</v>
      </c>
      <c r="B589" s="47">
        <v>8</v>
      </c>
      <c r="C589" s="47">
        <v>5</v>
      </c>
      <c r="D589" s="47">
        <v>1</v>
      </c>
      <c r="E589" s="47">
        <v>3</v>
      </c>
      <c r="F589" s="47">
        <v>2</v>
      </c>
      <c r="G589" s="47">
        <v>0</v>
      </c>
      <c r="H589" s="47">
        <v>0</v>
      </c>
      <c r="I589" s="47">
        <v>0</v>
      </c>
      <c r="J589" s="47">
        <v>0</v>
      </c>
      <c r="K589" s="47">
        <v>21</v>
      </c>
      <c r="L589" s="47">
        <v>284</v>
      </c>
      <c r="M589" s="47">
        <v>2</v>
      </c>
      <c r="N589" s="47">
        <v>3</v>
      </c>
      <c r="O589" s="42">
        <v>-1</v>
      </c>
      <c r="P589" s="42">
        <v>3.79</v>
      </c>
      <c r="Q589" s="42">
        <v>-0.17</v>
      </c>
      <c r="R589" s="42">
        <v>2.4900000000000002</v>
      </c>
      <c r="S589" s="47">
        <v>7</v>
      </c>
      <c r="T589" s="42">
        <v>0.24</v>
      </c>
      <c r="U589" s="42">
        <v>2.2749999999999999</v>
      </c>
      <c r="V589" s="42">
        <v>2.0749999999999997</v>
      </c>
      <c r="W589" s="42">
        <v>67</v>
      </c>
      <c r="X589" s="42">
        <v>65</v>
      </c>
      <c r="Y589" s="42">
        <v>0.38</v>
      </c>
      <c r="Z589" s="42">
        <v>1</v>
      </c>
      <c r="AA589" s="42">
        <v>0.62</v>
      </c>
      <c r="AB589" s="42">
        <v>0.38</v>
      </c>
      <c r="AC589" s="42">
        <v>0.12</v>
      </c>
      <c r="AD589" s="42">
        <v>0</v>
      </c>
      <c r="AE589" s="42">
        <v>0.25</v>
      </c>
      <c r="AF589" s="42">
        <v>0</v>
      </c>
      <c r="AG589" s="42">
        <v>0</v>
      </c>
      <c r="AH589" s="42">
        <v>0</v>
      </c>
      <c r="AI589" s="47">
        <v>2</v>
      </c>
      <c r="AJ589" s="47">
        <v>5</v>
      </c>
      <c r="AK589" s="47">
        <v>3</v>
      </c>
      <c r="AL589" s="47">
        <v>2</v>
      </c>
      <c r="AM589" s="47">
        <v>0</v>
      </c>
      <c r="AN589">
        <v>1</v>
      </c>
      <c r="AO589" s="47">
        <v>0</v>
      </c>
      <c r="AP589" s="47">
        <v>0</v>
      </c>
      <c r="AQ589" s="47">
        <v>0</v>
      </c>
      <c r="AR589" s="47">
        <v>0</v>
      </c>
      <c r="AS589" s="47">
        <v>1</v>
      </c>
      <c r="AT589" s="47">
        <v>3</v>
      </c>
      <c r="AU589" s="47">
        <v>2</v>
      </c>
      <c r="AV589" s="47">
        <v>1</v>
      </c>
      <c r="AW589" s="47">
        <v>1</v>
      </c>
      <c r="AX589" s="47">
        <v>1</v>
      </c>
      <c r="AY589">
        <v>0</v>
      </c>
      <c r="AZ589" s="47">
        <v>0</v>
      </c>
      <c r="BA589" s="47">
        <v>0</v>
      </c>
      <c r="BB589">
        <v>0</v>
      </c>
      <c r="BC589" t="s">
        <v>217</v>
      </c>
      <c r="BD589">
        <v>9.1</v>
      </c>
      <c r="BE589">
        <v>8.3000000000000007</v>
      </c>
      <c r="BF589">
        <v>4</v>
      </c>
      <c r="BG589">
        <v>4</v>
      </c>
    </row>
    <row r="590" spans="1:59" x14ac:dyDescent="0.25">
      <c r="A590" s="47">
        <v>1</v>
      </c>
      <c r="B590" s="47">
        <v>12</v>
      </c>
      <c r="C590" s="47">
        <v>11</v>
      </c>
      <c r="D590" s="47">
        <v>3</v>
      </c>
      <c r="E590" s="47">
        <v>12</v>
      </c>
      <c r="F590" s="47">
        <v>1</v>
      </c>
      <c r="G590" s="47">
        <v>1</v>
      </c>
      <c r="H590" s="47">
        <v>0</v>
      </c>
      <c r="I590" s="47">
        <v>0</v>
      </c>
      <c r="J590" s="47">
        <v>0</v>
      </c>
      <c r="K590" s="47">
        <v>21</v>
      </c>
      <c r="L590" s="47">
        <v>283</v>
      </c>
      <c r="M590" s="47">
        <v>4</v>
      </c>
      <c r="N590" s="47">
        <v>7</v>
      </c>
      <c r="O590" s="42">
        <v>1.6</v>
      </c>
      <c r="P590" s="42">
        <v>4.51</v>
      </c>
      <c r="Q590" s="42">
        <v>-0.28000000000000003</v>
      </c>
      <c r="R590" s="42">
        <v>2.73</v>
      </c>
      <c r="S590" s="47">
        <v>9</v>
      </c>
      <c r="T590" s="42">
        <v>1.62</v>
      </c>
      <c r="U590" s="42">
        <v>2.0666666666666669</v>
      </c>
      <c r="V590" s="42">
        <v>3.0666666666666669</v>
      </c>
      <c r="W590" s="42">
        <v>82</v>
      </c>
      <c r="X590" s="42">
        <v>99</v>
      </c>
      <c r="Y590" s="42">
        <v>1.33</v>
      </c>
      <c r="Z590" s="42">
        <v>1.33</v>
      </c>
      <c r="AA590" s="42">
        <v>1.22</v>
      </c>
      <c r="AB590" s="42">
        <v>0.11</v>
      </c>
      <c r="AC590" s="42">
        <v>0.33</v>
      </c>
      <c r="AD590" s="42">
        <v>0</v>
      </c>
      <c r="AE590" s="42">
        <v>0.11</v>
      </c>
      <c r="AF590" s="42">
        <v>0</v>
      </c>
      <c r="AG590" s="42">
        <v>0.11</v>
      </c>
      <c r="AH590" s="42">
        <v>0</v>
      </c>
      <c r="AI590" s="47">
        <v>1</v>
      </c>
      <c r="AJ590" s="47">
        <v>5</v>
      </c>
      <c r="AK590" s="47">
        <v>3</v>
      </c>
      <c r="AL590" s="47">
        <v>1</v>
      </c>
      <c r="AM590" s="47">
        <v>2</v>
      </c>
      <c r="AN590">
        <v>0</v>
      </c>
      <c r="AO590" s="47">
        <v>0</v>
      </c>
      <c r="AP590" s="47">
        <v>0</v>
      </c>
      <c r="AQ590" s="47">
        <v>0</v>
      </c>
      <c r="AR590" s="47">
        <v>0</v>
      </c>
      <c r="AS590" s="47">
        <v>11</v>
      </c>
      <c r="AT590" s="47">
        <v>7</v>
      </c>
      <c r="AU590" s="47">
        <v>8</v>
      </c>
      <c r="AV590" s="47">
        <v>0</v>
      </c>
      <c r="AW590" s="47">
        <v>1</v>
      </c>
      <c r="AX590" s="47">
        <v>1</v>
      </c>
      <c r="AY590">
        <v>0</v>
      </c>
      <c r="AZ590" s="47">
        <v>0</v>
      </c>
      <c r="BA590" s="47">
        <v>1</v>
      </c>
      <c r="BB590">
        <v>0</v>
      </c>
      <c r="BC590" t="s">
        <v>602</v>
      </c>
      <c r="BD590">
        <v>6.1999999999999993</v>
      </c>
      <c r="BE590">
        <v>18.5</v>
      </c>
      <c r="BF590">
        <v>3</v>
      </c>
      <c r="BG590">
        <v>6</v>
      </c>
    </row>
    <row r="591" spans="1:59" x14ac:dyDescent="0.25">
      <c r="A591" s="47">
        <v>0</v>
      </c>
      <c r="B591" s="47">
        <v>22</v>
      </c>
      <c r="C591" s="47">
        <v>5</v>
      </c>
      <c r="D591" s="47">
        <v>7</v>
      </c>
      <c r="E591" s="47">
        <v>23</v>
      </c>
      <c r="F591" s="47">
        <v>3</v>
      </c>
      <c r="G591" s="47">
        <v>8</v>
      </c>
      <c r="H591" s="47">
        <v>5</v>
      </c>
      <c r="I591" s="47">
        <v>1</v>
      </c>
      <c r="J591" s="47">
        <v>0</v>
      </c>
      <c r="K591" s="47">
        <v>21</v>
      </c>
      <c r="L591" s="47">
        <v>284</v>
      </c>
      <c r="M591" s="47">
        <v>4</v>
      </c>
      <c r="N591" s="47">
        <v>7</v>
      </c>
      <c r="O591" s="42">
        <v>7.4</v>
      </c>
      <c r="P591" s="42">
        <v>12.14</v>
      </c>
      <c r="Q591" s="42">
        <v>-0.06</v>
      </c>
      <c r="R591" s="42">
        <v>6.7</v>
      </c>
      <c r="S591" s="47">
        <v>16</v>
      </c>
      <c r="T591" s="42">
        <v>6.12</v>
      </c>
      <c r="U591" s="42">
        <v>7.26</v>
      </c>
      <c r="V591" s="42">
        <v>5.7833333333333341</v>
      </c>
      <c r="W591" s="42">
        <v>74</v>
      </c>
      <c r="X591" s="42">
        <v>80</v>
      </c>
      <c r="Y591" s="42">
        <v>1.44</v>
      </c>
      <c r="Z591" s="42">
        <v>1.38</v>
      </c>
      <c r="AA591" s="42">
        <v>0.31</v>
      </c>
      <c r="AB591" s="42">
        <v>0</v>
      </c>
      <c r="AC591" s="42">
        <v>0.44</v>
      </c>
      <c r="AD591" s="42">
        <v>0</v>
      </c>
      <c r="AE591" s="42">
        <v>0.19</v>
      </c>
      <c r="AF591" s="42">
        <v>0.31</v>
      </c>
      <c r="AG591" s="42">
        <v>0.5</v>
      </c>
      <c r="AH591" s="42">
        <v>0.06</v>
      </c>
      <c r="AI591" s="47">
        <v>11</v>
      </c>
      <c r="AJ591" s="47">
        <v>20</v>
      </c>
      <c r="AK591" s="47">
        <v>2</v>
      </c>
      <c r="AL591" s="47">
        <v>0</v>
      </c>
      <c r="AM591" s="47">
        <v>5</v>
      </c>
      <c r="AN591">
        <v>2</v>
      </c>
      <c r="AO591" s="47">
        <v>0</v>
      </c>
      <c r="AP591" s="47">
        <v>3</v>
      </c>
      <c r="AQ591" s="47">
        <v>4</v>
      </c>
      <c r="AR591" s="47">
        <v>1</v>
      </c>
      <c r="AS591" s="47">
        <v>12</v>
      </c>
      <c r="AT591" s="47">
        <v>2</v>
      </c>
      <c r="AU591" s="47">
        <v>3</v>
      </c>
      <c r="AV591" s="47">
        <v>0</v>
      </c>
      <c r="AW591" s="47">
        <v>2</v>
      </c>
      <c r="AX591" s="47">
        <v>1</v>
      </c>
      <c r="AY591">
        <v>0</v>
      </c>
      <c r="AZ591" s="47">
        <v>2</v>
      </c>
      <c r="BA591" s="47">
        <v>4</v>
      </c>
      <c r="BB591">
        <v>0</v>
      </c>
      <c r="BC591" t="s">
        <v>173</v>
      </c>
      <c r="BD591">
        <v>72.7</v>
      </c>
      <c r="BE591">
        <v>34.9</v>
      </c>
      <c r="BF591">
        <v>10</v>
      </c>
      <c r="BG591">
        <v>6</v>
      </c>
    </row>
    <row r="592" spans="1:59" x14ac:dyDescent="0.25">
      <c r="A592" s="47">
        <v>1</v>
      </c>
      <c r="B592" s="47">
        <v>22</v>
      </c>
      <c r="C592" s="47">
        <v>21</v>
      </c>
      <c r="D592" s="47">
        <v>22</v>
      </c>
      <c r="E592" s="47">
        <v>18</v>
      </c>
      <c r="F592" s="47">
        <v>2</v>
      </c>
      <c r="G592" s="47">
        <v>7</v>
      </c>
      <c r="H592" s="47">
        <v>2</v>
      </c>
      <c r="I592" s="47">
        <v>0</v>
      </c>
      <c r="J592" s="47">
        <v>0</v>
      </c>
      <c r="K592" s="47">
        <v>21</v>
      </c>
      <c r="L592" s="47">
        <v>265</v>
      </c>
      <c r="M592" s="47">
        <v>4</v>
      </c>
      <c r="N592" s="47">
        <v>7</v>
      </c>
      <c r="O592" s="42">
        <v>-0.4</v>
      </c>
      <c r="P592" s="42">
        <v>10.56</v>
      </c>
      <c r="Q592" s="42">
        <v>-0.8</v>
      </c>
      <c r="R592" s="42">
        <v>4.3</v>
      </c>
      <c r="S592" s="47">
        <v>20</v>
      </c>
      <c r="T592" s="42">
        <v>0.18</v>
      </c>
      <c r="U592" s="42">
        <v>5.177777777777778</v>
      </c>
      <c r="V592" s="42">
        <v>3.5636363636363639</v>
      </c>
      <c r="W592" s="42">
        <v>91</v>
      </c>
      <c r="X592" s="42">
        <v>79</v>
      </c>
      <c r="Y592" s="42">
        <v>0.9</v>
      </c>
      <c r="Z592" s="42">
        <v>1.1000000000000001</v>
      </c>
      <c r="AA592" s="42">
        <v>1.05</v>
      </c>
      <c r="AB592" s="42">
        <v>0.05</v>
      </c>
      <c r="AC592" s="42">
        <v>1.1000000000000001</v>
      </c>
      <c r="AD592" s="42">
        <v>0</v>
      </c>
      <c r="AE592" s="42">
        <v>0.1</v>
      </c>
      <c r="AF592" s="42">
        <v>0.1</v>
      </c>
      <c r="AG592" s="42">
        <v>0.35</v>
      </c>
      <c r="AH592" s="42">
        <v>0</v>
      </c>
      <c r="AI592" s="47">
        <v>5</v>
      </c>
      <c r="AJ592" s="47">
        <v>13</v>
      </c>
      <c r="AK592" s="47">
        <v>11</v>
      </c>
      <c r="AL592" s="47">
        <v>1</v>
      </c>
      <c r="AM592" s="47">
        <v>13</v>
      </c>
      <c r="AN592">
        <v>1</v>
      </c>
      <c r="AO592" s="47">
        <v>0</v>
      </c>
      <c r="AP592" s="47">
        <v>1</v>
      </c>
      <c r="AQ592" s="47">
        <v>3</v>
      </c>
      <c r="AR592" s="47">
        <v>0</v>
      </c>
      <c r="AS592" s="47">
        <v>13</v>
      </c>
      <c r="AT592" s="47">
        <v>9</v>
      </c>
      <c r="AU592" s="47">
        <v>10</v>
      </c>
      <c r="AV592" s="47">
        <v>0</v>
      </c>
      <c r="AW592" s="47">
        <v>9</v>
      </c>
      <c r="AX592" s="47">
        <v>1</v>
      </c>
      <c r="AY592">
        <v>0</v>
      </c>
      <c r="AZ592" s="47">
        <v>1</v>
      </c>
      <c r="BA592" s="47">
        <v>4</v>
      </c>
      <c r="BB592">
        <v>0</v>
      </c>
      <c r="BC592" t="s">
        <v>202</v>
      </c>
      <c r="BD592">
        <v>40.800000000000004</v>
      </c>
      <c r="BE592">
        <v>39.299999999999997</v>
      </c>
      <c r="BF592">
        <v>8</v>
      </c>
      <c r="BG592">
        <v>11</v>
      </c>
    </row>
    <row r="593" spans="1:59" x14ac:dyDescent="0.25">
      <c r="A593" s="47">
        <v>3</v>
      </c>
      <c r="B593" s="47">
        <v>45</v>
      </c>
      <c r="C593" s="47">
        <v>26</v>
      </c>
      <c r="D593" s="47">
        <v>3</v>
      </c>
      <c r="E593" s="47">
        <v>16</v>
      </c>
      <c r="F593" s="47">
        <v>1</v>
      </c>
      <c r="G593" s="47">
        <v>5</v>
      </c>
      <c r="H593" s="47">
        <v>3</v>
      </c>
      <c r="I593" s="47">
        <v>0</v>
      </c>
      <c r="J593" s="47">
        <v>0</v>
      </c>
      <c r="K593" s="47">
        <v>21</v>
      </c>
      <c r="L593" s="47">
        <v>284</v>
      </c>
      <c r="M593" s="47">
        <v>4</v>
      </c>
      <c r="N593" s="47">
        <v>7</v>
      </c>
      <c r="O593" s="42">
        <v>5.8</v>
      </c>
      <c r="P593" s="42">
        <v>7.89</v>
      </c>
      <c r="Q593" s="42">
        <v>-0.08</v>
      </c>
      <c r="R593" s="42">
        <v>6.1</v>
      </c>
      <c r="S593" s="47">
        <v>15</v>
      </c>
      <c r="T593" s="42">
        <v>4.9000000000000004</v>
      </c>
      <c r="U593" s="42">
        <v>6.5555555555555554</v>
      </c>
      <c r="V593" s="42">
        <v>5.4333333333333336</v>
      </c>
      <c r="W593" s="42">
        <v>97</v>
      </c>
      <c r="X593" s="42">
        <v>99</v>
      </c>
      <c r="Y593" s="42">
        <v>1.07</v>
      </c>
      <c r="Z593" s="42">
        <v>3</v>
      </c>
      <c r="AA593" s="42">
        <v>1.73</v>
      </c>
      <c r="AB593" s="42">
        <v>0.2</v>
      </c>
      <c r="AC593" s="42">
        <v>0.2</v>
      </c>
      <c r="AD593" s="42">
        <v>0</v>
      </c>
      <c r="AE593" s="42">
        <v>7.0000000000000007E-2</v>
      </c>
      <c r="AF593" s="42">
        <v>0.2</v>
      </c>
      <c r="AG593" s="42">
        <v>0.33</v>
      </c>
      <c r="AH593" s="42">
        <v>0</v>
      </c>
      <c r="AI593" s="47">
        <v>9</v>
      </c>
      <c r="AJ593" s="47">
        <v>27</v>
      </c>
      <c r="AK593" s="47">
        <v>13</v>
      </c>
      <c r="AL593" s="47">
        <v>2</v>
      </c>
      <c r="AM593" s="47">
        <v>2</v>
      </c>
      <c r="AN593">
        <v>0</v>
      </c>
      <c r="AO593" s="47">
        <v>0</v>
      </c>
      <c r="AP593" s="47">
        <v>3</v>
      </c>
      <c r="AQ593" s="47">
        <v>2</v>
      </c>
      <c r="AR593" s="47">
        <v>0</v>
      </c>
      <c r="AS593" s="47">
        <v>7</v>
      </c>
      <c r="AT593" s="47">
        <v>18</v>
      </c>
      <c r="AU593" s="47">
        <v>13</v>
      </c>
      <c r="AV593" s="47">
        <v>1</v>
      </c>
      <c r="AW593" s="47">
        <v>1</v>
      </c>
      <c r="AX593" s="47">
        <v>1</v>
      </c>
      <c r="AY593">
        <v>0</v>
      </c>
      <c r="AZ593" s="47">
        <v>0</v>
      </c>
      <c r="BA593" s="47">
        <v>3</v>
      </c>
      <c r="BB593">
        <v>0</v>
      </c>
      <c r="BC593" t="s">
        <v>184</v>
      </c>
      <c r="BD593">
        <v>59</v>
      </c>
      <c r="BE593">
        <v>29.6</v>
      </c>
      <c r="BF593">
        <v>9</v>
      </c>
      <c r="BG593">
        <v>5</v>
      </c>
    </row>
    <row r="594" spans="1:59" x14ac:dyDescent="0.25">
      <c r="A594" s="47">
        <v>4</v>
      </c>
      <c r="B594" s="47">
        <v>23</v>
      </c>
      <c r="C594" s="47">
        <v>13</v>
      </c>
      <c r="D594" s="47">
        <v>1</v>
      </c>
      <c r="E594" s="47">
        <v>17</v>
      </c>
      <c r="F594" s="47">
        <v>1</v>
      </c>
      <c r="G594" s="47">
        <v>3</v>
      </c>
      <c r="H594" s="47">
        <v>2</v>
      </c>
      <c r="I594" s="47">
        <v>0</v>
      </c>
      <c r="J594" s="47">
        <v>0</v>
      </c>
      <c r="K594" s="47">
        <v>21</v>
      </c>
      <c r="L594" s="47">
        <v>285</v>
      </c>
      <c r="M594" s="47">
        <v>4</v>
      </c>
      <c r="N594" s="47">
        <v>6</v>
      </c>
      <c r="O594" s="42">
        <v>-1</v>
      </c>
      <c r="P594" s="42">
        <v>6.83</v>
      </c>
      <c r="Q594" s="42">
        <v>-0.16</v>
      </c>
      <c r="R594" s="42">
        <v>4.6100000000000003</v>
      </c>
      <c r="S594" s="47">
        <v>12</v>
      </c>
      <c r="T594" s="42">
        <v>-0.68</v>
      </c>
      <c r="U594" s="42">
        <v>3.0333333333333332</v>
      </c>
      <c r="V594" s="42">
        <v>5.3142857142857149</v>
      </c>
      <c r="W594" s="42">
        <v>78</v>
      </c>
      <c r="X594" s="42">
        <v>29</v>
      </c>
      <c r="Y594" s="42">
        <v>1.31</v>
      </c>
      <c r="Z594" s="42">
        <v>1.77</v>
      </c>
      <c r="AA594" s="42">
        <v>1</v>
      </c>
      <c r="AB594" s="42">
        <v>0.31</v>
      </c>
      <c r="AC594" s="42">
        <v>0.08</v>
      </c>
      <c r="AD594" s="42">
        <v>0</v>
      </c>
      <c r="AE594" s="42">
        <v>0.08</v>
      </c>
      <c r="AF594" s="42">
        <v>0.15</v>
      </c>
      <c r="AG594" s="42">
        <v>0.23</v>
      </c>
      <c r="AH594" s="42">
        <v>0</v>
      </c>
      <c r="AI594" s="47">
        <v>6</v>
      </c>
      <c r="AJ594" s="47">
        <v>9</v>
      </c>
      <c r="AK594" s="47">
        <v>4</v>
      </c>
      <c r="AL594" s="47">
        <v>2</v>
      </c>
      <c r="AM594" s="47">
        <v>1</v>
      </c>
      <c r="AN594">
        <v>0</v>
      </c>
      <c r="AO594" s="47">
        <v>0</v>
      </c>
      <c r="AP594" s="47">
        <v>1</v>
      </c>
      <c r="AQ594" s="47">
        <v>0</v>
      </c>
      <c r="AR594" s="47">
        <v>0</v>
      </c>
      <c r="AS594" s="47">
        <v>11</v>
      </c>
      <c r="AT594" s="47">
        <v>14</v>
      </c>
      <c r="AU594" s="47">
        <v>9</v>
      </c>
      <c r="AV594" s="47">
        <v>2</v>
      </c>
      <c r="AW594" s="47">
        <v>0</v>
      </c>
      <c r="AX594" s="47">
        <v>1</v>
      </c>
      <c r="AY594">
        <v>0</v>
      </c>
      <c r="AZ594" s="47">
        <v>1</v>
      </c>
      <c r="BA594" s="47">
        <v>3</v>
      </c>
      <c r="BB594">
        <v>0</v>
      </c>
      <c r="BC594" t="s">
        <v>265</v>
      </c>
      <c r="BD594">
        <v>19.399999999999999</v>
      </c>
      <c r="BE594">
        <v>34.200000000000003</v>
      </c>
      <c r="BF594">
        <v>6</v>
      </c>
      <c r="BG594">
        <v>6</v>
      </c>
    </row>
    <row r="595" spans="1:59" x14ac:dyDescent="0.25">
      <c r="A595" s="47">
        <v>3</v>
      </c>
      <c r="B595" s="47">
        <v>30</v>
      </c>
      <c r="C595" s="47">
        <v>34</v>
      </c>
      <c r="D595" s="47">
        <v>3</v>
      </c>
      <c r="E595" s="47">
        <v>33</v>
      </c>
      <c r="F595" s="47">
        <v>4</v>
      </c>
      <c r="G595" s="47">
        <v>2</v>
      </c>
      <c r="H595" s="47">
        <v>1</v>
      </c>
      <c r="I595" s="47">
        <v>0</v>
      </c>
      <c r="J595" s="47">
        <v>0</v>
      </c>
      <c r="K595" s="47">
        <v>21</v>
      </c>
      <c r="L595" s="47">
        <v>277</v>
      </c>
      <c r="M595" s="47">
        <v>4</v>
      </c>
      <c r="N595" s="47">
        <v>7</v>
      </c>
      <c r="O595" s="42">
        <v>4.2</v>
      </c>
      <c r="P595" s="42">
        <v>7.63</v>
      </c>
      <c r="Q595" s="42">
        <v>0.14000000000000001</v>
      </c>
      <c r="R595" s="42">
        <v>3.58</v>
      </c>
      <c r="S595" s="47">
        <v>20</v>
      </c>
      <c r="T595" s="42">
        <v>3.65</v>
      </c>
      <c r="U595" s="42">
        <v>4.8090909090909104</v>
      </c>
      <c r="V595" s="42">
        <v>2.088888888888889</v>
      </c>
      <c r="W595" s="42">
        <v>86</v>
      </c>
      <c r="X595" s="42">
        <v>74</v>
      </c>
      <c r="Y595" s="42">
        <v>1.65</v>
      </c>
      <c r="Z595" s="42">
        <v>1.5</v>
      </c>
      <c r="AA595" s="42">
        <v>1.7</v>
      </c>
      <c r="AB595" s="42">
        <v>0.15</v>
      </c>
      <c r="AC595" s="42">
        <v>0.15</v>
      </c>
      <c r="AD595" s="42">
        <v>0</v>
      </c>
      <c r="AE595" s="42">
        <v>0.2</v>
      </c>
      <c r="AF595" s="42">
        <v>0.05</v>
      </c>
      <c r="AG595" s="42">
        <v>0.1</v>
      </c>
      <c r="AH595" s="42">
        <v>0</v>
      </c>
      <c r="AI595" s="47">
        <v>21</v>
      </c>
      <c r="AJ595" s="47">
        <v>20</v>
      </c>
      <c r="AK595" s="47">
        <v>21</v>
      </c>
      <c r="AL595" s="47">
        <v>2</v>
      </c>
      <c r="AM595" s="47">
        <v>2</v>
      </c>
      <c r="AN595">
        <v>3</v>
      </c>
      <c r="AO595" s="47">
        <v>0</v>
      </c>
      <c r="AP595" s="47">
        <v>1</v>
      </c>
      <c r="AQ595" s="47">
        <v>2</v>
      </c>
      <c r="AR595" s="47">
        <v>0</v>
      </c>
      <c r="AS595" s="47">
        <v>12</v>
      </c>
      <c r="AT595" s="47">
        <v>10</v>
      </c>
      <c r="AU595" s="47">
        <v>13</v>
      </c>
      <c r="AV595" s="47">
        <v>1</v>
      </c>
      <c r="AW595" s="47">
        <v>1</v>
      </c>
      <c r="AX595" s="47">
        <v>1</v>
      </c>
      <c r="AY595">
        <v>0</v>
      </c>
      <c r="AZ595" s="47">
        <v>0</v>
      </c>
      <c r="BA595" s="47">
        <v>0</v>
      </c>
      <c r="BB595">
        <v>0</v>
      </c>
      <c r="BC595" t="s">
        <v>104</v>
      </c>
      <c r="BD595">
        <v>53.199999999999996</v>
      </c>
      <c r="BE595">
        <v>18.899999999999999</v>
      </c>
      <c r="BF595">
        <v>11</v>
      </c>
      <c r="BG595">
        <v>9</v>
      </c>
    </row>
    <row r="596" spans="1:59" x14ac:dyDescent="0.25">
      <c r="A596" s="47">
        <v>2</v>
      </c>
      <c r="B596" s="47">
        <v>2</v>
      </c>
      <c r="C596" s="47">
        <v>26</v>
      </c>
      <c r="D596" s="47">
        <v>22</v>
      </c>
      <c r="E596" s="47">
        <v>37</v>
      </c>
      <c r="F596" s="47">
        <v>2</v>
      </c>
      <c r="G596" s="47">
        <v>8</v>
      </c>
      <c r="H596" s="47">
        <v>8</v>
      </c>
      <c r="I596" s="47">
        <v>0</v>
      </c>
      <c r="J596" s="47">
        <v>0</v>
      </c>
      <c r="K596" s="47">
        <v>21</v>
      </c>
      <c r="L596" s="47">
        <v>277</v>
      </c>
      <c r="M596" s="47">
        <v>5</v>
      </c>
      <c r="N596" s="47">
        <v>7</v>
      </c>
      <c r="O596" s="42">
        <v>4.3</v>
      </c>
      <c r="P596" s="42">
        <v>12.14</v>
      </c>
      <c r="Q596" s="42">
        <v>-1.2</v>
      </c>
      <c r="R596" s="42">
        <v>7.42</v>
      </c>
      <c r="S596" s="47">
        <v>15</v>
      </c>
      <c r="T596" s="42">
        <v>3.79</v>
      </c>
      <c r="U596" s="42">
        <v>9.6500000000000021</v>
      </c>
      <c r="V596" s="42">
        <v>4.8857142857142861</v>
      </c>
      <c r="W596" s="42">
        <v>93</v>
      </c>
      <c r="X596" s="42">
        <v>104</v>
      </c>
      <c r="Y596" s="42">
        <v>2.4700000000000002</v>
      </c>
      <c r="Z596" s="42">
        <v>0.13</v>
      </c>
      <c r="AA596" s="42">
        <v>1.73</v>
      </c>
      <c r="AB596" s="42">
        <v>0.13</v>
      </c>
      <c r="AC596" s="42">
        <v>1.47</v>
      </c>
      <c r="AD596" s="42">
        <v>0</v>
      </c>
      <c r="AE596" s="42">
        <v>0.13</v>
      </c>
      <c r="AF596" s="42">
        <v>0.53</v>
      </c>
      <c r="AG596" s="42">
        <v>0.53</v>
      </c>
      <c r="AH596" s="42">
        <v>0</v>
      </c>
      <c r="AI596" s="47">
        <v>16</v>
      </c>
      <c r="AJ596" s="47">
        <v>1</v>
      </c>
      <c r="AK596" s="47">
        <v>12</v>
      </c>
      <c r="AL596" s="47">
        <v>2</v>
      </c>
      <c r="AM596" s="47">
        <v>10</v>
      </c>
      <c r="AN596">
        <v>1</v>
      </c>
      <c r="AO596" s="47">
        <v>0</v>
      </c>
      <c r="AP596" s="47">
        <v>7</v>
      </c>
      <c r="AQ596" s="47">
        <v>4</v>
      </c>
      <c r="AR596" s="47">
        <v>0</v>
      </c>
      <c r="AS596" s="47">
        <v>21</v>
      </c>
      <c r="AT596" s="47">
        <v>1</v>
      </c>
      <c r="AU596" s="47">
        <v>14</v>
      </c>
      <c r="AV596" s="47">
        <v>0</v>
      </c>
      <c r="AW596" s="47">
        <v>12</v>
      </c>
      <c r="AX596" s="47">
        <v>1</v>
      </c>
      <c r="AY596">
        <v>0</v>
      </c>
      <c r="AZ596" s="47">
        <v>1</v>
      </c>
      <c r="BA596" s="47">
        <v>4</v>
      </c>
      <c r="BB596">
        <v>0</v>
      </c>
      <c r="BC596" t="s">
        <v>106</v>
      </c>
      <c r="BD596">
        <v>77.399999999999991</v>
      </c>
      <c r="BE596">
        <v>34.9</v>
      </c>
      <c r="BF596">
        <v>8</v>
      </c>
      <c r="BG596">
        <v>7</v>
      </c>
    </row>
    <row r="597" spans="1:59" x14ac:dyDescent="0.25">
      <c r="A597" s="47">
        <v>1</v>
      </c>
      <c r="B597" s="47">
        <v>6</v>
      </c>
      <c r="C597" s="47">
        <v>21</v>
      </c>
      <c r="D597" s="47">
        <v>10</v>
      </c>
      <c r="E597" s="47">
        <v>19</v>
      </c>
      <c r="F597" s="47">
        <v>3</v>
      </c>
      <c r="G597" s="47">
        <v>6</v>
      </c>
      <c r="H597" s="47">
        <v>0</v>
      </c>
      <c r="I597" s="47">
        <v>0</v>
      </c>
      <c r="J597" s="47">
        <v>0</v>
      </c>
      <c r="K597" s="47">
        <v>21</v>
      </c>
      <c r="L597" s="47">
        <v>267</v>
      </c>
      <c r="M597" s="47">
        <v>4</v>
      </c>
      <c r="N597" s="47">
        <v>6</v>
      </c>
      <c r="O597" s="42">
        <v>0.9</v>
      </c>
      <c r="P597" s="42">
        <v>5.7</v>
      </c>
      <c r="Q597" s="42">
        <v>-0.3</v>
      </c>
      <c r="R597" s="42">
        <v>2.58</v>
      </c>
      <c r="S597" s="47">
        <v>15</v>
      </c>
      <c r="T597" s="42">
        <v>1.1100000000000001</v>
      </c>
      <c r="U597" s="42">
        <v>3.2571428571428571</v>
      </c>
      <c r="V597" s="42">
        <v>2</v>
      </c>
      <c r="W597" s="42">
        <v>67</v>
      </c>
      <c r="X597" s="42">
        <v>31</v>
      </c>
      <c r="Y597" s="42">
        <v>1.27</v>
      </c>
      <c r="Z597" s="42">
        <v>0.4</v>
      </c>
      <c r="AA597" s="42">
        <v>1.4</v>
      </c>
      <c r="AB597" s="42">
        <v>7.0000000000000007E-2</v>
      </c>
      <c r="AC597" s="42">
        <v>0.67</v>
      </c>
      <c r="AD597" s="42">
        <v>0</v>
      </c>
      <c r="AE597" s="42">
        <v>0.2</v>
      </c>
      <c r="AF597" s="42">
        <v>0</v>
      </c>
      <c r="AG597" s="42">
        <v>0.4</v>
      </c>
      <c r="AH597" s="42">
        <v>0</v>
      </c>
      <c r="AI597" s="47">
        <v>11</v>
      </c>
      <c r="AJ597" s="47">
        <v>4</v>
      </c>
      <c r="AK597" s="47">
        <v>10</v>
      </c>
      <c r="AL597" s="47">
        <v>1</v>
      </c>
      <c r="AM597" s="47">
        <v>10</v>
      </c>
      <c r="AN597">
        <v>1</v>
      </c>
      <c r="AO597" s="47">
        <v>0</v>
      </c>
      <c r="AP597" s="47">
        <v>0</v>
      </c>
      <c r="AQ597" s="47">
        <v>3</v>
      </c>
      <c r="AR597" s="47">
        <v>0</v>
      </c>
      <c r="AS597" s="47">
        <v>8</v>
      </c>
      <c r="AT597" s="47">
        <v>2</v>
      </c>
      <c r="AU597" s="47">
        <v>11</v>
      </c>
      <c r="AV597" s="47">
        <v>0</v>
      </c>
      <c r="AW597" s="47">
        <v>0</v>
      </c>
      <c r="AX597" s="47">
        <v>2</v>
      </c>
      <c r="AY597">
        <v>0</v>
      </c>
      <c r="AZ597" s="47">
        <v>0</v>
      </c>
      <c r="BA597" s="47">
        <v>3</v>
      </c>
      <c r="BB597">
        <v>0</v>
      </c>
      <c r="BC597" t="s">
        <v>291</v>
      </c>
      <c r="BD597">
        <v>22.9</v>
      </c>
      <c r="BE597">
        <v>16.700000000000003</v>
      </c>
      <c r="BF597">
        <v>7</v>
      </c>
      <c r="BG597">
        <v>8</v>
      </c>
    </row>
    <row r="598" spans="1:59" x14ac:dyDescent="0.25">
      <c r="A598" s="47">
        <v>3</v>
      </c>
      <c r="B598" s="47">
        <v>19</v>
      </c>
      <c r="C598" s="47">
        <v>20</v>
      </c>
      <c r="D598" s="47">
        <v>18</v>
      </c>
      <c r="E598" s="47">
        <v>34</v>
      </c>
      <c r="F598" s="47">
        <v>2</v>
      </c>
      <c r="G598" s="47">
        <v>8</v>
      </c>
      <c r="H598" s="47">
        <v>3</v>
      </c>
      <c r="I598" s="47">
        <v>0</v>
      </c>
      <c r="J598" s="47">
        <v>0</v>
      </c>
      <c r="K598" s="47">
        <v>21</v>
      </c>
      <c r="L598" s="47">
        <v>267</v>
      </c>
      <c r="M598" s="47">
        <v>5</v>
      </c>
      <c r="N598" s="47">
        <v>7</v>
      </c>
      <c r="O598" s="42">
        <v>1.3</v>
      </c>
      <c r="P598" s="42">
        <v>14.12</v>
      </c>
      <c r="Q598" s="42">
        <v>-0.4</v>
      </c>
      <c r="R598" s="42">
        <v>4.9800000000000004</v>
      </c>
      <c r="S598" s="47">
        <v>19</v>
      </c>
      <c r="T598" s="42">
        <v>1.49</v>
      </c>
      <c r="U598" s="42">
        <v>4.5599999999999996</v>
      </c>
      <c r="V598" s="42">
        <v>5.4444444444444429</v>
      </c>
      <c r="W598" s="42">
        <v>75</v>
      </c>
      <c r="X598" s="42">
        <v>71</v>
      </c>
      <c r="Y598" s="42">
        <v>1.79</v>
      </c>
      <c r="Z598" s="42">
        <v>1</v>
      </c>
      <c r="AA598" s="42">
        <v>1.05</v>
      </c>
      <c r="AB598" s="42">
        <v>0.16</v>
      </c>
      <c r="AC598" s="42">
        <v>0.95</v>
      </c>
      <c r="AD598" s="42">
        <v>0</v>
      </c>
      <c r="AE598" s="42">
        <v>0.11</v>
      </c>
      <c r="AF598" s="42">
        <v>0.16</v>
      </c>
      <c r="AG598" s="42">
        <v>0.42</v>
      </c>
      <c r="AH598" s="42">
        <v>0</v>
      </c>
      <c r="AI598" s="47">
        <v>21</v>
      </c>
      <c r="AJ598" s="47">
        <v>11</v>
      </c>
      <c r="AK598" s="47">
        <v>14</v>
      </c>
      <c r="AL598" s="47">
        <v>2</v>
      </c>
      <c r="AM598" s="47">
        <v>13</v>
      </c>
      <c r="AN598">
        <v>1</v>
      </c>
      <c r="AO598" s="47">
        <v>0</v>
      </c>
      <c r="AP598" s="47">
        <v>1</v>
      </c>
      <c r="AQ598" s="47">
        <v>4</v>
      </c>
      <c r="AR598" s="47">
        <v>0</v>
      </c>
      <c r="AS598" s="47">
        <v>13</v>
      </c>
      <c r="AT598" s="47">
        <v>8</v>
      </c>
      <c r="AU598" s="47">
        <v>6</v>
      </c>
      <c r="AV598" s="47">
        <v>1</v>
      </c>
      <c r="AW598" s="47">
        <v>5</v>
      </c>
      <c r="AX598" s="47">
        <v>1</v>
      </c>
      <c r="AY598">
        <v>0</v>
      </c>
      <c r="AZ598" s="47">
        <v>2</v>
      </c>
      <c r="BA598" s="47">
        <v>4</v>
      </c>
      <c r="BB598">
        <v>0</v>
      </c>
      <c r="BC598" t="s">
        <v>301</v>
      </c>
      <c r="BD598">
        <v>45.699999999999996</v>
      </c>
      <c r="BE598">
        <v>43.099999999999994</v>
      </c>
      <c r="BF598">
        <v>10</v>
      </c>
      <c r="BG598">
        <v>8</v>
      </c>
    </row>
    <row r="599" spans="1:59" x14ac:dyDescent="0.25">
      <c r="A599" s="47">
        <v>1</v>
      </c>
      <c r="B599" s="47">
        <v>8</v>
      </c>
      <c r="C599" s="47">
        <v>23</v>
      </c>
      <c r="D599" s="47">
        <v>15</v>
      </c>
      <c r="E599" s="47">
        <v>5</v>
      </c>
      <c r="F599" s="47">
        <v>2</v>
      </c>
      <c r="G599" s="47">
        <v>13</v>
      </c>
      <c r="H599" s="47">
        <v>2</v>
      </c>
      <c r="I599" s="47">
        <v>0</v>
      </c>
      <c r="J599" s="47">
        <v>0</v>
      </c>
      <c r="K599" s="47">
        <v>21</v>
      </c>
      <c r="L599" s="47">
        <v>266</v>
      </c>
      <c r="M599" s="47">
        <v>5</v>
      </c>
      <c r="N599" s="47">
        <v>6</v>
      </c>
      <c r="O599" s="42">
        <v>1.5</v>
      </c>
      <c r="P599" s="42">
        <v>9.24</v>
      </c>
      <c r="Q599" s="42">
        <v>0.33</v>
      </c>
      <c r="R599" s="42">
        <v>3.16</v>
      </c>
      <c r="S599" s="47">
        <v>18</v>
      </c>
      <c r="T599" s="42">
        <v>1.59</v>
      </c>
      <c r="U599" s="42">
        <v>2.3888888888888888</v>
      </c>
      <c r="V599" s="42">
        <v>3.9333333333333331</v>
      </c>
      <c r="W599" s="42">
        <v>53</v>
      </c>
      <c r="X599" s="42">
        <v>105</v>
      </c>
      <c r="Y599" s="42">
        <v>0.28000000000000003</v>
      </c>
      <c r="Z599" s="42">
        <v>0.44</v>
      </c>
      <c r="AA599" s="42">
        <v>1.28</v>
      </c>
      <c r="AB599" s="42">
        <v>0.06</v>
      </c>
      <c r="AC599" s="42">
        <v>0.83</v>
      </c>
      <c r="AD599" s="42">
        <v>0</v>
      </c>
      <c r="AE599" s="42">
        <v>0.11</v>
      </c>
      <c r="AF599" s="42">
        <v>0.11</v>
      </c>
      <c r="AG599" s="42">
        <v>0.72</v>
      </c>
      <c r="AH599" s="42">
        <v>0</v>
      </c>
      <c r="AI599" s="47">
        <v>3</v>
      </c>
      <c r="AJ599" s="47">
        <v>5</v>
      </c>
      <c r="AK599" s="47">
        <v>15</v>
      </c>
      <c r="AL599" s="47">
        <v>0</v>
      </c>
      <c r="AM599" s="47">
        <v>4</v>
      </c>
      <c r="AN599">
        <v>0</v>
      </c>
      <c r="AO599" s="47">
        <v>0</v>
      </c>
      <c r="AP599" s="47">
        <v>1</v>
      </c>
      <c r="AQ599" s="47">
        <v>9</v>
      </c>
      <c r="AR599" s="47">
        <v>0</v>
      </c>
      <c r="AS599" s="47">
        <v>2</v>
      </c>
      <c r="AT599" s="47">
        <v>3</v>
      </c>
      <c r="AU599" s="47">
        <v>8</v>
      </c>
      <c r="AV599" s="47">
        <v>1</v>
      </c>
      <c r="AW599" s="47">
        <v>11</v>
      </c>
      <c r="AX599" s="47">
        <v>2</v>
      </c>
      <c r="AY599">
        <v>0</v>
      </c>
      <c r="AZ599" s="47">
        <v>1</v>
      </c>
      <c r="BA599" s="47">
        <v>4</v>
      </c>
      <c r="BB599">
        <v>0</v>
      </c>
      <c r="BC599" t="s">
        <v>337</v>
      </c>
      <c r="BD599">
        <v>25</v>
      </c>
      <c r="BE599">
        <v>32.799999999999997</v>
      </c>
      <c r="BF599">
        <v>10</v>
      </c>
      <c r="BG599">
        <v>8</v>
      </c>
    </row>
    <row r="600" spans="1:59" x14ac:dyDescent="0.25">
      <c r="A600" s="47">
        <v>2</v>
      </c>
      <c r="B600" s="47">
        <v>18</v>
      </c>
      <c r="C600" s="47">
        <v>22</v>
      </c>
      <c r="D600" s="47">
        <v>9</v>
      </c>
      <c r="E600" s="47">
        <v>11</v>
      </c>
      <c r="F600" s="47">
        <v>3</v>
      </c>
      <c r="G600" s="47">
        <v>5</v>
      </c>
      <c r="H600" s="47">
        <v>3</v>
      </c>
      <c r="I600" s="47">
        <v>0</v>
      </c>
      <c r="J600" s="47">
        <v>0</v>
      </c>
      <c r="K600" s="47">
        <v>21</v>
      </c>
      <c r="L600" s="47">
        <v>290</v>
      </c>
      <c r="M600" s="47">
        <v>5</v>
      </c>
      <c r="N600" s="47">
        <v>7</v>
      </c>
      <c r="O600" s="42">
        <v>14.7</v>
      </c>
      <c r="P600" s="42">
        <v>6.62</v>
      </c>
      <c r="Q600" s="42">
        <v>2.42</v>
      </c>
      <c r="R600" s="42">
        <v>4.51</v>
      </c>
      <c r="S600" s="47">
        <v>15</v>
      </c>
      <c r="T600" s="42">
        <v>11.61</v>
      </c>
      <c r="U600" s="42">
        <v>2.5571428571428569</v>
      </c>
      <c r="V600" s="42">
        <v>6.1999999999999993</v>
      </c>
      <c r="W600" s="42">
        <v>60</v>
      </c>
      <c r="X600" s="42">
        <v>90</v>
      </c>
      <c r="Y600" s="42">
        <v>0.73</v>
      </c>
      <c r="Z600" s="42">
        <v>1.2</v>
      </c>
      <c r="AA600" s="42">
        <v>1.47</v>
      </c>
      <c r="AB600" s="42">
        <v>0.13</v>
      </c>
      <c r="AC600" s="42">
        <v>0.6</v>
      </c>
      <c r="AD600" s="42">
        <v>0</v>
      </c>
      <c r="AE600" s="42">
        <v>0.2</v>
      </c>
      <c r="AF600" s="42">
        <v>0.2</v>
      </c>
      <c r="AG600" s="42">
        <v>0.33</v>
      </c>
      <c r="AH600" s="42">
        <v>0</v>
      </c>
      <c r="AI600" s="47">
        <v>7</v>
      </c>
      <c r="AJ600" s="47">
        <v>8</v>
      </c>
      <c r="AK600" s="47">
        <v>11</v>
      </c>
      <c r="AL600" s="47">
        <v>2</v>
      </c>
      <c r="AM600" s="47">
        <v>2</v>
      </c>
      <c r="AN600">
        <v>1</v>
      </c>
      <c r="AO600" s="47">
        <v>0</v>
      </c>
      <c r="AP600" s="47">
        <v>0</v>
      </c>
      <c r="AQ600" s="47">
        <v>3</v>
      </c>
      <c r="AR600" s="47">
        <v>0</v>
      </c>
      <c r="AS600" s="47">
        <v>4</v>
      </c>
      <c r="AT600" s="47">
        <v>10</v>
      </c>
      <c r="AU600" s="47">
        <v>11</v>
      </c>
      <c r="AV600" s="47">
        <v>0</v>
      </c>
      <c r="AW600" s="47">
        <v>7</v>
      </c>
      <c r="AX600" s="47">
        <v>2</v>
      </c>
      <c r="AY600">
        <v>0</v>
      </c>
      <c r="AZ600" s="47">
        <v>3</v>
      </c>
      <c r="BA600" s="47">
        <v>2</v>
      </c>
      <c r="BB600">
        <v>0</v>
      </c>
      <c r="BC600" t="s">
        <v>368</v>
      </c>
      <c r="BD600">
        <v>18</v>
      </c>
      <c r="BE600">
        <v>52.699999999999996</v>
      </c>
      <c r="BF600">
        <v>7</v>
      </c>
      <c r="BG600">
        <v>8</v>
      </c>
    </row>
    <row r="601" spans="1:59" x14ac:dyDescent="0.25">
      <c r="A601" s="47">
        <v>2</v>
      </c>
      <c r="B601" s="47">
        <v>3</v>
      </c>
      <c r="C601" s="47">
        <v>9</v>
      </c>
      <c r="D601" s="47">
        <v>1</v>
      </c>
      <c r="E601" s="47">
        <v>3</v>
      </c>
      <c r="F601" s="47">
        <v>1</v>
      </c>
      <c r="G601" s="47">
        <v>2</v>
      </c>
      <c r="H601" s="47">
        <v>0</v>
      </c>
      <c r="I601" s="47">
        <v>0</v>
      </c>
      <c r="J601" s="47">
        <v>0</v>
      </c>
      <c r="K601" s="47">
        <v>21</v>
      </c>
      <c r="L601" s="47">
        <v>263</v>
      </c>
      <c r="M601" s="47">
        <v>5</v>
      </c>
      <c r="N601" s="47">
        <v>6</v>
      </c>
      <c r="O601" s="42">
        <v>1.4</v>
      </c>
      <c r="P601" s="42">
        <v>1.67</v>
      </c>
      <c r="Q601" s="42">
        <v>-0.05</v>
      </c>
      <c r="R601" s="42">
        <v>1.17</v>
      </c>
      <c r="S601" s="47">
        <v>10</v>
      </c>
      <c r="T601" s="42">
        <v>1.45</v>
      </c>
      <c r="U601" s="42">
        <v>0.6</v>
      </c>
      <c r="V601" s="42">
        <v>2</v>
      </c>
      <c r="W601" s="42">
        <v>29</v>
      </c>
      <c r="X601" s="42">
        <v>32</v>
      </c>
      <c r="Y601" s="42">
        <v>0.3</v>
      </c>
      <c r="Z601" s="42">
        <v>0.3</v>
      </c>
      <c r="AA601" s="42">
        <v>0.9</v>
      </c>
      <c r="AB601" s="42">
        <v>0.2</v>
      </c>
      <c r="AC601" s="42">
        <v>0.1</v>
      </c>
      <c r="AD601" s="42">
        <v>0</v>
      </c>
      <c r="AE601" s="42">
        <v>0.1</v>
      </c>
      <c r="AF601" s="42">
        <v>0</v>
      </c>
      <c r="AG601" s="42">
        <v>0.2</v>
      </c>
      <c r="AH601" s="42">
        <v>0</v>
      </c>
      <c r="AI601" s="47">
        <v>1</v>
      </c>
      <c r="AJ601" s="47">
        <v>1</v>
      </c>
      <c r="AK601" s="47">
        <v>5</v>
      </c>
      <c r="AL601" s="47">
        <v>2</v>
      </c>
      <c r="AM601" s="47">
        <v>0</v>
      </c>
      <c r="AN601">
        <v>0</v>
      </c>
      <c r="AO601" s="47">
        <v>0</v>
      </c>
      <c r="AP601" s="47">
        <v>0</v>
      </c>
      <c r="AQ601" s="47">
        <v>2</v>
      </c>
      <c r="AR601" s="47">
        <v>0</v>
      </c>
      <c r="AS601" s="47">
        <v>2</v>
      </c>
      <c r="AT601" s="47">
        <v>2</v>
      </c>
      <c r="AU601" s="47">
        <v>4</v>
      </c>
      <c r="AV601" s="47">
        <v>0</v>
      </c>
      <c r="AW601" s="47">
        <v>1</v>
      </c>
      <c r="AX601" s="47">
        <v>1</v>
      </c>
      <c r="AY601">
        <v>0</v>
      </c>
      <c r="AZ601" s="47">
        <v>0</v>
      </c>
      <c r="BA601" s="47">
        <v>0</v>
      </c>
      <c r="BB601">
        <v>0</v>
      </c>
      <c r="BC601" t="s">
        <v>471</v>
      </c>
      <c r="BD601">
        <v>0.59999999999999987</v>
      </c>
      <c r="BE601">
        <v>8</v>
      </c>
      <c r="BF601">
        <v>1</v>
      </c>
      <c r="BG601">
        <v>4</v>
      </c>
    </row>
    <row r="602" spans="1:59" x14ac:dyDescent="0.25">
      <c r="A602" s="47">
        <v>0</v>
      </c>
      <c r="B602" s="47">
        <v>4</v>
      </c>
      <c r="C602" s="47">
        <v>6</v>
      </c>
      <c r="D602" s="47">
        <v>2</v>
      </c>
      <c r="E602" s="47">
        <v>5</v>
      </c>
      <c r="F602" s="47">
        <v>1</v>
      </c>
      <c r="G602" s="47">
        <v>6</v>
      </c>
      <c r="H602" s="47">
        <v>1</v>
      </c>
      <c r="I602" s="47">
        <v>0</v>
      </c>
      <c r="J602" s="47">
        <v>0</v>
      </c>
      <c r="K602" s="47">
        <v>21</v>
      </c>
      <c r="L602" s="47">
        <v>327</v>
      </c>
      <c r="M602" s="47">
        <v>5</v>
      </c>
      <c r="N602" s="47">
        <v>7</v>
      </c>
      <c r="O602" s="42">
        <v>8.4</v>
      </c>
      <c r="P602" s="42">
        <v>3.68</v>
      </c>
      <c r="Q602" s="42">
        <v>0.25</v>
      </c>
      <c r="R602" s="42">
        <v>3.36</v>
      </c>
      <c r="S602" s="47">
        <v>8</v>
      </c>
      <c r="T602" s="42">
        <v>6.79</v>
      </c>
      <c r="U602" s="42">
        <v>3.1750000000000003</v>
      </c>
      <c r="V602" s="42">
        <v>3.55</v>
      </c>
      <c r="W602" s="42">
        <v>49</v>
      </c>
      <c r="X602" s="42">
        <v>31</v>
      </c>
      <c r="Y602" s="42">
        <v>0.62</v>
      </c>
      <c r="Z602" s="42">
        <v>0.5</v>
      </c>
      <c r="AA602" s="42">
        <v>0.75</v>
      </c>
      <c r="AB602" s="42">
        <v>0</v>
      </c>
      <c r="AC602" s="42">
        <v>0.25</v>
      </c>
      <c r="AD602" s="42">
        <v>0</v>
      </c>
      <c r="AE602" s="42">
        <v>0.12</v>
      </c>
      <c r="AF602" s="42">
        <v>0.12</v>
      </c>
      <c r="AG602" s="42">
        <v>0.75</v>
      </c>
      <c r="AH602" s="42">
        <v>0</v>
      </c>
      <c r="AI602" s="47">
        <v>2</v>
      </c>
      <c r="AJ602" s="47">
        <v>1</v>
      </c>
      <c r="AK602" s="47">
        <v>2</v>
      </c>
      <c r="AL602" s="47">
        <v>0</v>
      </c>
      <c r="AM602" s="47">
        <v>1</v>
      </c>
      <c r="AN602">
        <v>0</v>
      </c>
      <c r="AO602" s="47">
        <v>0</v>
      </c>
      <c r="AP602" s="47">
        <v>1</v>
      </c>
      <c r="AQ602" s="47">
        <v>2</v>
      </c>
      <c r="AR602" s="47">
        <v>0</v>
      </c>
      <c r="AS602" s="47">
        <v>3</v>
      </c>
      <c r="AT602" s="47">
        <v>3</v>
      </c>
      <c r="AU602" s="47">
        <v>4</v>
      </c>
      <c r="AV602" s="47">
        <v>0</v>
      </c>
      <c r="AW602" s="47">
        <v>1</v>
      </c>
      <c r="AX602" s="47">
        <v>1</v>
      </c>
      <c r="AY602">
        <v>0</v>
      </c>
      <c r="AZ602" s="47">
        <v>0</v>
      </c>
      <c r="BA602" s="47">
        <v>4</v>
      </c>
      <c r="BB602">
        <v>0</v>
      </c>
      <c r="BC602" t="s">
        <v>461</v>
      </c>
      <c r="BD602">
        <v>12.8</v>
      </c>
      <c r="BE602">
        <v>14.5</v>
      </c>
      <c r="BF602">
        <v>4</v>
      </c>
      <c r="BG602">
        <v>4</v>
      </c>
    </row>
    <row r="603" spans="1:59" x14ac:dyDescent="0.25">
      <c r="A603" s="47">
        <v>0</v>
      </c>
      <c r="B603" s="47">
        <v>3</v>
      </c>
      <c r="C603" s="47">
        <v>5</v>
      </c>
      <c r="D603" s="47">
        <v>2</v>
      </c>
      <c r="E603" s="47">
        <v>8</v>
      </c>
      <c r="F603" s="47">
        <v>1</v>
      </c>
      <c r="G603" s="47">
        <v>4</v>
      </c>
      <c r="H603" s="47">
        <v>0</v>
      </c>
      <c r="I603" s="47">
        <v>1</v>
      </c>
      <c r="J603" s="47">
        <v>0</v>
      </c>
      <c r="K603" s="47">
        <v>21</v>
      </c>
      <c r="L603" s="47">
        <v>262</v>
      </c>
      <c r="M603" s="47">
        <v>5</v>
      </c>
      <c r="N603" s="47">
        <v>5</v>
      </c>
      <c r="O603" s="42">
        <v>3.4</v>
      </c>
      <c r="P603" s="42">
        <v>5.7</v>
      </c>
      <c r="Q603" s="42">
        <v>-0.22</v>
      </c>
      <c r="R603" s="42">
        <v>2.2200000000000002</v>
      </c>
      <c r="S603" s="47">
        <v>7</v>
      </c>
      <c r="T603" s="42">
        <v>2.99</v>
      </c>
      <c r="U603" s="42">
        <v>2.8499999999999996</v>
      </c>
      <c r="V603" s="42">
        <v>1.9600000000000002</v>
      </c>
      <c r="W603" s="42">
        <v>43</v>
      </c>
      <c r="X603" s="42">
        <v>34</v>
      </c>
      <c r="Y603" s="42">
        <v>1.1399999999999999</v>
      </c>
      <c r="Z603" s="42">
        <v>0.43</v>
      </c>
      <c r="AA603" s="42">
        <v>0.71</v>
      </c>
      <c r="AB603" s="42">
        <v>0</v>
      </c>
      <c r="AC603" s="42">
        <v>0.28999999999999998</v>
      </c>
      <c r="AD603" s="42">
        <v>0</v>
      </c>
      <c r="AE603" s="42">
        <v>0.14000000000000001</v>
      </c>
      <c r="AF603" s="42">
        <v>0</v>
      </c>
      <c r="AG603" s="42">
        <v>0.56999999999999995</v>
      </c>
      <c r="AH603" s="42">
        <v>0.14000000000000001</v>
      </c>
      <c r="AI603" s="47">
        <v>3</v>
      </c>
      <c r="AJ603" s="47">
        <v>0</v>
      </c>
      <c r="AK603" s="47">
        <v>0</v>
      </c>
      <c r="AL603" s="47">
        <v>0</v>
      </c>
      <c r="AM603" s="47">
        <v>1</v>
      </c>
      <c r="AN603">
        <v>0</v>
      </c>
      <c r="AO603" s="47">
        <v>0</v>
      </c>
      <c r="AP603" s="47">
        <v>0</v>
      </c>
      <c r="AQ603" s="47">
        <v>2</v>
      </c>
      <c r="AR603" s="47">
        <v>1</v>
      </c>
      <c r="AS603" s="47">
        <v>5</v>
      </c>
      <c r="AT603" s="47">
        <v>3</v>
      </c>
      <c r="AU603" s="47">
        <v>5</v>
      </c>
      <c r="AV603" s="47">
        <v>0</v>
      </c>
      <c r="AW603" s="47">
        <v>1</v>
      </c>
      <c r="AX603" s="47">
        <v>1</v>
      </c>
      <c r="AY603">
        <v>0</v>
      </c>
      <c r="AZ603" s="47">
        <v>0</v>
      </c>
      <c r="BA603" s="47">
        <v>2</v>
      </c>
      <c r="BB603">
        <v>0</v>
      </c>
      <c r="BC603" t="s">
        <v>584</v>
      </c>
      <c r="BD603">
        <v>5.6999999999999993</v>
      </c>
      <c r="BE603">
        <v>12.799999999999999</v>
      </c>
      <c r="BF603">
        <v>2</v>
      </c>
      <c r="BG603">
        <v>7</v>
      </c>
    </row>
    <row r="604" spans="1:59" x14ac:dyDescent="0.25">
      <c r="A604" s="47">
        <v>1</v>
      </c>
      <c r="B604" s="47">
        <v>3</v>
      </c>
      <c r="C604" s="47">
        <v>5</v>
      </c>
      <c r="D604" s="47">
        <v>1</v>
      </c>
      <c r="E604" s="47">
        <v>0</v>
      </c>
      <c r="F604" s="47">
        <v>1</v>
      </c>
      <c r="G604" s="47">
        <v>0</v>
      </c>
      <c r="H604" s="47">
        <v>0</v>
      </c>
      <c r="I604" s="47">
        <v>0</v>
      </c>
      <c r="J604" s="47">
        <v>0</v>
      </c>
      <c r="K604" s="47">
        <v>21</v>
      </c>
      <c r="L604" s="47">
        <v>266</v>
      </c>
      <c r="M604" s="47">
        <v>5</v>
      </c>
      <c r="N604" s="47">
        <v>6</v>
      </c>
      <c r="O604" s="42">
        <v>3.4</v>
      </c>
      <c r="P604" s="42">
        <v>4.04</v>
      </c>
      <c r="Q604" s="42">
        <v>0.38</v>
      </c>
      <c r="R604" s="42">
        <v>1.73</v>
      </c>
      <c r="S604" s="47">
        <v>4</v>
      </c>
      <c r="T604" s="42">
        <v>2.97</v>
      </c>
      <c r="U604" s="42">
        <v>2.6</v>
      </c>
      <c r="V604" s="42">
        <v>1.4333333333333333</v>
      </c>
      <c r="W604" s="42">
        <v>51</v>
      </c>
      <c r="X604" s="42">
        <v>105</v>
      </c>
      <c r="Y604" s="42">
        <v>0</v>
      </c>
      <c r="Z604" s="42">
        <v>0.75</v>
      </c>
      <c r="AA604" s="42">
        <v>1.25</v>
      </c>
      <c r="AB604" s="42">
        <v>0.25</v>
      </c>
      <c r="AC604" s="42">
        <v>0.25</v>
      </c>
      <c r="AD604" s="42">
        <v>0</v>
      </c>
      <c r="AE604" s="42">
        <v>0.25</v>
      </c>
      <c r="AF604" s="42">
        <v>0</v>
      </c>
      <c r="AG604" s="42">
        <v>0</v>
      </c>
      <c r="AH604" s="42">
        <v>0</v>
      </c>
      <c r="AI604" s="47">
        <v>0</v>
      </c>
      <c r="AJ604" s="47">
        <v>2</v>
      </c>
      <c r="AK604" s="47">
        <v>2</v>
      </c>
      <c r="AL604" s="47">
        <v>0</v>
      </c>
      <c r="AM604" s="47">
        <v>1</v>
      </c>
      <c r="AN604">
        <v>0</v>
      </c>
      <c r="AO604" s="47">
        <v>0</v>
      </c>
      <c r="AP604" s="47">
        <v>0</v>
      </c>
      <c r="AQ604" s="47">
        <v>0</v>
      </c>
      <c r="AR604" s="47">
        <v>0</v>
      </c>
      <c r="AS604" s="47">
        <v>0</v>
      </c>
      <c r="AT604" s="47">
        <v>1</v>
      </c>
      <c r="AU604" s="47">
        <v>3</v>
      </c>
      <c r="AV604" s="47">
        <v>1</v>
      </c>
      <c r="AW604" s="47">
        <v>0</v>
      </c>
      <c r="AX604" s="47">
        <v>1</v>
      </c>
      <c r="AY604">
        <v>0</v>
      </c>
      <c r="AZ604" s="47">
        <v>0</v>
      </c>
      <c r="BA604" s="47">
        <v>0</v>
      </c>
      <c r="BB604">
        <v>0</v>
      </c>
      <c r="BC604" t="s">
        <v>768</v>
      </c>
      <c r="BD604">
        <v>2.5999999999999996</v>
      </c>
      <c r="BE604">
        <v>4.3</v>
      </c>
      <c r="BF604">
        <v>1</v>
      </c>
      <c r="BG604">
        <v>3</v>
      </c>
    </row>
    <row r="605" spans="1:59" x14ac:dyDescent="0.25">
      <c r="A605" s="47">
        <v>0</v>
      </c>
      <c r="B605" s="47">
        <v>5</v>
      </c>
      <c r="C605" s="47">
        <v>7</v>
      </c>
      <c r="D605" s="47">
        <v>3</v>
      </c>
      <c r="E605" s="47">
        <v>4</v>
      </c>
      <c r="F605" s="47">
        <v>1</v>
      </c>
      <c r="G605" s="47">
        <v>3</v>
      </c>
      <c r="H605" s="47">
        <v>1</v>
      </c>
      <c r="I605" s="47">
        <v>0</v>
      </c>
      <c r="J605" s="47">
        <v>0</v>
      </c>
      <c r="K605" s="47">
        <v>21</v>
      </c>
      <c r="L605" s="47">
        <v>294</v>
      </c>
      <c r="M605" s="47">
        <v>5</v>
      </c>
      <c r="N605" s="47">
        <v>6</v>
      </c>
      <c r="O605" s="42">
        <v>0.2</v>
      </c>
      <c r="P605" s="42">
        <v>4.8899999999999997</v>
      </c>
      <c r="Q605" s="42">
        <v>-0.27</v>
      </c>
      <c r="R605" s="42">
        <v>4.13</v>
      </c>
      <c r="S605" s="47">
        <v>6</v>
      </c>
      <c r="T605" s="42">
        <v>0.64</v>
      </c>
      <c r="U605" s="42">
        <v>3.8666666666666667</v>
      </c>
      <c r="V605" s="42">
        <v>4.3999999999999995</v>
      </c>
      <c r="W605" s="42">
        <v>72</v>
      </c>
      <c r="X605" s="42">
        <v>77</v>
      </c>
      <c r="Y605" s="42">
        <v>0.67</v>
      </c>
      <c r="Z605" s="42">
        <v>0.83</v>
      </c>
      <c r="AA605" s="42">
        <v>1.17</v>
      </c>
      <c r="AB605" s="42">
        <v>0</v>
      </c>
      <c r="AC605" s="42">
        <v>0.5</v>
      </c>
      <c r="AD605" s="42">
        <v>0</v>
      </c>
      <c r="AE605" s="42">
        <v>0.17</v>
      </c>
      <c r="AF605" s="42">
        <v>0.17</v>
      </c>
      <c r="AG605" s="42">
        <v>0.5</v>
      </c>
      <c r="AH605" s="42">
        <v>0</v>
      </c>
      <c r="AI605" s="47">
        <v>2</v>
      </c>
      <c r="AJ605" s="47">
        <v>1</v>
      </c>
      <c r="AK605" s="47">
        <v>3</v>
      </c>
      <c r="AL605" s="47">
        <v>0</v>
      </c>
      <c r="AM605" s="47">
        <v>3</v>
      </c>
      <c r="AN605">
        <v>0</v>
      </c>
      <c r="AO605" s="47">
        <v>0</v>
      </c>
      <c r="AP605" s="47">
        <v>1</v>
      </c>
      <c r="AQ605" s="47">
        <v>0</v>
      </c>
      <c r="AR605" s="47">
        <v>0</v>
      </c>
      <c r="AS605" s="47">
        <v>2</v>
      </c>
      <c r="AT605" s="47">
        <v>4</v>
      </c>
      <c r="AU605" s="47">
        <v>4</v>
      </c>
      <c r="AV605" s="47">
        <v>0</v>
      </c>
      <c r="AW605" s="47">
        <v>0</v>
      </c>
      <c r="AX605" s="47">
        <v>1</v>
      </c>
      <c r="AY605">
        <v>0</v>
      </c>
      <c r="AZ605" s="47">
        <v>0</v>
      </c>
      <c r="BA605" s="47">
        <v>3</v>
      </c>
      <c r="BB605">
        <v>0</v>
      </c>
      <c r="BC605" t="s">
        <v>839</v>
      </c>
      <c r="BD605">
        <v>11.700000000000001</v>
      </c>
      <c r="BE605">
        <v>13.2</v>
      </c>
      <c r="BF605">
        <v>3</v>
      </c>
      <c r="BG605">
        <v>3</v>
      </c>
    </row>
    <row r="606" spans="1:59" x14ac:dyDescent="0.25">
      <c r="A606" s="47">
        <v>1</v>
      </c>
      <c r="B606" s="47">
        <v>15</v>
      </c>
      <c r="C606" s="47">
        <v>31</v>
      </c>
      <c r="D606" s="47">
        <v>14</v>
      </c>
      <c r="E606" s="47">
        <v>14</v>
      </c>
      <c r="F606" s="47">
        <v>1</v>
      </c>
      <c r="G606" s="47">
        <v>5</v>
      </c>
      <c r="H606" s="47">
        <v>1</v>
      </c>
      <c r="I606" s="47">
        <v>1</v>
      </c>
      <c r="J606" s="47">
        <v>0</v>
      </c>
      <c r="K606" s="47">
        <v>21</v>
      </c>
      <c r="L606" s="47">
        <v>285</v>
      </c>
      <c r="M606" s="47">
        <v>5</v>
      </c>
      <c r="N606" s="47">
        <v>6</v>
      </c>
      <c r="O606" s="42">
        <v>0.4</v>
      </c>
      <c r="P606" s="42">
        <v>6.05</v>
      </c>
      <c r="Q606" s="42">
        <v>-0.43</v>
      </c>
      <c r="R606" s="42">
        <v>2.77</v>
      </c>
      <c r="S606" s="47">
        <v>16</v>
      </c>
      <c r="T606" s="42">
        <v>0.73</v>
      </c>
      <c r="U606" s="42">
        <v>2.4624999999999999</v>
      </c>
      <c r="V606" s="42">
        <v>3.0874999999999999</v>
      </c>
      <c r="W606" s="42">
        <v>72</v>
      </c>
      <c r="X606" s="42">
        <v>66</v>
      </c>
      <c r="Y606" s="42">
        <v>0.88</v>
      </c>
      <c r="Z606" s="42">
        <v>0.94</v>
      </c>
      <c r="AA606" s="42">
        <v>1.94</v>
      </c>
      <c r="AB606" s="42">
        <v>0.06</v>
      </c>
      <c r="AC606" s="42">
        <v>0.88</v>
      </c>
      <c r="AD606" s="42">
        <v>0</v>
      </c>
      <c r="AE606" s="42">
        <v>0.06</v>
      </c>
      <c r="AF606" s="42">
        <v>0.06</v>
      </c>
      <c r="AG606" s="42">
        <v>0.31</v>
      </c>
      <c r="AH606" s="42">
        <v>0.06</v>
      </c>
      <c r="AI606" s="47">
        <v>7</v>
      </c>
      <c r="AJ606" s="47">
        <v>6</v>
      </c>
      <c r="AK606" s="47">
        <v>15</v>
      </c>
      <c r="AL606" s="47">
        <v>1</v>
      </c>
      <c r="AM606" s="47">
        <v>8</v>
      </c>
      <c r="AN606">
        <v>1</v>
      </c>
      <c r="AO606" s="47">
        <v>0</v>
      </c>
      <c r="AP606" s="47">
        <v>0</v>
      </c>
      <c r="AQ606" s="47">
        <v>3</v>
      </c>
      <c r="AR606" s="47">
        <v>0</v>
      </c>
      <c r="AS606" s="47">
        <v>7</v>
      </c>
      <c r="AT606" s="47">
        <v>9</v>
      </c>
      <c r="AU606" s="47">
        <v>16</v>
      </c>
      <c r="AV606" s="47">
        <v>0</v>
      </c>
      <c r="AW606" s="47">
        <v>6</v>
      </c>
      <c r="AX606" s="47">
        <v>0</v>
      </c>
      <c r="AY606">
        <v>0</v>
      </c>
      <c r="AZ606" s="47">
        <v>1</v>
      </c>
      <c r="BA606" s="47">
        <v>2</v>
      </c>
      <c r="BB606">
        <v>1</v>
      </c>
      <c r="BC606" t="s">
        <v>174</v>
      </c>
      <c r="BD606">
        <v>20.200000000000003</v>
      </c>
      <c r="BE606">
        <v>25.7</v>
      </c>
      <c r="BF606">
        <v>8</v>
      </c>
      <c r="BG606">
        <v>8</v>
      </c>
    </row>
    <row r="607" spans="1:59" x14ac:dyDescent="0.25">
      <c r="A607" s="47">
        <v>4</v>
      </c>
      <c r="B607" s="47">
        <v>18</v>
      </c>
      <c r="C607" s="47">
        <v>17</v>
      </c>
      <c r="D607" s="47">
        <v>5</v>
      </c>
      <c r="E607" s="47">
        <v>19</v>
      </c>
      <c r="F607" s="47">
        <v>1</v>
      </c>
      <c r="G607" s="47">
        <v>3</v>
      </c>
      <c r="H607" s="47">
        <v>2</v>
      </c>
      <c r="I607" s="47">
        <v>1</v>
      </c>
      <c r="J607" s="47">
        <v>0</v>
      </c>
      <c r="K607" s="47">
        <v>21</v>
      </c>
      <c r="L607" s="47">
        <v>327</v>
      </c>
      <c r="M607" s="47">
        <v>4</v>
      </c>
      <c r="N607" s="47">
        <v>7</v>
      </c>
      <c r="O607" s="42">
        <v>4.4000000000000004</v>
      </c>
      <c r="P607" s="42">
        <v>6.4</v>
      </c>
      <c r="Q607" s="42">
        <v>0.37</v>
      </c>
      <c r="R607" s="42">
        <v>2.72</v>
      </c>
      <c r="S607" s="47">
        <v>19</v>
      </c>
      <c r="T607" s="42">
        <v>3.77</v>
      </c>
      <c r="U607" s="42">
        <v>2.9444444444444446</v>
      </c>
      <c r="V607" s="42">
        <v>2.5</v>
      </c>
      <c r="W607" s="42">
        <v>84</v>
      </c>
      <c r="X607" s="42">
        <v>103</v>
      </c>
      <c r="Y607" s="42">
        <v>1</v>
      </c>
      <c r="Z607" s="42">
        <v>0.95</v>
      </c>
      <c r="AA607" s="42">
        <v>0.89</v>
      </c>
      <c r="AB607" s="42">
        <v>0.21</v>
      </c>
      <c r="AC607" s="42">
        <v>0.26</v>
      </c>
      <c r="AD607" s="42">
        <v>0</v>
      </c>
      <c r="AE607" s="42">
        <v>0.05</v>
      </c>
      <c r="AF607" s="42">
        <v>0.11</v>
      </c>
      <c r="AG607" s="42">
        <v>0.16</v>
      </c>
      <c r="AH607" s="42">
        <v>0.05</v>
      </c>
      <c r="AI607" s="47">
        <v>9</v>
      </c>
      <c r="AJ607" s="47">
        <v>10</v>
      </c>
      <c r="AK607" s="47">
        <v>13</v>
      </c>
      <c r="AL607" s="47">
        <v>3</v>
      </c>
      <c r="AM607" s="47">
        <v>2</v>
      </c>
      <c r="AN607">
        <v>1</v>
      </c>
      <c r="AO607" s="47">
        <v>0</v>
      </c>
      <c r="AP607" s="47">
        <v>1</v>
      </c>
      <c r="AQ607" s="47">
        <v>2</v>
      </c>
      <c r="AR607" s="47">
        <v>0</v>
      </c>
      <c r="AS607" s="47">
        <v>10</v>
      </c>
      <c r="AT607" s="47">
        <v>8</v>
      </c>
      <c r="AU607" s="47">
        <v>4</v>
      </c>
      <c r="AV607" s="47">
        <v>1</v>
      </c>
      <c r="AW607" s="47">
        <v>3</v>
      </c>
      <c r="AX607" s="47">
        <v>0</v>
      </c>
      <c r="AY607">
        <v>0</v>
      </c>
      <c r="AZ607" s="47">
        <v>1</v>
      </c>
      <c r="BA607" s="47">
        <v>1</v>
      </c>
      <c r="BB607">
        <v>1</v>
      </c>
      <c r="BC607" t="s">
        <v>334</v>
      </c>
      <c r="BD607">
        <v>26.599999999999998</v>
      </c>
      <c r="BE607">
        <v>25</v>
      </c>
      <c r="BF607">
        <v>9</v>
      </c>
      <c r="BG607">
        <v>10</v>
      </c>
    </row>
    <row r="608" spans="1:59" x14ac:dyDescent="0.25">
      <c r="A608" s="47">
        <v>3</v>
      </c>
      <c r="B608" s="47">
        <v>6</v>
      </c>
      <c r="C608" s="47">
        <v>14</v>
      </c>
      <c r="D608" s="47">
        <v>6</v>
      </c>
      <c r="E608" s="47">
        <v>32</v>
      </c>
      <c r="F608" s="47">
        <v>0</v>
      </c>
      <c r="G608" s="47">
        <v>5</v>
      </c>
      <c r="H608" s="47">
        <v>1</v>
      </c>
      <c r="I608" s="47">
        <v>1</v>
      </c>
      <c r="J608" s="47">
        <v>0</v>
      </c>
      <c r="K608" s="47">
        <v>21</v>
      </c>
      <c r="L608" s="47">
        <v>356</v>
      </c>
      <c r="M608" s="47">
        <v>5</v>
      </c>
      <c r="N608" s="47">
        <v>3</v>
      </c>
      <c r="O608" s="42">
        <v>9.6</v>
      </c>
      <c r="P608" s="42">
        <v>4.6500000000000004</v>
      </c>
      <c r="Q608" s="42">
        <v>0.89</v>
      </c>
      <c r="R608" s="42">
        <v>2.94</v>
      </c>
      <c r="S608" s="47">
        <v>12</v>
      </c>
      <c r="T608" s="42">
        <v>7.7</v>
      </c>
      <c r="U608" s="42">
        <v>3.3571428571428572</v>
      </c>
      <c r="V608" s="42">
        <v>2.3600000000000003</v>
      </c>
      <c r="W608" s="42">
        <v>56</v>
      </c>
      <c r="X608" s="42">
        <v>71</v>
      </c>
      <c r="Y608" s="42">
        <v>2.67</v>
      </c>
      <c r="Z608" s="42">
        <v>0.5</v>
      </c>
      <c r="AA608" s="42">
        <v>1.17</v>
      </c>
      <c r="AB608" s="42">
        <v>0.25</v>
      </c>
      <c r="AC608" s="42">
        <v>0.5</v>
      </c>
      <c r="AD608" s="42">
        <v>0</v>
      </c>
      <c r="AE608" s="42">
        <v>0</v>
      </c>
      <c r="AF608" s="42">
        <v>0.08</v>
      </c>
      <c r="AG608" s="42">
        <v>0.42</v>
      </c>
      <c r="AH608" s="42">
        <v>0.08</v>
      </c>
      <c r="AI608" s="47">
        <v>22</v>
      </c>
      <c r="AJ608" s="47">
        <v>3</v>
      </c>
      <c r="AK608" s="47">
        <v>7</v>
      </c>
      <c r="AL608" s="47">
        <v>3</v>
      </c>
      <c r="AM608" s="47">
        <v>2</v>
      </c>
      <c r="AN608">
        <v>0</v>
      </c>
      <c r="AO608" s="47">
        <v>0</v>
      </c>
      <c r="AP608" s="47">
        <v>1</v>
      </c>
      <c r="AQ608" s="47">
        <v>4</v>
      </c>
      <c r="AR608" s="47">
        <v>0</v>
      </c>
      <c r="AS608" s="47">
        <v>10</v>
      </c>
      <c r="AT608" s="47">
        <v>3</v>
      </c>
      <c r="AU608" s="47">
        <v>7</v>
      </c>
      <c r="AV608" s="47">
        <v>0</v>
      </c>
      <c r="AW608" s="47">
        <v>4</v>
      </c>
      <c r="AX608" s="47">
        <v>0</v>
      </c>
      <c r="AY608">
        <v>0</v>
      </c>
      <c r="AZ608" s="47">
        <v>0</v>
      </c>
      <c r="BA608" s="47">
        <v>1</v>
      </c>
      <c r="BB608">
        <v>1</v>
      </c>
      <c r="BC608" t="s">
        <v>564</v>
      </c>
      <c r="BD608">
        <v>23.900000000000002</v>
      </c>
      <c r="BE608">
        <v>11.899999999999999</v>
      </c>
      <c r="BF608">
        <v>7</v>
      </c>
      <c r="BG608">
        <v>5</v>
      </c>
    </row>
    <row r="609" spans="1:59" x14ac:dyDescent="0.25">
      <c r="A609" s="47">
        <v>1</v>
      </c>
      <c r="B609" s="47">
        <v>27</v>
      </c>
      <c r="C609" s="47">
        <v>16</v>
      </c>
      <c r="D609" s="47">
        <v>12</v>
      </c>
      <c r="E609" s="47">
        <v>20</v>
      </c>
      <c r="F609" s="47">
        <v>3</v>
      </c>
      <c r="G609" s="47">
        <v>10</v>
      </c>
      <c r="H609" s="47">
        <v>2</v>
      </c>
      <c r="I609" s="47">
        <v>1</v>
      </c>
      <c r="J609" s="47">
        <v>0</v>
      </c>
      <c r="K609" s="47">
        <v>21</v>
      </c>
      <c r="L609" s="47">
        <v>263</v>
      </c>
      <c r="M609" s="47">
        <v>5</v>
      </c>
      <c r="N609" s="47">
        <v>7</v>
      </c>
      <c r="O609" s="42">
        <v>10.4</v>
      </c>
      <c r="P609" s="42">
        <v>9.4499999999999993</v>
      </c>
      <c r="Q609" s="42">
        <v>1.1599999999999999</v>
      </c>
      <c r="R609" s="42">
        <v>5.29</v>
      </c>
      <c r="S609" s="47">
        <v>17</v>
      </c>
      <c r="T609" s="42">
        <v>8.3800000000000008</v>
      </c>
      <c r="U609" s="42">
        <v>8.0250000000000004</v>
      </c>
      <c r="V609" s="42">
        <v>2.8555555555555556</v>
      </c>
      <c r="W609" s="42">
        <v>59</v>
      </c>
      <c r="X609" s="42">
        <v>63</v>
      </c>
      <c r="Y609" s="42">
        <v>1.18</v>
      </c>
      <c r="Z609" s="42">
        <v>1.59</v>
      </c>
      <c r="AA609" s="42">
        <v>0.94</v>
      </c>
      <c r="AB609" s="42">
        <v>0.06</v>
      </c>
      <c r="AC609" s="42">
        <v>0.71</v>
      </c>
      <c r="AD609" s="42">
        <v>0</v>
      </c>
      <c r="AE609" s="42">
        <v>0.18</v>
      </c>
      <c r="AF609" s="42">
        <v>0.12</v>
      </c>
      <c r="AG609" s="42">
        <v>0.59</v>
      </c>
      <c r="AH609" s="42">
        <v>0.06</v>
      </c>
      <c r="AI609" s="47">
        <v>9</v>
      </c>
      <c r="AJ609" s="47">
        <v>15</v>
      </c>
      <c r="AK609" s="47">
        <v>8</v>
      </c>
      <c r="AL609" s="47">
        <v>0</v>
      </c>
      <c r="AM609" s="47">
        <v>9</v>
      </c>
      <c r="AN609">
        <v>3</v>
      </c>
      <c r="AO609" s="47">
        <v>0</v>
      </c>
      <c r="AP609" s="47">
        <v>2</v>
      </c>
      <c r="AQ609" s="47">
        <v>5</v>
      </c>
      <c r="AR609" s="47">
        <v>0</v>
      </c>
      <c r="AS609" s="47">
        <v>11</v>
      </c>
      <c r="AT609" s="47">
        <v>12</v>
      </c>
      <c r="AU609" s="47">
        <v>8</v>
      </c>
      <c r="AV609" s="47">
        <v>1</v>
      </c>
      <c r="AW609" s="47">
        <v>3</v>
      </c>
      <c r="AX609" s="47">
        <v>0</v>
      </c>
      <c r="AY609">
        <v>0</v>
      </c>
      <c r="AZ609" s="47">
        <v>0</v>
      </c>
      <c r="BA609" s="47">
        <v>5</v>
      </c>
      <c r="BB609">
        <v>1</v>
      </c>
      <c r="BC609" t="s">
        <v>223</v>
      </c>
      <c r="BD609">
        <v>64.3</v>
      </c>
      <c r="BE609">
        <v>25.9</v>
      </c>
      <c r="BF609">
        <v>8</v>
      </c>
      <c r="BG609">
        <v>9</v>
      </c>
    </row>
    <row r="610" spans="1:59" x14ac:dyDescent="0.25">
      <c r="A610" s="47">
        <v>0</v>
      </c>
      <c r="B610" s="47">
        <v>9</v>
      </c>
      <c r="C610" s="47">
        <v>4</v>
      </c>
      <c r="D610" s="47">
        <v>7</v>
      </c>
      <c r="E610" s="47">
        <v>3</v>
      </c>
      <c r="F610" s="47">
        <v>1</v>
      </c>
      <c r="G610" s="47">
        <v>4</v>
      </c>
      <c r="H610" s="47">
        <v>4</v>
      </c>
      <c r="I610" s="47">
        <v>1</v>
      </c>
      <c r="J610" s="47">
        <v>0</v>
      </c>
      <c r="K610" s="47">
        <v>21</v>
      </c>
      <c r="L610" s="47">
        <v>263</v>
      </c>
      <c r="M610" s="47">
        <v>5</v>
      </c>
      <c r="N610" s="47">
        <v>6</v>
      </c>
      <c r="O610" s="42">
        <v>8</v>
      </c>
      <c r="P610" s="42">
        <v>6.29</v>
      </c>
      <c r="Q610" s="42">
        <v>1.0900000000000001</v>
      </c>
      <c r="R610" s="42">
        <v>3.12</v>
      </c>
      <c r="S610" s="47">
        <v>19</v>
      </c>
      <c r="T610" s="42">
        <v>6.52</v>
      </c>
      <c r="U610" s="42">
        <v>4.82</v>
      </c>
      <c r="V610" s="42">
        <v>1.2444444444444445</v>
      </c>
      <c r="W610" s="42">
        <v>54</v>
      </c>
      <c r="X610" s="42">
        <v>33</v>
      </c>
      <c r="Y610" s="42">
        <v>0.16</v>
      </c>
      <c r="Z610" s="42">
        <v>0.47</v>
      </c>
      <c r="AA610" s="42">
        <v>0.21</v>
      </c>
      <c r="AB610" s="42">
        <v>0</v>
      </c>
      <c r="AC610" s="42">
        <v>0.37</v>
      </c>
      <c r="AD610" s="42">
        <v>0</v>
      </c>
      <c r="AE610" s="42">
        <v>0.05</v>
      </c>
      <c r="AF610" s="42">
        <v>0.21</v>
      </c>
      <c r="AG610" s="42">
        <v>0.21</v>
      </c>
      <c r="AH610" s="42">
        <v>0.05</v>
      </c>
      <c r="AI610" s="47">
        <v>1</v>
      </c>
      <c r="AJ610" s="47">
        <v>6</v>
      </c>
      <c r="AK610" s="47">
        <v>0</v>
      </c>
      <c r="AL610" s="47">
        <v>0</v>
      </c>
      <c r="AM610" s="47">
        <v>3</v>
      </c>
      <c r="AN610">
        <v>1</v>
      </c>
      <c r="AO610" s="47">
        <v>0</v>
      </c>
      <c r="AP610" s="47">
        <v>4</v>
      </c>
      <c r="AQ610" s="47">
        <v>1</v>
      </c>
      <c r="AR610" s="47">
        <v>0</v>
      </c>
      <c r="AS610" s="47">
        <v>2</v>
      </c>
      <c r="AT610" s="47">
        <v>3</v>
      </c>
      <c r="AU610" s="47">
        <v>4</v>
      </c>
      <c r="AV610" s="47">
        <v>0</v>
      </c>
      <c r="AW610" s="47">
        <v>4</v>
      </c>
      <c r="AX610" s="47">
        <v>0</v>
      </c>
      <c r="AY610">
        <v>0</v>
      </c>
      <c r="AZ610" s="47">
        <v>0</v>
      </c>
      <c r="BA610" s="47">
        <v>3</v>
      </c>
      <c r="BB610">
        <v>1</v>
      </c>
      <c r="BC610" t="s">
        <v>323</v>
      </c>
      <c r="BD610">
        <v>48.300000000000004</v>
      </c>
      <c r="BE610">
        <v>11.2</v>
      </c>
      <c r="BF610">
        <v>10</v>
      </c>
      <c r="BG610">
        <v>9</v>
      </c>
    </row>
    <row r="611" spans="1:59" x14ac:dyDescent="0.25">
      <c r="A611" s="47">
        <v>2</v>
      </c>
      <c r="B611" s="47">
        <v>6</v>
      </c>
      <c r="C611" s="47">
        <v>17</v>
      </c>
      <c r="D611" s="47">
        <v>7</v>
      </c>
      <c r="E611" s="47">
        <v>16</v>
      </c>
      <c r="F611" s="47">
        <v>0</v>
      </c>
      <c r="G611" s="47">
        <v>6</v>
      </c>
      <c r="H611" s="47">
        <v>4</v>
      </c>
      <c r="I611" s="47">
        <v>2</v>
      </c>
      <c r="J611" s="47">
        <v>0</v>
      </c>
      <c r="K611" s="47">
        <v>21</v>
      </c>
      <c r="L611" s="47">
        <v>356</v>
      </c>
      <c r="M611" s="47">
        <v>5</v>
      </c>
      <c r="N611" s="47">
        <v>7</v>
      </c>
      <c r="O611" s="42">
        <v>24.4</v>
      </c>
      <c r="P611" s="42">
        <v>9.01</v>
      </c>
      <c r="Q611" s="42">
        <v>4.3600000000000003</v>
      </c>
      <c r="R611" s="42">
        <v>3.58</v>
      </c>
      <c r="S611" s="47">
        <v>16</v>
      </c>
      <c r="T611" s="42">
        <v>18.96</v>
      </c>
      <c r="U611" s="42">
        <v>4.2750000000000004</v>
      </c>
      <c r="V611" s="42">
        <v>2.8749999999999996</v>
      </c>
      <c r="W611" s="42">
        <v>73</v>
      </c>
      <c r="X611" s="42">
        <v>83</v>
      </c>
      <c r="Y611" s="42">
        <v>1</v>
      </c>
      <c r="Z611" s="42">
        <v>0.38</v>
      </c>
      <c r="AA611" s="42">
        <v>1.06</v>
      </c>
      <c r="AB611" s="42">
        <v>0.12</v>
      </c>
      <c r="AC611" s="42">
        <v>0.44</v>
      </c>
      <c r="AD611" s="42">
        <v>0</v>
      </c>
      <c r="AE611" s="42">
        <v>0</v>
      </c>
      <c r="AF611" s="42">
        <v>0.25</v>
      </c>
      <c r="AG611" s="42">
        <v>0.38</v>
      </c>
      <c r="AH611" s="42">
        <v>0.12</v>
      </c>
      <c r="AI611" s="47">
        <v>10</v>
      </c>
      <c r="AJ611" s="47">
        <v>5</v>
      </c>
      <c r="AK611" s="47">
        <v>7</v>
      </c>
      <c r="AL611" s="47">
        <v>0</v>
      </c>
      <c r="AM611" s="47">
        <v>4</v>
      </c>
      <c r="AN611">
        <v>0</v>
      </c>
      <c r="AO611" s="47">
        <v>0</v>
      </c>
      <c r="AP611" s="47">
        <v>2</v>
      </c>
      <c r="AQ611" s="47">
        <v>2</v>
      </c>
      <c r="AR611" s="47">
        <v>1</v>
      </c>
      <c r="AS611" s="47">
        <v>6</v>
      </c>
      <c r="AT611" s="47">
        <v>1</v>
      </c>
      <c r="AU611" s="47">
        <v>10</v>
      </c>
      <c r="AV611" s="47">
        <v>2</v>
      </c>
      <c r="AW611" s="47">
        <v>3</v>
      </c>
      <c r="AX611" s="47">
        <v>0</v>
      </c>
      <c r="AY611">
        <v>0</v>
      </c>
      <c r="AZ611" s="47">
        <v>2</v>
      </c>
      <c r="BA611" s="47">
        <v>4</v>
      </c>
      <c r="BB611">
        <v>1</v>
      </c>
      <c r="BC611" t="s">
        <v>428</v>
      </c>
      <c r="BD611">
        <v>31.5</v>
      </c>
      <c r="BE611">
        <v>23.400000000000002</v>
      </c>
      <c r="BF611">
        <v>7</v>
      </c>
      <c r="BG611">
        <v>8</v>
      </c>
    </row>
    <row r="612" spans="1:59" x14ac:dyDescent="0.25">
      <c r="A612" s="47">
        <v>3</v>
      </c>
      <c r="B612" s="47">
        <v>4</v>
      </c>
      <c r="C612" s="47">
        <v>34</v>
      </c>
      <c r="D612" s="47">
        <v>11</v>
      </c>
      <c r="E612" s="47">
        <v>32</v>
      </c>
      <c r="F612" s="47">
        <v>2</v>
      </c>
      <c r="G612" s="47">
        <v>9</v>
      </c>
      <c r="H612" s="47">
        <v>6</v>
      </c>
      <c r="I612" s="47">
        <v>2</v>
      </c>
      <c r="J612" s="47">
        <v>0</v>
      </c>
      <c r="K612" s="47">
        <v>21</v>
      </c>
      <c r="L612" s="47">
        <v>276</v>
      </c>
      <c r="M612" s="47">
        <v>5</v>
      </c>
      <c r="N612" s="47">
        <v>6</v>
      </c>
      <c r="O612" s="42">
        <v>1</v>
      </c>
      <c r="P612" s="42">
        <v>13.89</v>
      </c>
      <c r="Q612" s="42">
        <v>7.0000000000000007E-2</v>
      </c>
      <c r="R612" s="42">
        <v>5.57</v>
      </c>
      <c r="S612" s="47">
        <v>16</v>
      </c>
      <c r="T612" s="42">
        <v>1.25</v>
      </c>
      <c r="U612" s="42">
        <v>6.9999999999999982</v>
      </c>
      <c r="V612" s="42">
        <v>3.6857142857142859</v>
      </c>
      <c r="W612" s="42">
        <v>81</v>
      </c>
      <c r="X612" s="42">
        <v>37</v>
      </c>
      <c r="Y612" s="42">
        <v>2</v>
      </c>
      <c r="Z612" s="42">
        <v>0.25</v>
      </c>
      <c r="AA612" s="42">
        <v>2.12</v>
      </c>
      <c r="AB612" s="42">
        <v>0.19</v>
      </c>
      <c r="AC612" s="42">
        <v>0.69</v>
      </c>
      <c r="AD612" s="42">
        <v>0</v>
      </c>
      <c r="AE612" s="42">
        <v>0.12</v>
      </c>
      <c r="AF612" s="42">
        <v>0.38</v>
      </c>
      <c r="AG612" s="42">
        <v>0.56000000000000005</v>
      </c>
      <c r="AH612" s="42">
        <v>0.12</v>
      </c>
      <c r="AI612" s="47">
        <v>19</v>
      </c>
      <c r="AJ612" s="47">
        <v>4</v>
      </c>
      <c r="AK612" s="47">
        <v>19</v>
      </c>
      <c r="AL612" s="47">
        <v>1</v>
      </c>
      <c r="AM612" s="47">
        <v>7</v>
      </c>
      <c r="AN612">
        <v>2</v>
      </c>
      <c r="AO612" s="47">
        <v>0</v>
      </c>
      <c r="AP612" s="47">
        <v>4</v>
      </c>
      <c r="AQ612" s="47">
        <v>4</v>
      </c>
      <c r="AR612" s="47">
        <v>1</v>
      </c>
      <c r="AS612" s="47">
        <v>13</v>
      </c>
      <c r="AT612" s="47">
        <v>0</v>
      </c>
      <c r="AU612" s="47">
        <v>15</v>
      </c>
      <c r="AV612" s="47">
        <v>2</v>
      </c>
      <c r="AW612" s="47">
        <v>4</v>
      </c>
      <c r="AX612" s="47">
        <v>0</v>
      </c>
      <c r="AY612">
        <v>0</v>
      </c>
      <c r="AZ612" s="47">
        <v>2</v>
      </c>
      <c r="BA612" s="47">
        <v>5</v>
      </c>
      <c r="BB612">
        <v>1</v>
      </c>
      <c r="BC612" t="s">
        <v>196</v>
      </c>
      <c r="BD612">
        <v>61</v>
      </c>
      <c r="BE612">
        <v>26.2</v>
      </c>
      <c r="BF612">
        <v>9</v>
      </c>
      <c r="BG612">
        <v>7</v>
      </c>
    </row>
    <row r="613" spans="1:59" x14ac:dyDescent="0.25">
      <c r="A613" s="47">
        <v>0</v>
      </c>
      <c r="B613" s="47">
        <v>3</v>
      </c>
      <c r="C613" s="47">
        <v>6</v>
      </c>
      <c r="D613" s="47">
        <v>5</v>
      </c>
      <c r="E613" s="47">
        <v>8</v>
      </c>
      <c r="F613" s="47">
        <v>0</v>
      </c>
      <c r="G613" s="47">
        <v>3</v>
      </c>
      <c r="H613" s="47">
        <v>2</v>
      </c>
      <c r="I613" s="47">
        <v>1</v>
      </c>
      <c r="J613" s="47">
        <v>0</v>
      </c>
      <c r="K613" s="47">
        <v>21</v>
      </c>
      <c r="L613" s="47">
        <v>267</v>
      </c>
      <c r="M613" s="47">
        <v>5</v>
      </c>
      <c r="N613" s="47">
        <v>7</v>
      </c>
      <c r="O613" s="42">
        <v>3.2</v>
      </c>
      <c r="P613" s="42">
        <v>11.23</v>
      </c>
      <c r="Q613" s="42">
        <v>-0.73</v>
      </c>
      <c r="R613" s="42">
        <v>8.2799999999999994</v>
      </c>
      <c r="S613" s="47">
        <v>4</v>
      </c>
      <c r="T613" s="42">
        <v>3.08</v>
      </c>
      <c r="U613" s="42">
        <v>9.6</v>
      </c>
      <c r="V613" s="42">
        <v>6.9499999999999993</v>
      </c>
      <c r="W613" s="42">
        <v>81</v>
      </c>
      <c r="X613" s="42">
        <v>102</v>
      </c>
      <c r="Y613" s="42">
        <v>2</v>
      </c>
      <c r="Z613" s="42">
        <v>0.75</v>
      </c>
      <c r="AA613" s="42">
        <v>1.5</v>
      </c>
      <c r="AB613" s="42">
        <v>0</v>
      </c>
      <c r="AC613" s="42">
        <v>1.25</v>
      </c>
      <c r="AD613" s="42">
        <v>0</v>
      </c>
      <c r="AE613" s="42">
        <v>0</v>
      </c>
      <c r="AF613" s="42">
        <v>0.5</v>
      </c>
      <c r="AG613" s="42">
        <v>0.75</v>
      </c>
      <c r="AH613" s="42">
        <v>0.25</v>
      </c>
      <c r="AI613" s="47">
        <v>4</v>
      </c>
      <c r="AJ613" s="47">
        <v>1</v>
      </c>
      <c r="AK613" s="47">
        <v>2</v>
      </c>
      <c r="AL613" s="47">
        <v>0</v>
      </c>
      <c r="AM613" s="47">
        <v>4</v>
      </c>
      <c r="AN613">
        <v>0</v>
      </c>
      <c r="AO613" s="47">
        <v>0</v>
      </c>
      <c r="AP613" s="47">
        <v>1</v>
      </c>
      <c r="AQ613" s="47">
        <v>2</v>
      </c>
      <c r="AR613" s="47">
        <v>0</v>
      </c>
      <c r="AS613" s="47">
        <v>4</v>
      </c>
      <c r="AT613" s="47">
        <v>2</v>
      </c>
      <c r="AU613" s="47">
        <v>4</v>
      </c>
      <c r="AV613" s="47">
        <v>0</v>
      </c>
      <c r="AW613" s="47">
        <v>1</v>
      </c>
      <c r="AX613" s="47">
        <v>0</v>
      </c>
      <c r="AY613">
        <v>0</v>
      </c>
      <c r="AZ613" s="47">
        <v>1</v>
      </c>
      <c r="BA613" s="47">
        <v>1</v>
      </c>
      <c r="BB613">
        <v>1</v>
      </c>
      <c r="BC613" t="s">
        <v>960</v>
      </c>
      <c r="BD613">
        <v>16.2</v>
      </c>
      <c r="BE613">
        <v>14.2</v>
      </c>
      <c r="BF613">
        <v>2</v>
      </c>
      <c r="BG613">
        <v>2</v>
      </c>
    </row>
    <row r="614" spans="1:59" x14ac:dyDescent="0.25">
      <c r="A614" s="47">
        <v>2</v>
      </c>
      <c r="B614" s="47">
        <v>3</v>
      </c>
      <c r="C614" s="47">
        <v>16</v>
      </c>
      <c r="D614" s="47">
        <v>4</v>
      </c>
      <c r="E614" s="47">
        <v>11</v>
      </c>
      <c r="F614" s="47">
        <v>0</v>
      </c>
      <c r="G614" s="47">
        <v>2</v>
      </c>
      <c r="H614" s="47">
        <v>2</v>
      </c>
      <c r="I614" s="47">
        <v>1</v>
      </c>
      <c r="J614" s="47">
        <v>0</v>
      </c>
      <c r="K614" s="47">
        <v>21</v>
      </c>
      <c r="L614" s="47">
        <v>290</v>
      </c>
      <c r="M614" s="47">
        <v>5</v>
      </c>
      <c r="N614" s="47">
        <v>7</v>
      </c>
      <c r="O614" s="42">
        <v>4.2</v>
      </c>
      <c r="P614" s="42">
        <v>5.7</v>
      </c>
      <c r="Q614" s="42">
        <v>0.42</v>
      </c>
      <c r="R614" s="42">
        <v>3.06</v>
      </c>
      <c r="S614" s="47">
        <v>8</v>
      </c>
      <c r="T614" s="42">
        <v>3.64</v>
      </c>
      <c r="U614" s="42">
        <v>1.1000000000000001</v>
      </c>
      <c r="V614" s="42">
        <v>5.0250000000000004</v>
      </c>
      <c r="W614" s="42">
        <v>66</v>
      </c>
      <c r="X614" s="42">
        <v>68</v>
      </c>
      <c r="Y614" s="42">
        <v>1.38</v>
      </c>
      <c r="Z614" s="42">
        <v>0.38</v>
      </c>
      <c r="AA614" s="42">
        <v>2</v>
      </c>
      <c r="AB614" s="42">
        <v>0.25</v>
      </c>
      <c r="AC614" s="42">
        <v>0.5</v>
      </c>
      <c r="AD614" s="42">
        <v>0</v>
      </c>
      <c r="AE614" s="42">
        <v>0</v>
      </c>
      <c r="AF614" s="42">
        <v>0.25</v>
      </c>
      <c r="AG614" s="42">
        <v>0.25</v>
      </c>
      <c r="AH614" s="42">
        <v>0.12</v>
      </c>
      <c r="AI614" s="47">
        <v>3</v>
      </c>
      <c r="AJ614" s="47">
        <v>3</v>
      </c>
      <c r="AK614" s="47">
        <v>9</v>
      </c>
      <c r="AL614" s="47">
        <v>1</v>
      </c>
      <c r="AM614" s="47">
        <v>1</v>
      </c>
      <c r="AN614">
        <v>0</v>
      </c>
      <c r="AO614" s="47">
        <v>0</v>
      </c>
      <c r="AP614" s="47">
        <v>0</v>
      </c>
      <c r="AQ614" s="47">
        <v>2</v>
      </c>
      <c r="AR614" s="47">
        <v>0</v>
      </c>
      <c r="AS614" s="47">
        <v>8</v>
      </c>
      <c r="AT614" s="47">
        <v>0</v>
      </c>
      <c r="AU614" s="47">
        <v>7</v>
      </c>
      <c r="AV614" s="47">
        <v>1</v>
      </c>
      <c r="AW614" s="47">
        <v>3</v>
      </c>
      <c r="AX614" s="47">
        <v>0</v>
      </c>
      <c r="AY614">
        <v>0</v>
      </c>
      <c r="AZ614" s="47">
        <v>2</v>
      </c>
      <c r="BA614" s="47">
        <v>0</v>
      </c>
      <c r="BB614">
        <v>1</v>
      </c>
      <c r="BC614" t="s">
        <v>776</v>
      </c>
      <c r="BD614">
        <v>4.5999999999999996</v>
      </c>
      <c r="BE614">
        <v>20.3</v>
      </c>
      <c r="BF614">
        <v>4</v>
      </c>
      <c r="BG614">
        <v>4</v>
      </c>
    </row>
    <row r="615" spans="1:59" x14ac:dyDescent="0.25">
      <c r="A615" s="47">
        <v>0</v>
      </c>
      <c r="B615" s="47">
        <v>0</v>
      </c>
      <c r="C615" s="47">
        <v>1</v>
      </c>
      <c r="D615" s="47">
        <v>0</v>
      </c>
      <c r="E615" s="47">
        <v>1</v>
      </c>
      <c r="F615" s="47">
        <v>0</v>
      </c>
      <c r="G615" s="47">
        <v>0</v>
      </c>
      <c r="H615" s="47">
        <v>0</v>
      </c>
      <c r="I615" s="47">
        <v>0</v>
      </c>
      <c r="J615" s="47">
        <v>0</v>
      </c>
      <c r="K615" s="47">
        <v>21</v>
      </c>
      <c r="L615" s="47">
        <v>327</v>
      </c>
      <c r="M615" s="47">
        <v>1</v>
      </c>
      <c r="N615" s="47">
        <v>7</v>
      </c>
      <c r="O615" s="42">
        <v>9</v>
      </c>
      <c r="P615" s="42">
        <v>6.54</v>
      </c>
      <c r="Q615" s="42">
        <v>1.64</v>
      </c>
      <c r="R615" s="42">
        <v>1.72</v>
      </c>
      <c r="S615" s="47">
        <v>10</v>
      </c>
      <c r="T615" s="42">
        <v>7.22</v>
      </c>
      <c r="U615" s="42">
        <v>2.7833333333333332</v>
      </c>
      <c r="V615" s="42">
        <v>0.125</v>
      </c>
      <c r="W615" s="42">
        <v>101</v>
      </c>
      <c r="X615" s="42">
        <v>103</v>
      </c>
      <c r="Y615" s="42">
        <v>0.1</v>
      </c>
      <c r="Z615" s="42">
        <v>0</v>
      </c>
      <c r="AA615" s="42">
        <v>0.1</v>
      </c>
      <c r="AB615" s="42">
        <v>0</v>
      </c>
      <c r="AC615" s="42">
        <v>0</v>
      </c>
      <c r="AD615" s="42">
        <v>0</v>
      </c>
      <c r="AE615" s="42">
        <v>0</v>
      </c>
      <c r="AF615" s="42">
        <v>0</v>
      </c>
      <c r="AG615" s="42">
        <v>0</v>
      </c>
      <c r="AH615" s="42">
        <v>0</v>
      </c>
      <c r="AI615" s="47">
        <v>0</v>
      </c>
      <c r="AJ615" s="47">
        <v>0</v>
      </c>
      <c r="AK615" s="47">
        <v>1</v>
      </c>
      <c r="AL615" s="47">
        <v>0</v>
      </c>
      <c r="AM615" s="47">
        <v>0</v>
      </c>
      <c r="AN615">
        <v>0</v>
      </c>
      <c r="AO615" s="47">
        <v>0</v>
      </c>
      <c r="AP615" s="47">
        <v>0</v>
      </c>
      <c r="AQ615" s="47">
        <v>0</v>
      </c>
      <c r="AR615" s="47">
        <v>0</v>
      </c>
      <c r="AS615" s="47">
        <v>1</v>
      </c>
      <c r="AT615" s="47">
        <v>0</v>
      </c>
      <c r="AU615" s="47">
        <v>0</v>
      </c>
      <c r="AV615" s="47">
        <v>0</v>
      </c>
      <c r="AW615" s="47">
        <v>0</v>
      </c>
      <c r="AX615" s="47">
        <v>0</v>
      </c>
      <c r="AY615">
        <v>0</v>
      </c>
      <c r="AZ615" s="47">
        <v>0</v>
      </c>
      <c r="BA615" s="47">
        <v>0</v>
      </c>
      <c r="BB615">
        <v>0</v>
      </c>
      <c r="BC615" t="s">
        <v>425</v>
      </c>
      <c r="BD615">
        <v>-0.3</v>
      </c>
      <c r="BE615">
        <v>0.5</v>
      </c>
      <c r="BF615">
        <v>0</v>
      </c>
      <c r="BG615">
        <v>4</v>
      </c>
    </row>
    <row r="616" spans="1:59" x14ac:dyDescent="0.25">
      <c r="A616" s="47">
        <v>2</v>
      </c>
      <c r="B616" s="47">
        <v>8</v>
      </c>
      <c r="C616" s="47">
        <v>6</v>
      </c>
      <c r="D616" s="47">
        <v>6</v>
      </c>
      <c r="E616" s="47">
        <v>17</v>
      </c>
      <c r="F616" s="47">
        <v>1</v>
      </c>
      <c r="G616" s="47">
        <v>7</v>
      </c>
      <c r="H616" s="47">
        <v>3</v>
      </c>
      <c r="I616" s="47">
        <v>0</v>
      </c>
      <c r="J616" s="47">
        <v>0</v>
      </c>
      <c r="K616" s="47">
        <v>21</v>
      </c>
      <c r="L616" s="47">
        <v>356</v>
      </c>
      <c r="M616" s="47">
        <v>4</v>
      </c>
      <c r="N616" s="47">
        <v>7</v>
      </c>
      <c r="O616" s="42">
        <v>1.1000000000000001</v>
      </c>
      <c r="P616" s="42">
        <v>7.51</v>
      </c>
      <c r="Q616" s="42">
        <v>0.1</v>
      </c>
      <c r="R616" s="42">
        <v>2.4900000000000002</v>
      </c>
      <c r="S616" s="47">
        <v>21</v>
      </c>
      <c r="T616" s="42">
        <v>1.27</v>
      </c>
      <c r="U616" s="42">
        <v>2.9181818181818184</v>
      </c>
      <c r="V616" s="42">
        <v>2.0099999999999993</v>
      </c>
      <c r="W616" s="42">
        <v>47</v>
      </c>
      <c r="X616" s="42">
        <v>31</v>
      </c>
      <c r="Y616" s="42">
        <v>0.81</v>
      </c>
      <c r="Z616" s="42">
        <v>0.38</v>
      </c>
      <c r="AA616" s="42">
        <v>0.28999999999999998</v>
      </c>
      <c r="AB616" s="42">
        <v>0.1</v>
      </c>
      <c r="AC616" s="42">
        <v>0.28999999999999998</v>
      </c>
      <c r="AD616" s="42">
        <v>0</v>
      </c>
      <c r="AE616" s="42">
        <v>0.05</v>
      </c>
      <c r="AF616" s="42">
        <v>0.14000000000000001</v>
      </c>
      <c r="AG616" s="42">
        <v>0.33</v>
      </c>
      <c r="AH616" s="42">
        <v>0</v>
      </c>
      <c r="AI616" s="47">
        <v>11</v>
      </c>
      <c r="AJ616" s="47">
        <v>7</v>
      </c>
      <c r="AK616" s="47">
        <v>3</v>
      </c>
      <c r="AL616" s="47">
        <v>2</v>
      </c>
      <c r="AM616" s="47">
        <v>6</v>
      </c>
      <c r="AN616">
        <v>1</v>
      </c>
      <c r="AO616" s="47">
        <v>0</v>
      </c>
      <c r="AP616" s="47">
        <v>1</v>
      </c>
      <c r="AQ616" s="47">
        <v>3</v>
      </c>
      <c r="AR616" s="47">
        <v>0</v>
      </c>
      <c r="AS616" s="47">
        <v>6</v>
      </c>
      <c r="AT616" s="47">
        <v>1</v>
      </c>
      <c r="AU616" s="47">
        <v>3</v>
      </c>
      <c r="AV616" s="47">
        <v>0</v>
      </c>
      <c r="AW616" s="47">
        <v>0</v>
      </c>
      <c r="AX616" s="47">
        <v>0</v>
      </c>
      <c r="AY616">
        <v>0</v>
      </c>
      <c r="AZ616" s="47">
        <v>2</v>
      </c>
      <c r="BA616" s="47">
        <v>4</v>
      </c>
      <c r="BB616">
        <v>0</v>
      </c>
      <c r="BC616" t="s">
        <v>410</v>
      </c>
      <c r="BD616">
        <v>32.4</v>
      </c>
      <c r="BE616">
        <v>24.1</v>
      </c>
      <c r="BF616">
        <v>11</v>
      </c>
      <c r="BG616">
        <v>12</v>
      </c>
    </row>
    <row r="617" spans="1:59" x14ac:dyDescent="0.25">
      <c r="A617" s="47">
        <v>4</v>
      </c>
      <c r="B617" s="47">
        <v>11</v>
      </c>
      <c r="C617" s="47">
        <v>9</v>
      </c>
      <c r="D617" s="47">
        <v>15</v>
      </c>
      <c r="E617" s="47">
        <v>13</v>
      </c>
      <c r="F617" s="47">
        <v>0</v>
      </c>
      <c r="G617" s="47">
        <v>8</v>
      </c>
      <c r="H617" s="47">
        <v>3</v>
      </c>
      <c r="I617" s="47">
        <v>0</v>
      </c>
      <c r="J617" s="47">
        <v>0</v>
      </c>
      <c r="K617" s="47">
        <v>21</v>
      </c>
      <c r="L617" s="47">
        <v>356</v>
      </c>
      <c r="M617" s="47">
        <v>5</v>
      </c>
      <c r="N617" s="47">
        <v>6</v>
      </c>
      <c r="O617" s="42">
        <v>0.9</v>
      </c>
      <c r="P617" s="42">
        <v>6.66</v>
      </c>
      <c r="Q617" s="42">
        <v>-1.43</v>
      </c>
      <c r="R617" s="42">
        <v>3.41</v>
      </c>
      <c r="S617" s="47">
        <v>17</v>
      </c>
      <c r="T617" s="42">
        <v>1.1299999999999999</v>
      </c>
      <c r="U617" s="42">
        <v>3.7181818181818174</v>
      </c>
      <c r="V617" s="42">
        <v>2.8333333333333335</v>
      </c>
      <c r="W617" s="42">
        <v>77</v>
      </c>
      <c r="X617" s="42">
        <v>19</v>
      </c>
      <c r="Y617" s="42">
        <v>0.76</v>
      </c>
      <c r="Z617" s="42">
        <v>0.65</v>
      </c>
      <c r="AA617" s="42">
        <v>0.53</v>
      </c>
      <c r="AB617" s="42">
        <v>0.24</v>
      </c>
      <c r="AC617" s="42">
        <v>0.88</v>
      </c>
      <c r="AD617" s="42">
        <v>0</v>
      </c>
      <c r="AE617" s="42">
        <v>0</v>
      </c>
      <c r="AF617" s="42">
        <v>0.18</v>
      </c>
      <c r="AG617" s="42">
        <v>0.47</v>
      </c>
      <c r="AH617" s="42">
        <v>0</v>
      </c>
      <c r="AI617" s="47">
        <v>8</v>
      </c>
      <c r="AJ617" s="47">
        <v>6</v>
      </c>
      <c r="AK617" s="47">
        <v>6</v>
      </c>
      <c r="AL617" s="47">
        <v>2</v>
      </c>
      <c r="AM617" s="47">
        <v>12</v>
      </c>
      <c r="AN617">
        <v>0</v>
      </c>
      <c r="AO617" s="47">
        <v>0</v>
      </c>
      <c r="AP617" s="47">
        <v>2</v>
      </c>
      <c r="AQ617" s="47">
        <v>7</v>
      </c>
      <c r="AR617" s="47">
        <v>0</v>
      </c>
      <c r="AS617" s="47">
        <v>5</v>
      </c>
      <c r="AT617" s="47">
        <v>5</v>
      </c>
      <c r="AU617" s="47">
        <v>3</v>
      </c>
      <c r="AV617" s="47">
        <v>2</v>
      </c>
      <c r="AW617" s="47">
        <v>3</v>
      </c>
      <c r="AX617" s="47">
        <v>0</v>
      </c>
      <c r="AY617">
        <v>0</v>
      </c>
      <c r="AZ617" s="47">
        <v>1</v>
      </c>
      <c r="BA617" s="47">
        <v>1</v>
      </c>
      <c r="BB617">
        <v>0</v>
      </c>
      <c r="BC617" t="s">
        <v>273</v>
      </c>
      <c r="BD617">
        <v>41.4</v>
      </c>
      <c r="BE617">
        <v>17.2</v>
      </c>
      <c r="BF617">
        <v>11</v>
      </c>
      <c r="BG617">
        <v>6</v>
      </c>
    </row>
    <row r="618" spans="1:59" x14ac:dyDescent="0.25">
      <c r="A618" s="47">
        <v>3</v>
      </c>
      <c r="B618" s="47">
        <v>8</v>
      </c>
      <c r="C618" s="47">
        <v>10</v>
      </c>
      <c r="D618" s="47">
        <v>9</v>
      </c>
      <c r="E618" s="47">
        <v>20</v>
      </c>
      <c r="F618" s="47">
        <v>0</v>
      </c>
      <c r="G618" s="47">
        <v>5</v>
      </c>
      <c r="H618" s="47">
        <v>2</v>
      </c>
      <c r="I618" s="47">
        <v>0</v>
      </c>
      <c r="J618" s="47">
        <v>0</v>
      </c>
      <c r="K618" s="47">
        <v>21</v>
      </c>
      <c r="L618" s="47">
        <v>265</v>
      </c>
      <c r="M618" s="47">
        <v>5</v>
      </c>
      <c r="N618" s="47">
        <v>6</v>
      </c>
      <c r="O618" s="42">
        <v>2</v>
      </c>
      <c r="P618" s="42">
        <v>7.04</v>
      </c>
      <c r="Q618" s="42">
        <v>0.31</v>
      </c>
      <c r="R618" s="42">
        <v>5.73</v>
      </c>
      <c r="S618" s="47">
        <v>8</v>
      </c>
      <c r="T618" s="42">
        <v>1.94</v>
      </c>
      <c r="U618" s="42">
        <v>7.6749999999999998</v>
      </c>
      <c r="V618" s="42">
        <v>3.02</v>
      </c>
      <c r="W618" s="42">
        <v>70</v>
      </c>
      <c r="X618" s="42">
        <v>49</v>
      </c>
      <c r="Y618" s="42">
        <v>2.2200000000000002</v>
      </c>
      <c r="Z618" s="42">
        <v>0.89</v>
      </c>
      <c r="AA618" s="42">
        <v>1.1100000000000001</v>
      </c>
      <c r="AB618" s="42">
        <v>0.33</v>
      </c>
      <c r="AC618" s="42">
        <v>1</v>
      </c>
      <c r="AD618" s="42">
        <v>0</v>
      </c>
      <c r="AE618" s="42">
        <v>0</v>
      </c>
      <c r="AF618" s="42">
        <v>0.22</v>
      </c>
      <c r="AG618" s="42">
        <v>0.56000000000000005</v>
      </c>
      <c r="AH618" s="42">
        <v>0</v>
      </c>
      <c r="AI618" s="47">
        <v>8</v>
      </c>
      <c r="AJ618" s="47">
        <v>5</v>
      </c>
      <c r="AK618" s="47">
        <v>7</v>
      </c>
      <c r="AL618" s="47">
        <v>2</v>
      </c>
      <c r="AM618" s="47">
        <v>5</v>
      </c>
      <c r="AN618">
        <v>0</v>
      </c>
      <c r="AO618" s="47">
        <v>0</v>
      </c>
      <c r="AP618" s="47">
        <v>2</v>
      </c>
      <c r="AQ618" s="47">
        <v>4</v>
      </c>
      <c r="AR618" s="47">
        <v>0</v>
      </c>
      <c r="AS618" s="47">
        <v>12</v>
      </c>
      <c r="AT618" s="47">
        <v>3</v>
      </c>
      <c r="AU618" s="47">
        <v>3</v>
      </c>
      <c r="AV618" s="47">
        <v>1</v>
      </c>
      <c r="AW618" s="47">
        <v>4</v>
      </c>
      <c r="AX618" s="47">
        <v>0</v>
      </c>
      <c r="AY618">
        <v>0</v>
      </c>
      <c r="AZ618" s="47">
        <v>0</v>
      </c>
      <c r="BA618" s="47">
        <v>1</v>
      </c>
      <c r="BB618">
        <v>0</v>
      </c>
      <c r="BC618" t="s">
        <v>704</v>
      </c>
      <c r="BD618">
        <v>30.7</v>
      </c>
      <c r="BE618">
        <v>12.099999999999998</v>
      </c>
      <c r="BF618">
        <v>4</v>
      </c>
      <c r="BG618">
        <v>4</v>
      </c>
    </row>
    <row r="619" spans="1:59" x14ac:dyDescent="0.25">
      <c r="A619" s="47">
        <v>0</v>
      </c>
      <c r="B619" s="47">
        <v>32</v>
      </c>
      <c r="C619" s="47">
        <v>14</v>
      </c>
      <c r="D619" s="47">
        <v>13</v>
      </c>
      <c r="E619" s="47">
        <v>12</v>
      </c>
      <c r="F619" s="47">
        <v>0</v>
      </c>
      <c r="G619" s="47">
        <v>17</v>
      </c>
      <c r="H619" s="47">
        <v>7</v>
      </c>
      <c r="I619" s="47">
        <v>0</v>
      </c>
      <c r="J619" s="47">
        <v>0</v>
      </c>
      <c r="K619" s="47">
        <v>21</v>
      </c>
      <c r="L619" s="47">
        <v>282</v>
      </c>
      <c r="M619" s="47">
        <v>5</v>
      </c>
      <c r="N619" s="47">
        <v>7</v>
      </c>
      <c r="O619" s="42">
        <v>21.3</v>
      </c>
      <c r="P619" s="42">
        <v>14.25</v>
      </c>
      <c r="Q619" s="42">
        <v>2.84</v>
      </c>
      <c r="R619" s="42">
        <v>6.66</v>
      </c>
      <c r="S619" s="47">
        <v>19</v>
      </c>
      <c r="T619" s="42">
        <v>16.690000000000001</v>
      </c>
      <c r="U619" s="42">
        <v>10.144444444444444</v>
      </c>
      <c r="V619" s="42">
        <v>3.53</v>
      </c>
      <c r="W619" s="42">
        <v>89</v>
      </c>
      <c r="X619" s="42">
        <v>104</v>
      </c>
      <c r="Y619" s="42">
        <v>0.63</v>
      </c>
      <c r="Z619" s="42">
        <v>1.68</v>
      </c>
      <c r="AA619" s="42">
        <v>0.74</v>
      </c>
      <c r="AB619" s="42">
        <v>0</v>
      </c>
      <c r="AC619" s="42">
        <v>0.68</v>
      </c>
      <c r="AD619" s="42">
        <v>0</v>
      </c>
      <c r="AE619" s="42">
        <v>0</v>
      </c>
      <c r="AF619" s="42">
        <v>0.37</v>
      </c>
      <c r="AG619" s="42">
        <v>0.89</v>
      </c>
      <c r="AH619" s="42">
        <v>0</v>
      </c>
      <c r="AI619" s="47">
        <v>6</v>
      </c>
      <c r="AJ619" s="47">
        <v>18</v>
      </c>
      <c r="AK619" s="47">
        <v>6</v>
      </c>
      <c r="AL619" s="47">
        <v>0</v>
      </c>
      <c r="AM619" s="47">
        <v>8</v>
      </c>
      <c r="AN619">
        <v>0</v>
      </c>
      <c r="AO619" s="47">
        <v>0</v>
      </c>
      <c r="AP619" s="47">
        <v>6</v>
      </c>
      <c r="AQ619" s="47">
        <v>12</v>
      </c>
      <c r="AR619" s="47">
        <v>0</v>
      </c>
      <c r="AS619" s="47">
        <v>6</v>
      </c>
      <c r="AT619" s="47">
        <v>14</v>
      </c>
      <c r="AU619" s="47">
        <v>8</v>
      </c>
      <c r="AV619" s="47">
        <v>0</v>
      </c>
      <c r="AW619" s="47">
        <v>5</v>
      </c>
      <c r="AX619" s="47">
        <v>0</v>
      </c>
      <c r="AY619">
        <v>0</v>
      </c>
      <c r="AZ619" s="47">
        <v>1</v>
      </c>
      <c r="BA619" s="47">
        <v>5</v>
      </c>
      <c r="BB619">
        <v>0</v>
      </c>
      <c r="BC619" t="s">
        <v>177</v>
      </c>
      <c r="BD619">
        <v>91.6</v>
      </c>
      <c r="BE619">
        <v>35.400000000000006</v>
      </c>
      <c r="BF619">
        <v>9</v>
      </c>
      <c r="BG619">
        <v>10</v>
      </c>
    </row>
    <row r="620" spans="1:59" x14ac:dyDescent="0.25">
      <c r="A620" s="47">
        <v>4</v>
      </c>
      <c r="B620" s="47">
        <v>6</v>
      </c>
      <c r="C620" s="47">
        <v>14</v>
      </c>
      <c r="D620" s="47">
        <v>6</v>
      </c>
      <c r="E620" s="47">
        <v>13</v>
      </c>
      <c r="F620" s="47">
        <v>0</v>
      </c>
      <c r="G620" s="47">
        <v>7</v>
      </c>
      <c r="H620" s="47">
        <v>3</v>
      </c>
      <c r="I620" s="47">
        <v>0</v>
      </c>
      <c r="J620" s="47">
        <v>0</v>
      </c>
      <c r="K620" s="47">
        <v>21</v>
      </c>
      <c r="L620" s="47">
        <v>265</v>
      </c>
      <c r="M620" s="47">
        <v>5</v>
      </c>
      <c r="N620" s="47">
        <v>2</v>
      </c>
      <c r="O620" s="42">
        <v>2</v>
      </c>
      <c r="P620" s="42">
        <v>7.78</v>
      </c>
      <c r="Q620" s="42">
        <v>0.25</v>
      </c>
      <c r="R620" s="42">
        <v>2.33</v>
      </c>
      <c r="S620" s="47">
        <v>18</v>
      </c>
      <c r="T620" s="42">
        <v>1.94</v>
      </c>
      <c r="U620" s="42">
        <v>2.8444444444444446</v>
      </c>
      <c r="V620" s="42">
        <v>1.8333333333333333</v>
      </c>
      <c r="W620" s="42">
        <v>64</v>
      </c>
      <c r="X620" s="42">
        <v>19</v>
      </c>
      <c r="Y620" s="42">
        <v>0.72</v>
      </c>
      <c r="Z620" s="42">
        <v>0.33</v>
      </c>
      <c r="AA620" s="42">
        <v>0.78</v>
      </c>
      <c r="AB620" s="42">
        <v>0.22</v>
      </c>
      <c r="AC620" s="42">
        <v>0.33</v>
      </c>
      <c r="AD620" s="42">
        <v>0</v>
      </c>
      <c r="AE620" s="42">
        <v>0</v>
      </c>
      <c r="AF620" s="42">
        <v>0.17</v>
      </c>
      <c r="AG620" s="42">
        <v>0.39</v>
      </c>
      <c r="AH620" s="42">
        <v>0</v>
      </c>
      <c r="AI620" s="47">
        <v>5</v>
      </c>
      <c r="AJ620" s="47">
        <v>4</v>
      </c>
      <c r="AK620" s="47">
        <v>6</v>
      </c>
      <c r="AL620" s="47">
        <v>1</v>
      </c>
      <c r="AM620" s="47">
        <v>4</v>
      </c>
      <c r="AN620">
        <v>0</v>
      </c>
      <c r="AO620" s="47">
        <v>0</v>
      </c>
      <c r="AP620" s="47">
        <v>2</v>
      </c>
      <c r="AQ620" s="47">
        <v>2</v>
      </c>
      <c r="AR620" s="47">
        <v>0</v>
      </c>
      <c r="AS620" s="47">
        <v>8</v>
      </c>
      <c r="AT620" s="47">
        <v>2</v>
      </c>
      <c r="AU620" s="47">
        <v>8</v>
      </c>
      <c r="AV620" s="47">
        <v>3</v>
      </c>
      <c r="AW620" s="47">
        <v>2</v>
      </c>
      <c r="AX620" s="47">
        <v>0</v>
      </c>
      <c r="AY620">
        <v>0</v>
      </c>
      <c r="AZ620" s="47">
        <v>1</v>
      </c>
      <c r="BA620" s="47">
        <v>5</v>
      </c>
      <c r="BB620">
        <v>0</v>
      </c>
      <c r="BC620" t="s">
        <v>199</v>
      </c>
      <c r="BD620">
        <v>26.099999999999998</v>
      </c>
      <c r="BE620">
        <v>16.600000000000001</v>
      </c>
      <c r="BF620">
        <v>9</v>
      </c>
      <c r="BG620">
        <v>9</v>
      </c>
    </row>
    <row r="621" spans="1:59" x14ac:dyDescent="0.25">
      <c r="A621" s="47">
        <v>0</v>
      </c>
      <c r="B621" s="47">
        <v>5</v>
      </c>
      <c r="C621" s="47">
        <v>3</v>
      </c>
      <c r="D621" s="47">
        <v>2</v>
      </c>
      <c r="E621" s="47">
        <v>9</v>
      </c>
      <c r="F621" s="47">
        <v>2</v>
      </c>
      <c r="G621" s="47">
        <v>4</v>
      </c>
      <c r="H621" s="47">
        <v>1</v>
      </c>
      <c r="I621" s="47">
        <v>0</v>
      </c>
      <c r="J621" s="47">
        <v>0</v>
      </c>
      <c r="K621" s="47">
        <v>21</v>
      </c>
      <c r="L621" s="47">
        <v>264</v>
      </c>
      <c r="M621" s="47">
        <v>4</v>
      </c>
      <c r="N621" s="47">
        <v>2</v>
      </c>
      <c r="O621" s="42">
        <v>6.7</v>
      </c>
      <c r="P621" s="42">
        <v>12.83</v>
      </c>
      <c r="Q621" s="42">
        <v>0.21</v>
      </c>
      <c r="R621" s="42">
        <v>3.78</v>
      </c>
      <c r="S621" s="47">
        <v>9</v>
      </c>
      <c r="T621" s="42">
        <v>5.5</v>
      </c>
      <c r="U621" s="42">
        <v>4.2799999999999994</v>
      </c>
      <c r="V621" s="42">
        <v>3.125</v>
      </c>
      <c r="W621" s="42">
        <v>43</v>
      </c>
      <c r="X621" s="42">
        <v>30</v>
      </c>
      <c r="Y621" s="42">
        <v>1</v>
      </c>
      <c r="Z621" s="42">
        <v>0.56000000000000005</v>
      </c>
      <c r="AA621" s="42">
        <v>0.33</v>
      </c>
      <c r="AB621" s="42">
        <v>0</v>
      </c>
      <c r="AC621" s="42">
        <v>0.22</v>
      </c>
      <c r="AD621" s="42">
        <v>0</v>
      </c>
      <c r="AE621" s="42">
        <v>0.22</v>
      </c>
      <c r="AF621" s="42">
        <v>0.11</v>
      </c>
      <c r="AG621" s="42">
        <v>0.44</v>
      </c>
      <c r="AH621" s="42">
        <v>0</v>
      </c>
      <c r="AI621" s="47">
        <v>4</v>
      </c>
      <c r="AJ621" s="47">
        <v>3</v>
      </c>
      <c r="AK621" s="47">
        <v>2</v>
      </c>
      <c r="AL621" s="47">
        <v>0</v>
      </c>
      <c r="AM621" s="47">
        <v>2</v>
      </c>
      <c r="AN621">
        <v>2</v>
      </c>
      <c r="AO621" s="47">
        <v>0</v>
      </c>
      <c r="AP621" s="47">
        <v>0</v>
      </c>
      <c r="AQ621" s="47">
        <v>4</v>
      </c>
      <c r="AR621" s="47">
        <v>0</v>
      </c>
      <c r="AS621" s="47">
        <v>5</v>
      </c>
      <c r="AT621" s="47">
        <v>2</v>
      </c>
      <c r="AU621" s="47">
        <v>1</v>
      </c>
      <c r="AV621" s="47">
        <v>0</v>
      </c>
      <c r="AW621" s="47">
        <v>0</v>
      </c>
      <c r="AX621" s="47">
        <v>0</v>
      </c>
      <c r="AY621">
        <v>0</v>
      </c>
      <c r="AZ621" s="47">
        <v>1</v>
      </c>
      <c r="BA621" s="47">
        <v>0</v>
      </c>
      <c r="BB621">
        <v>0</v>
      </c>
      <c r="BC621" t="s">
        <v>411</v>
      </c>
      <c r="BD621">
        <v>21.400000000000002</v>
      </c>
      <c r="BE621">
        <v>12.600000000000001</v>
      </c>
      <c r="BF621">
        <v>5</v>
      </c>
      <c r="BG621">
        <v>4</v>
      </c>
    </row>
    <row r="622" spans="1:59" x14ac:dyDescent="0.25">
      <c r="A622" s="47">
        <v>4</v>
      </c>
      <c r="B622" s="47">
        <v>6</v>
      </c>
      <c r="C622" s="47">
        <v>23</v>
      </c>
      <c r="D622" s="47">
        <v>11</v>
      </c>
      <c r="E622" s="47">
        <v>37</v>
      </c>
      <c r="F622" s="47">
        <v>1</v>
      </c>
      <c r="G622" s="47">
        <v>10</v>
      </c>
      <c r="H622" s="47">
        <v>8</v>
      </c>
      <c r="I622" s="47">
        <v>0</v>
      </c>
      <c r="J622" s="47">
        <v>0</v>
      </c>
      <c r="K622" s="47">
        <v>21</v>
      </c>
      <c r="L622" s="47">
        <v>1371</v>
      </c>
      <c r="M622" s="47">
        <v>5</v>
      </c>
      <c r="N622" s="47">
        <v>7</v>
      </c>
      <c r="O622" s="42">
        <v>3.7</v>
      </c>
      <c r="P622" s="42">
        <v>8.27</v>
      </c>
      <c r="Q622" s="42">
        <v>0.36</v>
      </c>
      <c r="R622" s="42">
        <v>5.51</v>
      </c>
      <c r="S622" s="47">
        <v>19</v>
      </c>
      <c r="T622" s="42">
        <v>3.32</v>
      </c>
      <c r="U622" s="42">
        <v>5.1888888888888882</v>
      </c>
      <c r="V622" s="42">
        <v>5.8100000000000005</v>
      </c>
      <c r="W622" s="42">
        <v>87</v>
      </c>
      <c r="X622" s="42">
        <v>99</v>
      </c>
      <c r="Y622" s="42">
        <v>1.95</v>
      </c>
      <c r="Z622" s="42">
        <v>0.32</v>
      </c>
      <c r="AA622" s="42">
        <v>1.21</v>
      </c>
      <c r="AB622" s="42">
        <v>0.21</v>
      </c>
      <c r="AC622" s="42">
        <v>0.57999999999999996</v>
      </c>
      <c r="AD622" s="42">
        <v>0</v>
      </c>
      <c r="AE622" s="42">
        <v>0.05</v>
      </c>
      <c r="AF622" s="42">
        <v>0.42</v>
      </c>
      <c r="AG622" s="42">
        <v>0.53</v>
      </c>
      <c r="AH622" s="42">
        <v>0</v>
      </c>
      <c r="AI622" s="47">
        <v>19</v>
      </c>
      <c r="AJ622" s="47">
        <v>5</v>
      </c>
      <c r="AK622" s="47">
        <v>14</v>
      </c>
      <c r="AL622" s="47">
        <v>1</v>
      </c>
      <c r="AM622" s="47">
        <v>2</v>
      </c>
      <c r="AN622">
        <v>1</v>
      </c>
      <c r="AO622" s="47">
        <v>0</v>
      </c>
      <c r="AP622" s="47">
        <v>3</v>
      </c>
      <c r="AQ622" s="47">
        <v>4</v>
      </c>
      <c r="AR622" s="47">
        <v>0</v>
      </c>
      <c r="AS622" s="47">
        <v>18</v>
      </c>
      <c r="AT622" s="47">
        <v>1</v>
      </c>
      <c r="AU622" s="47">
        <v>9</v>
      </c>
      <c r="AV622" s="47">
        <v>3</v>
      </c>
      <c r="AW622" s="47">
        <v>9</v>
      </c>
      <c r="AX622" s="47">
        <v>0</v>
      </c>
      <c r="AY622">
        <v>0</v>
      </c>
      <c r="AZ622" s="47">
        <v>5</v>
      </c>
      <c r="BA622" s="47">
        <v>6</v>
      </c>
      <c r="BB622">
        <v>0</v>
      </c>
      <c r="BC622" t="s">
        <v>317</v>
      </c>
      <c r="BD622">
        <v>45.699999999999996</v>
      </c>
      <c r="BE622">
        <v>58.900000000000006</v>
      </c>
      <c r="BF622">
        <v>9</v>
      </c>
      <c r="BG622">
        <v>10</v>
      </c>
    </row>
    <row r="623" spans="1:59" x14ac:dyDescent="0.25">
      <c r="A623" s="47">
        <v>0</v>
      </c>
      <c r="B623" s="47">
        <v>0</v>
      </c>
      <c r="C623" s="47">
        <v>8</v>
      </c>
      <c r="D623" s="47">
        <v>4</v>
      </c>
      <c r="E623" s="47">
        <v>12</v>
      </c>
      <c r="F623" s="47">
        <v>0</v>
      </c>
      <c r="G623" s="47">
        <v>1</v>
      </c>
      <c r="H623" s="47">
        <v>1</v>
      </c>
      <c r="I623" s="47">
        <v>0</v>
      </c>
      <c r="J623" s="47">
        <v>0</v>
      </c>
      <c r="K623" s="47">
        <v>21</v>
      </c>
      <c r="L623" s="47">
        <v>1371</v>
      </c>
      <c r="M623" s="47">
        <v>5</v>
      </c>
      <c r="N623" s="47">
        <v>6</v>
      </c>
      <c r="O623" s="42">
        <v>0.5</v>
      </c>
      <c r="P623" s="42">
        <v>2.87</v>
      </c>
      <c r="Q623" s="42">
        <v>-0.03</v>
      </c>
      <c r="R623" s="42">
        <v>0.97</v>
      </c>
      <c r="S623" s="47">
        <v>16</v>
      </c>
      <c r="T623" s="42">
        <v>0.77</v>
      </c>
      <c r="U623" s="42">
        <v>2.2000000000000002</v>
      </c>
      <c r="V623" s="42">
        <v>0.25</v>
      </c>
      <c r="W623" s="42">
        <v>26</v>
      </c>
      <c r="X623" s="42">
        <v>12</v>
      </c>
      <c r="Y623" s="42">
        <v>0.75</v>
      </c>
      <c r="Z623" s="42">
        <v>0</v>
      </c>
      <c r="AA623" s="42">
        <v>0.5</v>
      </c>
      <c r="AB623" s="42">
        <v>0</v>
      </c>
      <c r="AC623" s="42">
        <v>0.25</v>
      </c>
      <c r="AD623" s="42">
        <v>0</v>
      </c>
      <c r="AE623" s="42">
        <v>0</v>
      </c>
      <c r="AF623" s="42">
        <v>0.06</v>
      </c>
      <c r="AG623" s="42">
        <v>0.06</v>
      </c>
      <c r="AH623" s="42">
        <v>0</v>
      </c>
      <c r="AI623" s="47">
        <v>4</v>
      </c>
      <c r="AJ623" s="47">
        <v>0</v>
      </c>
      <c r="AK623" s="47">
        <v>4</v>
      </c>
      <c r="AL623" s="47">
        <v>0</v>
      </c>
      <c r="AM623" s="47">
        <v>4</v>
      </c>
      <c r="AN623">
        <v>0</v>
      </c>
      <c r="AO623" s="47">
        <v>0</v>
      </c>
      <c r="AP623" s="47">
        <v>1</v>
      </c>
      <c r="AQ623" s="47">
        <v>1</v>
      </c>
      <c r="AR623" s="47">
        <v>0</v>
      </c>
      <c r="AS623" s="47">
        <v>8</v>
      </c>
      <c r="AT623" s="47">
        <v>0</v>
      </c>
      <c r="AU623" s="47">
        <v>4</v>
      </c>
      <c r="AV623" s="47">
        <v>0</v>
      </c>
      <c r="AW623" s="47">
        <v>0</v>
      </c>
      <c r="AX623" s="47">
        <v>0</v>
      </c>
      <c r="AY623">
        <v>0</v>
      </c>
      <c r="AZ623" s="47">
        <v>0</v>
      </c>
      <c r="BA623" s="47">
        <v>0</v>
      </c>
      <c r="BB623">
        <v>0</v>
      </c>
      <c r="BC623" t="s">
        <v>466</v>
      </c>
      <c r="BD623">
        <v>13.2</v>
      </c>
      <c r="BE623">
        <v>2.8</v>
      </c>
      <c r="BF623">
        <v>6</v>
      </c>
      <c r="BG623">
        <v>11</v>
      </c>
    </row>
    <row r="624" spans="1:59" x14ac:dyDescent="0.25">
      <c r="A624" s="47">
        <v>2</v>
      </c>
      <c r="B624" s="47">
        <v>20</v>
      </c>
      <c r="C624" s="47">
        <v>12</v>
      </c>
      <c r="D624" s="47">
        <v>9</v>
      </c>
      <c r="E624" s="47">
        <v>12</v>
      </c>
      <c r="F624" s="47">
        <v>0</v>
      </c>
      <c r="G624" s="47">
        <v>6</v>
      </c>
      <c r="H624" s="47">
        <v>1</v>
      </c>
      <c r="I624" s="47">
        <v>0</v>
      </c>
      <c r="J624" s="47">
        <v>0</v>
      </c>
      <c r="K624" s="47">
        <v>21</v>
      </c>
      <c r="L624" s="47">
        <v>285</v>
      </c>
      <c r="M624" s="47">
        <v>4</v>
      </c>
      <c r="N624" s="47">
        <v>6</v>
      </c>
      <c r="O624" s="42">
        <v>4.2</v>
      </c>
      <c r="P624" s="42">
        <v>7.35</v>
      </c>
      <c r="Q624" s="42">
        <v>0.49</v>
      </c>
      <c r="R624" s="42">
        <v>2.52</v>
      </c>
      <c r="S624" s="47">
        <v>17</v>
      </c>
      <c r="T624" s="42">
        <v>3.61</v>
      </c>
      <c r="U624" s="42">
        <v>2.9444444444444446</v>
      </c>
      <c r="V624" s="42">
        <v>2.0375000000000001</v>
      </c>
      <c r="W624" s="42">
        <v>81</v>
      </c>
      <c r="X624" s="42">
        <v>105</v>
      </c>
      <c r="Y624" s="42">
        <v>0.71</v>
      </c>
      <c r="Z624" s="42">
        <v>1.18</v>
      </c>
      <c r="AA624" s="42">
        <v>0.71</v>
      </c>
      <c r="AB624" s="42">
        <v>0.12</v>
      </c>
      <c r="AC624" s="42">
        <v>0.53</v>
      </c>
      <c r="AD624" s="42">
        <v>0</v>
      </c>
      <c r="AE624" s="42">
        <v>0</v>
      </c>
      <c r="AF624" s="42">
        <v>0.06</v>
      </c>
      <c r="AG624" s="42">
        <v>0.35</v>
      </c>
      <c r="AH624" s="42">
        <v>0</v>
      </c>
      <c r="AI624" s="47">
        <v>3</v>
      </c>
      <c r="AJ624" s="47">
        <v>13</v>
      </c>
      <c r="AK624" s="47">
        <v>8</v>
      </c>
      <c r="AL624" s="47">
        <v>1</v>
      </c>
      <c r="AM624" s="47">
        <v>5</v>
      </c>
      <c r="AN624">
        <v>0</v>
      </c>
      <c r="AO624" s="47">
        <v>0</v>
      </c>
      <c r="AP624" s="47">
        <v>1</v>
      </c>
      <c r="AQ624" s="47">
        <v>4</v>
      </c>
      <c r="AR624" s="47">
        <v>0</v>
      </c>
      <c r="AS624" s="47">
        <v>9</v>
      </c>
      <c r="AT624" s="47">
        <v>7</v>
      </c>
      <c r="AU624" s="47">
        <v>4</v>
      </c>
      <c r="AV624" s="47">
        <v>1</v>
      </c>
      <c r="AW624" s="47">
        <v>4</v>
      </c>
      <c r="AX624" s="47">
        <v>0</v>
      </c>
      <c r="AY624">
        <v>0</v>
      </c>
      <c r="AZ624" s="47">
        <v>0</v>
      </c>
      <c r="BA624" s="47">
        <v>2</v>
      </c>
      <c r="BB624">
        <v>0</v>
      </c>
      <c r="BC624" t="s">
        <v>349</v>
      </c>
      <c r="BD624">
        <v>30.500000000000004</v>
      </c>
      <c r="BE624">
        <v>16.3</v>
      </c>
      <c r="BF624">
        <v>10</v>
      </c>
      <c r="BG624">
        <v>8</v>
      </c>
    </row>
    <row r="625" spans="1:59" x14ac:dyDescent="0.25">
      <c r="A625" s="47">
        <v>0</v>
      </c>
      <c r="B625" s="47">
        <v>0</v>
      </c>
      <c r="C625" s="47">
        <v>0</v>
      </c>
      <c r="D625" s="47">
        <v>0</v>
      </c>
      <c r="E625" s="47">
        <v>0</v>
      </c>
      <c r="F625" s="47">
        <v>0</v>
      </c>
      <c r="G625" s="47">
        <v>0</v>
      </c>
      <c r="H625" s="47">
        <v>0</v>
      </c>
      <c r="I625" s="47">
        <v>0</v>
      </c>
      <c r="J625" s="47">
        <v>0</v>
      </c>
      <c r="K625" s="47">
        <v>21</v>
      </c>
      <c r="L625" s="47">
        <v>284</v>
      </c>
      <c r="M625" s="47">
        <v>6</v>
      </c>
      <c r="N625" s="47">
        <v>7</v>
      </c>
      <c r="O625" s="42">
        <v>9.74</v>
      </c>
      <c r="P625" s="42">
        <v>13.54</v>
      </c>
      <c r="Q625" s="42">
        <v>1.22</v>
      </c>
      <c r="R625" s="42">
        <v>5.53</v>
      </c>
      <c r="S625" s="47">
        <v>20</v>
      </c>
      <c r="T625" s="42">
        <v>7.91</v>
      </c>
      <c r="U625" s="42">
        <v>0</v>
      </c>
      <c r="V625" s="42">
        <v>0</v>
      </c>
      <c r="W625" s="42">
        <v>0</v>
      </c>
      <c r="X625" s="42">
        <v>0</v>
      </c>
      <c r="Y625" s="42">
        <v>0</v>
      </c>
      <c r="Z625" s="42">
        <v>0</v>
      </c>
      <c r="AA625" s="42">
        <v>0</v>
      </c>
      <c r="AB625" s="42">
        <v>0</v>
      </c>
      <c r="AC625" s="42">
        <v>0</v>
      </c>
      <c r="AD625" s="42">
        <v>0</v>
      </c>
      <c r="AE625" s="42">
        <v>0</v>
      </c>
      <c r="AF625" s="42">
        <v>0</v>
      </c>
      <c r="AG625" s="42">
        <v>0</v>
      </c>
      <c r="AH625" s="42">
        <v>0</v>
      </c>
      <c r="AI625" s="47">
        <v>0</v>
      </c>
      <c r="AJ625" s="47">
        <v>0</v>
      </c>
      <c r="AK625" s="47">
        <v>0</v>
      </c>
      <c r="AL625" s="47">
        <v>0</v>
      </c>
      <c r="AM625" s="47">
        <v>0</v>
      </c>
      <c r="AN625">
        <v>0</v>
      </c>
      <c r="AO625" s="47">
        <v>0</v>
      </c>
      <c r="AP625" s="47">
        <v>0</v>
      </c>
      <c r="AQ625" s="47">
        <v>0</v>
      </c>
      <c r="AR625" s="47">
        <v>0</v>
      </c>
      <c r="AS625" s="47">
        <v>0</v>
      </c>
      <c r="AT625" s="47">
        <v>0</v>
      </c>
      <c r="AU625" s="47">
        <v>0</v>
      </c>
      <c r="AV625" s="47">
        <v>0</v>
      </c>
      <c r="AW625" s="47">
        <v>0</v>
      </c>
      <c r="AX625" s="47">
        <v>0</v>
      </c>
      <c r="AY625">
        <v>0</v>
      </c>
      <c r="AZ625" s="47">
        <v>0</v>
      </c>
      <c r="BA625" s="47">
        <v>0</v>
      </c>
      <c r="BB625">
        <v>0</v>
      </c>
      <c r="BC625" t="s">
        <v>507</v>
      </c>
      <c r="BD625">
        <v>0</v>
      </c>
      <c r="BE625">
        <v>0</v>
      </c>
      <c r="BF625">
        <v>0</v>
      </c>
      <c r="BG625">
        <v>0</v>
      </c>
    </row>
    <row r="626" spans="1:59" x14ac:dyDescent="0.25">
      <c r="A626" s="47">
        <v>0</v>
      </c>
      <c r="B626" s="47">
        <v>0</v>
      </c>
      <c r="C626" s="47">
        <v>0</v>
      </c>
      <c r="D626" s="47">
        <v>0</v>
      </c>
      <c r="E626" s="47">
        <v>0</v>
      </c>
      <c r="F626" s="47">
        <v>0</v>
      </c>
      <c r="G626" s="47">
        <v>0</v>
      </c>
      <c r="H626" s="47">
        <v>0</v>
      </c>
      <c r="I626" s="47">
        <v>0</v>
      </c>
      <c r="J626" s="47">
        <v>0</v>
      </c>
      <c r="K626" s="47">
        <v>21</v>
      </c>
      <c r="L626" s="47">
        <v>266</v>
      </c>
      <c r="M626" s="47">
        <v>6</v>
      </c>
      <c r="N626" s="47">
        <v>7</v>
      </c>
      <c r="O626" s="42">
        <v>4.25</v>
      </c>
      <c r="P626" s="42">
        <v>14.14</v>
      </c>
      <c r="Q626" s="42">
        <v>-0.33</v>
      </c>
      <c r="R626" s="42">
        <v>5.3</v>
      </c>
      <c r="S626" s="47">
        <v>21</v>
      </c>
      <c r="T626" s="42">
        <v>3.74</v>
      </c>
      <c r="U626" s="42">
        <v>0</v>
      </c>
      <c r="V626" s="42">
        <v>0</v>
      </c>
      <c r="W626" s="42">
        <v>0</v>
      </c>
      <c r="X626" s="42">
        <v>0</v>
      </c>
      <c r="Y626" s="42">
        <v>0</v>
      </c>
      <c r="Z626" s="42">
        <v>0</v>
      </c>
      <c r="AA626" s="42">
        <v>0</v>
      </c>
      <c r="AB626" s="42">
        <v>0</v>
      </c>
      <c r="AC626" s="42">
        <v>0</v>
      </c>
      <c r="AD626" s="42">
        <v>0</v>
      </c>
      <c r="AE626" s="42">
        <v>0</v>
      </c>
      <c r="AF626" s="42">
        <v>0</v>
      </c>
      <c r="AG626" s="42">
        <v>0</v>
      </c>
      <c r="AH626" s="42">
        <v>0</v>
      </c>
      <c r="AI626" s="47">
        <v>0</v>
      </c>
      <c r="AJ626" s="47">
        <v>0</v>
      </c>
      <c r="AK626" s="47">
        <v>0</v>
      </c>
      <c r="AL626" s="47">
        <v>0</v>
      </c>
      <c r="AM626" s="47">
        <v>0</v>
      </c>
      <c r="AN626">
        <v>0</v>
      </c>
      <c r="AO626" s="47">
        <v>0</v>
      </c>
      <c r="AP626" s="47">
        <v>0</v>
      </c>
      <c r="AQ626" s="47">
        <v>0</v>
      </c>
      <c r="AR626" s="47">
        <v>0</v>
      </c>
      <c r="AS626" s="47">
        <v>0</v>
      </c>
      <c r="AT626" s="47">
        <v>0</v>
      </c>
      <c r="AU626" s="47">
        <v>0</v>
      </c>
      <c r="AV626" s="47">
        <v>0</v>
      </c>
      <c r="AW626" s="47">
        <v>0</v>
      </c>
      <c r="AX626" s="47">
        <v>0</v>
      </c>
      <c r="AY626">
        <v>0</v>
      </c>
      <c r="AZ626" s="47">
        <v>0</v>
      </c>
      <c r="BA626" s="47">
        <v>0</v>
      </c>
      <c r="BB626">
        <v>0</v>
      </c>
      <c r="BC626" t="s">
        <v>607</v>
      </c>
      <c r="BD626">
        <v>0</v>
      </c>
      <c r="BE626">
        <v>0</v>
      </c>
      <c r="BF626">
        <v>0</v>
      </c>
      <c r="BG626">
        <v>0</v>
      </c>
    </row>
    <row r="627" spans="1:59" x14ac:dyDescent="0.25">
      <c r="A627" s="47">
        <v>0</v>
      </c>
      <c r="B627" s="47">
        <v>0</v>
      </c>
      <c r="C627" s="47">
        <v>0</v>
      </c>
      <c r="D627" s="47">
        <v>0</v>
      </c>
      <c r="E627" s="47">
        <v>0</v>
      </c>
      <c r="F627" s="47">
        <v>0</v>
      </c>
      <c r="G627" s="47">
        <v>0</v>
      </c>
      <c r="H627" s="47">
        <v>0</v>
      </c>
      <c r="I627" s="47">
        <v>0</v>
      </c>
      <c r="J627" s="47">
        <v>0</v>
      </c>
      <c r="K627" s="47">
        <v>21</v>
      </c>
      <c r="L627" s="47">
        <v>356</v>
      </c>
      <c r="M627" s="47">
        <v>6</v>
      </c>
      <c r="N627" s="47">
        <v>7</v>
      </c>
      <c r="O627" s="42">
        <v>5.87</v>
      </c>
      <c r="P627" s="42">
        <v>12.73</v>
      </c>
      <c r="Q627" s="42">
        <v>-0.11</v>
      </c>
      <c r="R627" s="42">
        <v>5.33</v>
      </c>
      <c r="S627" s="47">
        <v>21</v>
      </c>
      <c r="T627" s="42">
        <v>4.97</v>
      </c>
      <c r="U627" s="42">
        <v>0</v>
      </c>
      <c r="V627" s="42">
        <v>0</v>
      </c>
      <c r="W627" s="42">
        <v>0</v>
      </c>
      <c r="X627" s="42">
        <v>0</v>
      </c>
      <c r="Y627" s="42">
        <v>0</v>
      </c>
      <c r="Z627" s="42">
        <v>0</v>
      </c>
      <c r="AA627" s="42">
        <v>0</v>
      </c>
      <c r="AB627" s="42">
        <v>0</v>
      </c>
      <c r="AC627" s="42">
        <v>0</v>
      </c>
      <c r="AD627" s="42">
        <v>0</v>
      </c>
      <c r="AE627" s="42">
        <v>0</v>
      </c>
      <c r="AF627" s="42">
        <v>0</v>
      </c>
      <c r="AG627" s="42">
        <v>0</v>
      </c>
      <c r="AH627" s="42">
        <v>0</v>
      </c>
      <c r="AI627" s="47">
        <v>0</v>
      </c>
      <c r="AJ627" s="47">
        <v>0</v>
      </c>
      <c r="AK627" s="47">
        <v>0</v>
      </c>
      <c r="AL627" s="47">
        <v>0</v>
      </c>
      <c r="AM627" s="47">
        <v>0</v>
      </c>
      <c r="AN627">
        <v>0</v>
      </c>
      <c r="AO627" s="47">
        <v>0</v>
      </c>
      <c r="AP627" s="47">
        <v>0</v>
      </c>
      <c r="AQ627" s="47">
        <v>0</v>
      </c>
      <c r="AR627" s="47">
        <v>0</v>
      </c>
      <c r="AS627" s="47">
        <v>0</v>
      </c>
      <c r="AT627" s="47">
        <v>0</v>
      </c>
      <c r="AU627" s="47">
        <v>0</v>
      </c>
      <c r="AV627" s="47">
        <v>0</v>
      </c>
      <c r="AW627" s="47">
        <v>0</v>
      </c>
      <c r="AX627" s="47">
        <v>0</v>
      </c>
      <c r="AY627">
        <v>0</v>
      </c>
      <c r="AZ627" s="47">
        <v>0</v>
      </c>
      <c r="BA627" s="47">
        <v>0</v>
      </c>
      <c r="BB627">
        <v>0</v>
      </c>
      <c r="BC627" t="s">
        <v>623</v>
      </c>
      <c r="BD627">
        <v>0</v>
      </c>
      <c r="BE627">
        <v>0</v>
      </c>
      <c r="BF627">
        <v>0</v>
      </c>
      <c r="BG627">
        <v>0</v>
      </c>
    </row>
    <row r="628" spans="1:59" x14ac:dyDescent="0.25">
      <c r="A628" s="47">
        <v>0</v>
      </c>
      <c r="B628" s="47">
        <v>0</v>
      </c>
      <c r="C628" s="47">
        <v>0</v>
      </c>
      <c r="D628" s="47">
        <v>0</v>
      </c>
      <c r="E628" s="47">
        <v>0</v>
      </c>
      <c r="F628" s="47">
        <v>0</v>
      </c>
      <c r="G628" s="47">
        <v>0</v>
      </c>
      <c r="H628" s="47">
        <v>0</v>
      </c>
      <c r="I628" s="47">
        <v>0</v>
      </c>
      <c r="J628" s="47">
        <v>0</v>
      </c>
      <c r="K628" s="47">
        <v>21</v>
      </c>
      <c r="L628" s="47">
        <v>275</v>
      </c>
      <c r="M628" s="47">
        <v>6</v>
      </c>
      <c r="N628" s="47">
        <v>7</v>
      </c>
      <c r="O628" s="42">
        <v>7.45</v>
      </c>
      <c r="P628" s="42">
        <v>14.48</v>
      </c>
      <c r="Q628" s="42">
        <v>0.01</v>
      </c>
      <c r="R628" s="42">
        <v>6.16</v>
      </c>
      <c r="S628" s="47">
        <v>21</v>
      </c>
      <c r="T628" s="42">
        <v>6.19</v>
      </c>
      <c r="U628" s="42">
        <v>0</v>
      </c>
      <c r="V628" s="42">
        <v>0</v>
      </c>
      <c r="W628" s="42">
        <v>0</v>
      </c>
      <c r="X628" s="42">
        <v>0</v>
      </c>
      <c r="Y628" s="42">
        <v>0</v>
      </c>
      <c r="Z628" s="42">
        <v>0</v>
      </c>
      <c r="AA628" s="42">
        <v>0</v>
      </c>
      <c r="AB628" s="42">
        <v>0</v>
      </c>
      <c r="AC628" s="42">
        <v>0</v>
      </c>
      <c r="AD628" s="42">
        <v>0</v>
      </c>
      <c r="AE628" s="42">
        <v>0</v>
      </c>
      <c r="AF628" s="42">
        <v>0</v>
      </c>
      <c r="AG628" s="42">
        <v>0</v>
      </c>
      <c r="AH628" s="42">
        <v>0</v>
      </c>
      <c r="AI628" s="47">
        <v>0</v>
      </c>
      <c r="AJ628" s="47">
        <v>0</v>
      </c>
      <c r="AK628" s="47">
        <v>0</v>
      </c>
      <c r="AL628" s="47">
        <v>0</v>
      </c>
      <c r="AM628" s="47">
        <v>0</v>
      </c>
      <c r="AN628">
        <v>0</v>
      </c>
      <c r="AO628" s="47">
        <v>0</v>
      </c>
      <c r="AP628" s="47">
        <v>0</v>
      </c>
      <c r="AQ628" s="47">
        <v>0</v>
      </c>
      <c r="AR628" s="47">
        <v>0</v>
      </c>
      <c r="AS628" s="47">
        <v>0</v>
      </c>
      <c r="AT628" s="47">
        <v>0</v>
      </c>
      <c r="AU628" s="47">
        <v>0</v>
      </c>
      <c r="AV628" s="47">
        <v>0</v>
      </c>
      <c r="AW628" s="47">
        <v>0</v>
      </c>
      <c r="AX628" s="47">
        <v>0</v>
      </c>
      <c r="AY628">
        <v>0</v>
      </c>
      <c r="AZ628" s="47">
        <v>0</v>
      </c>
      <c r="BA628" s="47">
        <v>0</v>
      </c>
      <c r="BB628">
        <v>0</v>
      </c>
      <c r="BC628" t="s">
        <v>664</v>
      </c>
      <c r="BD628">
        <v>0</v>
      </c>
      <c r="BE628">
        <v>0</v>
      </c>
      <c r="BF628">
        <v>0</v>
      </c>
      <c r="BG628">
        <v>0</v>
      </c>
    </row>
    <row r="629" spans="1:59" x14ac:dyDescent="0.25">
      <c r="A629" s="47">
        <v>0</v>
      </c>
      <c r="B629" s="47">
        <v>0</v>
      </c>
      <c r="C629" s="47">
        <v>0</v>
      </c>
      <c r="D629" s="47">
        <v>0</v>
      </c>
      <c r="E629" s="47">
        <v>0</v>
      </c>
      <c r="F629" s="47">
        <v>0</v>
      </c>
      <c r="G629" s="47">
        <v>0</v>
      </c>
      <c r="H629" s="47">
        <v>0</v>
      </c>
      <c r="I629" s="47">
        <v>0</v>
      </c>
      <c r="J629" s="47">
        <v>0</v>
      </c>
      <c r="K629" s="47">
        <v>21</v>
      </c>
      <c r="L629" s="47">
        <v>1371</v>
      </c>
      <c r="M629" s="47">
        <v>6</v>
      </c>
      <c r="N629" s="47">
        <v>7</v>
      </c>
      <c r="O629" s="42">
        <v>2.2999999999999998</v>
      </c>
      <c r="P629" s="42">
        <v>7.17</v>
      </c>
      <c r="Q629" s="42">
        <v>-0.01</v>
      </c>
      <c r="R629" s="42">
        <v>5.29</v>
      </c>
      <c r="S629" s="47">
        <v>15</v>
      </c>
      <c r="T629" s="42">
        <v>2.25</v>
      </c>
      <c r="U629" s="42">
        <v>0</v>
      </c>
      <c r="V629" s="42">
        <v>0</v>
      </c>
      <c r="W629" s="42">
        <v>0</v>
      </c>
      <c r="X629" s="42">
        <v>0</v>
      </c>
      <c r="Y629" s="42">
        <v>0</v>
      </c>
      <c r="Z629" s="42">
        <v>0</v>
      </c>
      <c r="AA629" s="42">
        <v>0</v>
      </c>
      <c r="AB629" s="42">
        <v>0</v>
      </c>
      <c r="AC629" s="42">
        <v>0</v>
      </c>
      <c r="AD629" s="42">
        <v>0</v>
      </c>
      <c r="AE629" s="42">
        <v>0</v>
      </c>
      <c r="AF629" s="42">
        <v>0</v>
      </c>
      <c r="AG629" s="42">
        <v>0</v>
      </c>
      <c r="AH629" s="42">
        <v>0</v>
      </c>
      <c r="AI629" s="47">
        <v>0</v>
      </c>
      <c r="AJ629" s="47">
        <v>0</v>
      </c>
      <c r="AK629" s="47">
        <v>0</v>
      </c>
      <c r="AL629" s="47">
        <v>0</v>
      </c>
      <c r="AM629" s="47">
        <v>0</v>
      </c>
      <c r="AN629">
        <v>0</v>
      </c>
      <c r="AO629" s="47">
        <v>0</v>
      </c>
      <c r="AP629" s="47">
        <v>0</v>
      </c>
      <c r="AQ629" s="47">
        <v>0</v>
      </c>
      <c r="AR629" s="47">
        <v>0</v>
      </c>
      <c r="AS629" s="47">
        <v>0</v>
      </c>
      <c r="AT629" s="47">
        <v>0</v>
      </c>
      <c r="AU629" s="47">
        <v>0</v>
      </c>
      <c r="AV629" s="47">
        <v>0</v>
      </c>
      <c r="AW629" s="47">
        <v>0</v>
      </c>
      <c r="AX629" s="47">
        <v>0</v>
      </c>
      <c r="AY629">
        <v>0</v>
      </c>
      <c r="AZ629" s="47">
        <v>0</v>
      </c>
      <c r="BA629" s="47">
        <v>0</v>
      </c>
      <c r="BB629">
        <v>0</v>
      </c>
      <c r="BC629" t="s">
        <v>608</v>
      </c>
      <c r="BD629">
        <v>0</v>
      </c>
      <c r="BE629">
        <v>0</v>
      </c>
      <c r="BF629">
        <v>0</v>
      </c>
      <c r="BG629">
        <v>0</v>
      </c>
    </row>
    <row r="630" spans="1:59" x14ac:dyDescent="0.25">
      <c r="A630" s="47">
        <v>0</v>
      </c>
      <c r="B630" s="47">
        <v>0</v>
      </c>
      <c r="C630" s="47">
        <v>0</v>
      </c>
      <c r="D630" s="47">
        <v>0</v>
      </c>
      <c r="E630" s="47">
        <v>0</v>
      </c>
      <c r="F630" s="47">
        <v>0</v>
      </c>
      <c r="G630" s="47">
        <v>0</v>
      </c>
      <c r="H630" s="47">
        <v>0</v>
      </c>
      <c r="I630" s="47">
        <v>0</v>
      </c>
      <c r="J630" s="47">
        <v>0</v>
      </c>
      <c r="K630" s="47">
        <v>21</v>
      </c>
      <c r="L630" s="47">
        <v>265</v>
      </c>
      <c r="M630" s="47">
        <v>6</v>
      </c>
      <c r="N630" s="47">
        <v>7</v>
      </c>
      <c r="O630" s="42">
        <v>2.52</v>
      </c>
      <c r="P630" s="42">
        <v>9.58</v>
      </c>
      <c r="Q630" s="42">
        <v>-1.36</v>
      </c>
      <c r="R630" s="42">
        <v>4.97</v>
      </c>
      <c r="S630" s="47">
        <v>21</v>
      </c>
      <c r="T630" s="42">
        <v>2.42</v>
      </c>
      <c r="U630" s="42">
        <v>0</v>
      </c>
      <c r="V630" s="42">
        <v>0</v>
      </c>
      <c r="W630" s="42">
        <v>0</v>
      </c>
      <c r="X630" s="42">
        <v>0</v>
      </c>
      <c r="Y630" s="42">
        <v>0</v>
      </c>
      <c r="Z630" s="42">
        <v>0</v>
      </c>
      <c r="AA630" s="42">
        <v>0</v>
      </c>
      <c r="AB630" s="42">
        <v>0</v>
      </c>
      <c r="AC630" s="42">
        <v>0</v>
      </c>
      <c r="AD630" s="42">
        <v>0</v>
      </c>
      <c r="AE630" s="42">
        <v>0</v>
      </c>
      <c r="AF630" s="42">
        <v>0</v>
      </c>
      <c r="AG630" s="42">
        <v>0</v>
      </c>
      <c r="AH630" s="42">
        <v>0</v>
      </c>
      <c r="AI630" s="47">
        <v>0</v>
      </c>
      <c r="AJ630" s="47">
        <v>0</v>
      </c>
      <c r="AK630" s="47">
        <v>0</v>
      </c>
      <c r="AL630" s="47">
        <v>0</v>
      </c>
      <c r="AM630" s="47">
        <v>0</v>
      </c>
      <c r="AN630">
        <v>0</v>
      </c>
      <c r="AO630" s="47">
        <v>0</v>
      </c>
      <c r="AP630" s="47">
        <v>0</v>
      </c>
      <c r="AQ630" s="47">
        <v>0</v>
      </c>
      <c r="AR630" s="47">
        <v>0</v>
      </c>
      <c r="AS630" s="47">
        <v>0</v>
      </c>
      <c r="AT630" s="47">
        <v>0</v>
      </c>
      <c r="AU630" s="47">
        <v>0</v>
      </c>
      <c r="AV630" s="47">
        <v>0</v>
      </c>
      <c r="AW630" s="47">
        <v>0</v>
      </c>
      <c r="AX630" s="47">
        <v>0</v>
      </c>
      <c r="AY630">
        <v>0</v>
      </c>
      <c r="AZ630" s="47">
        <v>0</v>
      </c>
      <c r="BA630" s="47">
        <v>0</v>
      </c>
      <c r="BB630">
        <v>0</v>
      </c>
      <c r="BC630" t="s">
        <v>510</v>
      </c>
      <c r="BD630">
        <v>0</v>
      </c>
      <c r="BE630">
        <v>0</v>
      </c>
      <c r="BF630">
        <v>0</v>
      </c>
      <c r="BG630">
        <v>0</v>
      </c>
    </row>
    <row r="631" spans="1:59" x14ac:dyDescent="0.25">
      <c r="A631" s="47">
        <v>3</v>
      </c>
      <c r="B631" s="47">
        <v>11</v>
      </c>
      <c r="C631" s="47">
        <v>15</v>
      </c>
      <c r="D631" s="47">
        <v>15</v>
      </c>
      <c r="E631" s="47">
        <v>43</v>
      </c>
      <c r="F631" s="47">
        <v>2</v>
      </c>
      <c r="G631" s="47">
        <v>5</v>
      </c>
      <c r="H631" s="47">
        <v>5</v>
      </c>
      <c r="I631" s="47">
        <v>1</v>
      </c>
      <c r="J631" s="47">
        <v>0</v>
      </c>
      <c r="K631" s="47">
        <v>21</v>
      </c>
      <c r="L631" s="47">
        <v>277</v>
      </c>
      <c r="M631" s="47">
        <v>5</v>
      </c>
      <c r="N631" s="47">
        <v>7</v>
      </c>
      <c r="O631" s="42">
        <v>3</v>
      </c>
      <c r="P631" s="42">
        <v>13.05</v>
      </c>
      <c r="Q631" s="42">
        <v>-0.38</v>
      </c>
      <c r="R631" s="42">
        <v>6.41</v>
      </c>
      <c r="S631" s="47">
        <v>15</v>
      </c>
      <c r="T631" s="42">
        <v>2.76</v>
      </c>
      <c r="U631" s="42">
        <v>9.2666666666666675</v>
      </c>
      <c r="V631" s="42">
        <v>2.1</v>
      </c>
      <c r="W631" s="42">
        <v>91</v>
      </c>
      <c r="X631" s="42">
        <v>93</v>
      </c>
      <c r="Y631" s="42">
        <v>2.87</v>
      </c>
      <c r="Z631" s="42">
        <v>0.73</v>
      </c>
      <c r="AA631" s="42">
        <v>1</v>
      </c>
      <c r="AB631" s="42">
        <v>0.2</v>
      </c>
      <c r="AC631" s="42">
        <v>1</v>
      </c>
      <c r="AD631" s="42">
        <v>0</v>
      </c>
      <c r="AE631" s="42">
        <v>0.13</v>
      </c>
      <c r="AF631" s="42">
        <v>0.33</v>
      </c>
      <c r="AG631" s="42">
        <v>0.33</v>
      </c>
      <c r="AH631" s="42">
        <v>7.0000000000000007E-2</v>
      </c>
      <c r="AI631" s="47">
        <v>28</v>
      </c>
      <c r="AJ631" s="47">
        <v>8</v>
      </c>
      <c r="AK631" s="47">
        <v>11</v>
      </c>
      <c r="AL631" s="47">
        <v>1</v>
      </c>
      <c r="AM631" s="47">
        <v>12</v>
      </c>
      <c r="AN631">
        <v>2</v>
      </c>
      <c r="AO631" s="47">
        <v>0</v>
      </c>
      <c r="AP631" s="47">
        <v>5</v>
      </c>
      <c r="AQ631" s="47">
        <v>3</v>
      </c>
      <c r="AR631" s="47">
        <v>1</v>
      </c>
      <c r="AS631" s="47">
        <v>15</v>
      </c>
      <c r="AT631" s="47">
        <v>3</v>
      </c>
      <c r="AU631" s="47">
        <v>4</v>
      </c>
      <c r="AV631" s="47">
        <v>2</v>
      </c>
      <c r="AW631" s="47">
        <v>3</v>
      </c>
      <c r="AX631" s="47">
        <v>0</v>
      </c>
      <c r="AY631">
        <v>0</v>
      </c>
      <c r="AZ631" s="47">
        <v>0</v>
      </c>
      <c r="BA631" s="47">
        <v>2</v>
      </c>
      <c r="BB631">
        <v>0</v>
      </c>
      <c r="BC631" t="s">
        <v>101</v>
      </c>
      <c r="BD631">
        <v>83.5</v>
      </c>
      <c r="BE631">
        <v>12.700000000000001</v>
      </c>
      <c r="BF631">
        <v>9</v>
      </c>
      <c r="BG631">
        <v>6</v>
      </c>
    </row>
    <row r="632" spans="1:59" x14ac:dyDescent="0.25">
      <c r="A632" s="47">
        <v>0</v>
      </c>
      <c r="B632" s="47">
        <v>0</v>
      </c>
      <c r="C632" s="47">
        <v>0</v>
      </c>
      <c r="D632" s="47">
        <v>0</v>
      </c>
      <c r="E632" s="47">
        <v>0</v>
      </c>
      <c r="F632" s="47">
        <v>0</v>
      </c>
      <c r="G632" s="47">
        <v>0</v>
      </c>
      <c r="H632" s="47">
        <v>0</v>
      </c>
      <c r="I632" s="47">
        <v>0</v>
      </c>
      <c r="J632" s="47">
        <v>0</v>
      </c>
      <c r="K632" s="47">
        <v>21</v>
      </c>
      <c r="L632" s="47">
        <v>280</v>
      </c>
      <c r="M632" s="47">
        <v>6</v>
      </c>
      <c r="N632" s="47">
        <v>7</v>
      </c>
      <c r="O632" s="42">
        <v>8.2899999999999991</v>
      </c>
      <c r="P632" s="42">
        <v>11.99</v>
      </c>
      <c r="Q632" s="42">
        <v>1.1100000000000001</v>
      </c>
      <c r="R632" s="42">
        <v>6.01</v>
      </c>
      <c r="S632" s="47">
        <v>21</v>
      </c>
      <c r="T632" s="42">
        <v>6.83</v>
      </c>
      <c r="U632" s="42">
        <v>0</v>
      </c>
      <c r="V632" s="42">
        <v>0</v>
      </c>
      <c r="W632" s="42">
        <v>0</v>
      </c>
      <c r="X632" s="42">
        <v>0</v>
      </c>
      <c r="Y632" s="42">
        <v>0</v>
      </c>
      <c r="Z632" s="42">
        <v>0</v>
      </c>
      <c r="AA632" s="42">
        <v>0</v>
      </c>
      <c r="AB632" s="42">
        <v>0</v>
      </c>
      <c r="AC632" s="42">
        <v>0</v>
      </c>
      <c r="AD632" s="42">
        <v>0</v>
      </c>
      <c r="AE632" s="42">
        <v>0</v>
      </c>
      <c r="AF632" s="42">
        <v>0</v>
      </c>
      <c r="AG632" s="42">
        <v>0</v>
      </c>
      <c r="AH632" s="42">
        <v>0</v>
      </c>
      <c r="AI632" s="47">
        <v>0</v>
      </c>
      <c r="AJ632" s="47">
        <v>0</v>
      </c>
      <c r="AK632" s="47">
        <v>0</v>
      </c>
      <c r="AL632" s="47">
        <v>0</v>
      </c>
      <c r="AM632" s="47">
        <v>0</v>
      </c>
      <c r="AN632">
        <v>0</v>
      </c>
      <c r="AO632" s="47">
        <v>0</v>
      </c>
      <c r="AP632" s="47">
        <v>0</v>
      </c>
      <c r="AQ632" s="47">
        <v>0</v>
      </c>
      <c r="AR632" s="47">
        <v>0</v>
      </c>
      <c r="AS632" s="47">
        <v>0</v>
      </c>
      <c r="AT632" s="47">
        <v>0</v>
      </c>
      <c r="AU632" s="47">
        <v>0</v>
      </c>
      <c r="AV632" s="47">
        <v>0</v>
      </c>
      <c r="AW632" s="47">
        <v>0</v>
      </c>
      <c r="AX632" s="47">
        <v>0</v>
      </c>
      <c r="AY632">
        <v>0</v>
      </c>
      <c r="AZ632" s="47">
        <v>0</v>
      </c>
      <c r="BA632" s="47">
        <v>0</v>
      </c>
      <c r="BB632">
        <v>0</v>
      </c>
      <c r="BC632" t="s">
        <v>551</v>
      </c>
      <c r="BD632">
        <v>0</v>
      </c>
      <c r="BE632">
        <v>0</v>
      </c>
      <c r="BF632">
        <v>0</v>
      </c>
      <c r="BG632">
        <v>0</v>
      </c>
    </row>
    <row r="633" spans="1:59" x14ac:dyDescent="0.25">
      <c r="A633" s="47">
        <v>2</v>
      </c>
      <c r="B633" s="47">
        <v>28</v>
      </c>
      <c r="C633" s="47">
        <v>17</v>
      </c>
      <c r="D633" s="47">
        <v>3</v>
      </c>
      <c r="E633" s="47">
        <v>9</v>
      </c>
      <c r="F633" s="47">
        <v>0</v>
      </c>
      <c r="G633" s="47">
        <v>0</v>
      </c>
      <c r="H633" s="47">
        <v>0</v>
      </c>
      <c r="I633" s="47">
        <v>0</v>
      </c>
      <c r="J633" s="47">
        <v>0</v>
      </c>
      <c r="K633" s="47">
        <v>21</v>
      </c>
      <c r="L633" s="47">
        <v>356</v>
      </c>
      <c r="M633" s="47">
        <v>4</v>
      </c>
      <c r="N633" s="47">
        <v>6</v>
      </c>
      <c r="O633" s="42">
        <v>4.0999999999999996</v>
      </c>
      <c r="P633" s="42">
        <v>6.31</v>
      </c>
      <c r="Q633" s="42">
        <v>0.54</v>
      </c>
      <c r="R633" s="42">
        <v>3.03</v>
      </c>
      <c r="S633" s="47">
        <v>11</v>
      </c>
      <c r="T633" s="42">
        <v>3.53</v>
      </c>
      <c r="U633" s="42">
        <v>2.2333333333333334</v>
      </c>
      <c r="V633" s="42">
        <v>3.9799999999999995</v>
      </c>
      <c r="W633" s="42">
        <v>57</v>
      </c>
      <c r="X633" s="42">
        <v>31</v>
      </c>
      <c r="Y633" s="42">
        <v>0.82</v>
      </c>
      <c r="Z633" s="42">
        <v>2.5499999999999998</v>
      </c>
      <c r="AA633" s="42">
        <v>1.55</v>
      </c>
      <c r="AB633" s="42">
        <v>0.18</v>
      </c>
      <c r="AC633" s="42">
        <v>0.27</v>
      </c>
      <c r="AD633" s="42">
        <v>0</v>
      </c>
      <c r="AE633" s="42">
        <v>0</v>
      </c>
      <c r="AF633" s="42">
        <v>0</v>
      </c>
      <c r="AG633" s="42">
        <v>0</v>
      </c>
      <c r="AH633" s="42">
        <v>0</v>
      </c>
      <c r="AI633" s="47">
        <v>2</v>
      </c>
      <c r="AJ633" s="47">
        <v>12</v>
      </c>
      <c r="AK633" s="47">
        <v>9</v>
      </c>
      <c r="AL633" s="47">
        <v>0</v>
      </c>
      <c r="AM633" s="47">
        <v>1</v>
      </c>
      <c r="AN633">
        <v>0</v>
      </c>
      <c r="AO633" s="47">
        <v>0</v>
      </c>
      <c r="AP633" s="47">
        <v>0</v>
      </c>
      <c r="AQ633" s="47">
        <v>0</v>
      </c>
      <c r="AR633" s="47">
        <v>0</v>
      </c>
      <c r="AS633" s="47">
        <v>7</v>
      </c>
      <c r="AT633" s="47">
        <v>16</v>
      </c>
      <c r="AU633" s="47">
        <v>8</v>
      </c>
      <c r="AV633" s="47">
        <v>2</v>
      </c>
      <c r="AW633" s="47">
        <v>2</v>
      </c>
      <c r="AX633" s="47">
        <v>0</v>
      </c>
      <c r="AY633">
        <v>0</v>
      </c>
      <c r="AZ633" s="47">
        <v>0</v>
      </c>
      <c r="BA633" s="47">
        <v>0</v>
      </c>
      <c r="BB633">
        <v>0</v>
      </c>
      <c r="BC633" t="s">
        <v>419</v>
      </c>
      <c r="BD633">
        <v>13.5</v>
      </c>
      <c r="BE633">
        <v>19.900000000000002</v>
      </c>
      <c r="BF633">
        <v>6</v>
      </c>
      <c r="BG633">
        <v>5</v>
      </c>
    </row>
    <row r="634" spans="1:59" x14ac:dyDescent="0.25">
      <c r="A634" s="47">
        <v>0</v>
      </c>
      <c r="B634" s="47">
        <v>0</v>
      </c>
      <c r="C634" s="47">
        <v>0</v>
      </c>
      <c r="D634" s="47">
        <v>0</v>
      </c>
      <c r="E634" s="47">
        <v>0</v>
      </c>
      <c r="F634" s="47">
        <v>0</v>
      </c>
      <c r="G634" s="47">
        <v>0</v>
      </c>
      <c r="H634" s="47">
        <v>0</v>
      </c>
      <c r="I634" s="47">
        <v>0</v>
      </c>
      <c r="J634" s="47">
        <v>0</v>
      </c>
      <c r="K634" s="47">
        <v>21</v>
      </c>
      <c r="L634" s="47">
        <v>285</v>
      </c>
      <c r="M634" s="47">
        <v>6</v>
      </c>
      <c r="N634" s="47">
        <v>7</v>
      </c>
      <c r="O634" s="42">
        <v>5.01</v>
      </c>
      <c r="P634" s="42">
        <v>10.97</v>
      </c>
      <c r="Q634" s="42">
        <v>0.28000000000000003</v>
      </c>
      <c r="R634" s="42">
        <v>5.09</v>
      </c>
      <c r="S634" s="47">
        <v>16</v>
      </c>
      <c r="T634" s="42">
        <v>4.3</v>
      </c>
      <c r="U634" s="42">
        <v>0</v>
      </c>
      <c r="V634" s="42">
        <v>0</v>
      </c>
      <c r="W634" s="42">
        <v>0</v>
      </c>
      <c r="X634" s="42">
        <v>0</v>
      </c>
      <c r="Y634" s="42">
        <v>0</v>
      </c>
      <c r="Z634" s="42">
        <v>0</v>
      </c>
      <c r="AA634" s="42">
        <v>0</v>
      </c>
      <c r="AB634" s="42">
        <v>0</v>
      </c>
      <c r="AC634" s="42">
        <v>0</v>
      </c>
      <c r="AD634" s="42">
        <v>0</v>
      </c>
      <c r="AE634" s="42">
        <v>0</v>
      </c>
      <c r="AF634" s="42">
        <v>0</v>
      </c>
      <c r="AG634" s="42">
        <v>0</v>
      </c>
      <c r="AH634" s="42">
        <v>0</v>
      </c>
      <c r="AI634" s="47">
        <v>0</v>
      </c>
      <c r="AJ634" s="47">
        <v>0</v>
      </c>
      <c r="AK634" s="47">
        <v>0</v>
      </c>
      <c r="AL634" s="47">
        <v>0</v>
      </c>
      <c r="AM634" s="47">
        <v>0</v>
      </c>
      <c r="AN634">
        <v>0</v>
      </c>
      <c r="AO634" s="47">
        <v>0</v>
      </c>
      <c r="AP634" s="47">
        <v>0</v>
      </c>
      <c r="AQ634" s="47">
        <v>0</v>
      </c>
      <c r="AR634" s="47">
        <v>0</v>
      </c>
      <c r="AS634" s="47">
        <v>0</v>
      </c>
      <c r="AT634" s="47">
        <v>0</v>
      </c>
      <c r="AU634" s="47">
        <v>0</v>
      </c>
      <c r="AV634" s="47">
        <v>0</v>
      </c>
      <c r="AW634" s="47">
        <v>0</v>
      </c>
      <c r="AX634" s="47">
        <v>0</v>
      </c>
      <c r="AY634">
        <v>0</v>
      </c>
      <c r="AZ634" s="47">
        <v>0</v>
      </c>
      <c r="BA634" s="47">
        <v>0</v>
      </c>
      <c r="BB634">
        <v>0</v>
      </c>
      <c r="BC634" t="s">
        <v>885</v>
      </c>
      <c r="BD634">
        <v>0</v>
      </c>
      <c r="BE634">
        <v>0</v>
      </c>
      <c r="BF634">
        <v>0</v>
      </c>
      <c r="BG634">
        <v>0</v>
      </c>
    </row>
    <row r="635" spans="1:59" x14ac:dyDescent="0.25">
      <c r="A635" s="47">
        <v>0</v>
      </c>
      <c r="B635" s="47">
        <v>8</v>
      </c>
      <c r="C635" s="47">
        <v>12</v>
      </c>
      <c r="D635" s="47">
        <v>8</v>
      </c>
      <c r="E635" s="47">
        <v>19</v>
      </c>
      <c r="F635" s="47">
        <v>0</v>
      </c>
      <c r="G635" s="47">
        <v>7</v>
      </c>
      <c r="H635" s="47">
        <v>4</v>
      </c>
      <c r="I635" s="47">
        <v>0</v>
      </c>
      <c r="J635" s="47">
        <v>0</v>
      </c>
      <c r="K635" s="47">
        <v>21</v>
      </c>
      <c r="L635" s="47">
        <v>275</v>
      </c>
      <c r="M635" s="47">
        <v>5</v>
      </c>
      <c r="N635" s="47">
        <v>7</v>
      </c>
      <c r="O635" s="42">
        <v>3.1</v>
      </c>
      <c r="P635" s="42">
        <v>9.51</v>
      </c>
      <c r="Q635" s="42">
        <v>0.35</v>
      </c>
      <c r="R635" s="42">
        <v>3.75</v>
      </c>
      <c r="S635" s="47">
        <v>17</v>
      </c>
      <c r="T635" s="42">
        <v>2.81</v>
      </c>
      <c r="U635" s="42">
        <v>4.177777777777778</v>
      </c>
      <c r="V635" s="42">
        <v>3.2624999999999997</v>
      </c>
      <c r="W635" s="42">
        <v>72</v>
      </c>
      <c r="X635" s="42">
        <v>98</v>
      </c>
      <c r="Y635" s="42">
        <v>1.1200000000000001</v>
      </c>
      <c r="Z635" s="42">
        <v>0.47</v>
      </c>
      <c r="AA635" s="42">
        <v>0.71</v>
      </c>
      <c r="AB635" s="42">
        <v>0</v>
      </c>
      <c r="AC635" s="42">
        <v>0.47</v>
      </c>
      <c r="AD635" s="42">
        <v>0</v>
      </c>
      <c r="AE635" s="42">
        <v>0</v>
      </c>
      <c r="AF635" s="42">
        <v>0.24</v>
      </c>
      <c r="AG635" s="42">
        <v>0.41</v>
      </c>
      <c r="AH635" s="42">
        <v>0</v>
      </c>
      <c r="AI635" s="47">
        <v>6</v>
      </c>
      <c r="AJ635" s="47">
        <v>4</v>
      </c>
      <c r="AK635" s="47">
        <v>5</v>
      </c>
      <c r="AL635" s="47">
        <v>0</v>
      </c>
      <c r="AM635" s="47">
        <v>6</v>
      </c>
      <c r="AN635">
        <v>0</v>
      </c>
      <c r="AO635" s="47">
        <v>0</v>
      </c>
      <c r="AP635" s="47">
        <v>2</v>
      </c>
      <c r="AQ635" s="47">
        <v>7</v>
      </c>
      <c r="AR635" s="47">
        <v>0</v>
      </c>
      <c r="AS635" s="47">
        <v>13</v>
      </c>
      <c r="AT635" s="47">
        <v>4</v>
      </c>
      <c r="AU635" s="47">
        <v>7</v>
      </c>
      <c r="AV635" s="47">
        <v>0</v>
      </c>
      <c r="AW635" s="47">
        <v>2</v>
      </c>
      <c r="AX635" s="47">
        <v>0</v>
      </c>
      <c r="AY635">
        <v>0</v>
      </c>
      <c r="AZ635" s="47">
        <v>2</v>
      </c>
      <c r="BA635" s="47">
        <v>0</v>
      </c>
      <c r="BB635">
        <v>0</v>
      </c>
      <c r="BC635" t="s">
        <v>250</v>
      </c>
      <c r="BD635">
        <v>35.5</v>
      </c>
      <c r="BE635">
        <v>26.8</v>
      </c>
      <c r="BF635">
        <v>8</v>
      </c>
      <c r="BG635">
        <v>8</v>
      </c>
    </row>
    <row r="636" spans="1:59" x14ac:dyDescent="0.25">
      <c r="A636" s="47">
        <v>0</v>
      </c>
      <c r="B636" s="47">
        <v>10</v>
      </c>
      <c r="C636" s="47">
        <v>6</v>
      </c>
      <c r="D636" s="47">
        <v>1</v>
      </c>
      <c r="E636" s="47">
        <v>8</v>
      </c>
      <c r="F636" s="47">
        <v>0</v>
      </c>
      <c r="G636" s="47">
        <v>0</v>
      </c>
      <c r="H636" s="47">
        <v>0</v>
      </c>
      <c r="I636" s="47">
        <v>0</v>
      </c>
      <c r="J636" s="47">
        <v>0</v>
      </c>
      <c r="K636" s="47">
        <v>21</v>
      </c>
      <c r="L636" s="47">
        <v>275</v>
      </c>
      <c r="M636" s="47">
        <v>4</v>
      </c>
      <c r="N636" s="47">
        <v>6</v>
      </c>
      <c r="O636" s="42">
        <v>2.1</v>
      </c>
      <c r="P636" s="42">
        <v>3.1</v>
      </c>
      <c r="Q636" s="42">
        <v>0.03</v>
      </c>
      <c r="R636" s="42">
        <v>1.36</v>
      </c>
      <c r="S636" s="47">
        <v>11</v>
      </c>
      <c r="T636" s="42">
        <v>1.98</v>
      </c>
      <c r="U636" s="42">
        <v>1.2</v>
      </c>
      <c r="V636" s="42">
        <v>1.56</v>
      </c>
      <c r="W636" s="42">
        <v>27</v>
      </c>
      <c r="X636" s="42">
        <v>27</v>
      </c>
      <c r="Y636" s="42">
        <v>0.73</v>
      </c>
      <c r="Z636" s="42">
        <v>0.91</v>
      </c>
      <c r="AA636" s="42">
        <v>0.55000000000000004</v>
      </c>
      <c r="AB636" s="42">
        <v>0</v>
      </c>
      <c r="AC636" s="42">
        <v>0.09</v>
      </c>
      <c r="AD636" s="42">
        <v>0</v>
      </c>
      <c r="AE636" s="42">
        <v>0</v>
      </c>
      <c r="AF636" s="42">
        <v>0</v>
      </c>
      <c r="AG636" s="42">
        <v>0</v>
      </c>
      <c r="AH636" s="42">
        <v>0</v>
      </c>
      <c r="AI636" s="47">
        <v>2</v>
      </c>
      <c r="AJ636" s="47">
        <v>5</v>
      </c>
      <c r="AK636" s="47">
        <v>2</v>
      </c>
      <c r="AL636" s="47">
        <v>0</v>
      </c>
      <c r="AM636" s="47">
        <v>1</v>
      </c>
      <c r="AN636">
        <v>0</v>
      </c>
      <c r="AO636" s="47">
        <v>0</v>
      </c>
      <c r="AP636" s="47">
        <v>0</v>
      </c>
      <c r="AQ636" s="47">
        <v>0</v>
      </c>
      <c r="AR636" s="47">
        <v>0</v>
      </c>
      <c r="AS636" s="47">
        <v>6</v>
      </c>
      <c r="AT636" s="47">
        <v>5</v>
      </c>
      <c r="AU636" s="47">
        <v>4</v>
      </c>
      <c r="AV636" s="47">
        <v>0</v>
      </c>
      <c r="AW636" s="47">
        <v>0</v>
      </c>
      <c r="AX636" s="47">
        <v>0</v>
      </c>
      <c r="AY636">
        <v>0</v>
      </c>
      <c r="AZ636" s="47">
        <v>0</v>
      </c>
      <c r="BA636" s="47">
        <v>0</v>
      </c>
      <c r="BB636">
        <v>0</v>
      </c>
      <c r="BC636" t="s">
        <v>446</v>
      </c>
      <c r="BD636">
        <v>7.2</v>
      </c>
      <c r="BE636">
        <v>7.8</v>
      </c>
      <c r="BF636">
        <v>6</v>
      </c>
      <c r="BG636">
        <v>5</v>
      </c>
    </row>
    <row r="637" spans="1:59" x14ac:dyDescent="0.25">
      <c r="A637" s="47">
        <v>0</v>
      </c>
      <c r="B637" s="47">
        <v>0</v>
      </c>
      <c r="C637" s="47">
        <v>2</v>
      </c>
      <c r="D637" s="47">
        <v>6</v>
      </c>
      <c r="E637" s="47">
        <v>1</v>
      </c>
      <c r="F637" s="47">
        <v>0</v>
      </c>
      <c r="G637" s="47">
        <v>2</v>
      </c>
      <c r="H637" s="47">
        <v>1</v>
      </c>
      <c r="I637" s="47">
        <v>0</v>
      </c>
      <c r="J637" s="47">
        <v>0</v>
      </c>
      <c r="K637" s="47">
        <v>21</v>
      </c>
      <c r="L637" s="47">
        <v>327</v>
      </c>
      <c r="M637" s="47">
        <v>5</v>
      </c>
      <c r="N637" s="47">
        <v>3</v>
      </c>
      <c r="O637" s="42">
        <v>-3</v>
      </c>
      <c r="P637" s="42">
        <v>2.63</v>
      </c>
      <c r="Q637" s="42">
        <v>-0.77</v>
      </c>
      <c r="R637" s="42">
        <v>1.1299999999999999</v>
      </c>
      <c r="S637" s="47">
        <v>7</v>
      </c>
      <c r="T637" s="42">
        <v>1.28</v>
      </c>
      <c r="U637" s="42">
        <v>1.3166666666666667</v>
      </c>
      <c r="V637" s="42">
        <v>0</v>
      </c>
      <c r="W637" s="42">
        <v>31</v>
      </c>
      <c r="X637" s="42">
        <v>32</v>
      </c>
      <c r="Y637" s="42">
        <v>0.12</v>
      </c>
      <c r="Z637" s="42">
        <v>0</v>
      </c>
      <c r="AA637" s="42">
        <v>0.25</v>
      </c>
      <c r="AB637" s="42">
        <v>0</v>
      </c>
      <c r="AC637" s="42">
        <v>0.75</v>
      </c>
      <c r="AD637" s="42">
        <v>0</v>
      </c>
      <c r="AE637" s="42">
        <v>0</v>
      </c>
      <c r="AF637" s="42">
        <v>0.12</v>
      </c>
      <c r="AG637" s="42">
        <v>0.25</v>
      </c>
      <c r="AH637" s="42">
        <v>0</v>
      </c>
      <c r="AI637" s="47">
        <v>1</v>
      </c>
      <c r="AJ637" s="47">
        <v>0</v>
      </c>
      <c r="AK637" s="47">
        <v>2</v>
      </c>
      <c r="AL637" s="47">
        <v>0</v>
      </c>
      <c r="AM637" s="47">
        <v>6</v>
      </c>
      <c r="AN637">
        <v>0</v>
      </c>
      <c r="AO637" s="47">
        <v>0</v>
      </c>
      <c r="AP637" s="47">
        <v>1</v>
      </c>
      <c r="AQ637" s="47">
        <v>2</v>
      </c>
      <c r="AR637" s="47">
        <v>0</v>
      </c>
      <c r="AS637" s="47">
        <v>0</v>
      </c>
      <c r="AT637" s="47">
        <v>0</v>
      </c>
      <c r="AU637" s="47">
        <v>0</v>
      </c>
      <c r="AV637" s="47">
        <v>0</v>
      </c>
      <c r="AW637" s="47">
        <v>0</v>
      </c>
      <c r="AX637" s="47">
        <v>0</v>
      </c>
      <c r="AY637">
        <v>0</v>
      </c>
      <c r="AZ637" s="47">
        <v>0</v>
      </c>
      <c r="BA637" s="47">
        <v>0</v>
      </c>
      <c r="BB637">
        <v>0</v>
      </c>
      <c r="BC637" t="s">
        <v>371</v>
      </c>
      <c r="BD637">
        <v>15.100000000000001</v>
      </c>
      <c r="BE637">
        <v>0</v>
      </c>
      <c r="BF637">
        <v>11</v>
      </c>
      <c r="BG637">
        <v>0</v>
      </c>
    </row>
    <row r="638" spans="1:59" x14ac:dyDescent="0.25">
      <c r="A638" s="47">
        <v>1</v>
      </c>
      <c r="B638" s="47">
        <v>11</v>
      </c>
      <c r="C638" s="47">
        <v>15</v>
      </c>
      <c r="D638" s="47">
        <v>5</v>
      </c>
      <c r="E638" s="47">
        <v>16</v>
      </c>
      <c r="F638" s="47">
        <v>0</v>
      </c>
      <c r="G638" s="47">
        <v>4</v>
      </c>
      <c r="H638" s="47">
        <v>3</v>
      </c>
      <c r="I638" s="47">
        <v>0</v>
      </c>
      <c r="J638" s="47">
        <v>0</v>
      </c>
      <c r="K638" s="47">
        <v>21</v>
      </c>
      <c r="L638" s="47">
        <v>327</v>
      </c>
      <c r="M638" s="47">
        <v>5</v>
      </c>
      <c r="N638" s="47">
        <v>7</v>
      </c>
      <c r="O638" s="42">
        <v>0.1</v>
      </c>
      <c r="P638" s="42">
        <v>4.93</v>
      </c>
      <c r="Q638" s="42">
        <v>-1.77</v>
      </c>
      <c r="R638" s="42">
        <v>3.2</v>
      </c>
      <c r="S638" s="47">
        <v>16</v>
      </c>
      <c r="T638" s="42">
        <v>0.52</v>
      </c>
      <c r="U638" s="42">
        <v>3.2125000000000004</v>
      </c>
      <c r="V638" s="42">
        <v>3.2125000000000004</v>
      </c>
      <c r="W638" s="42">
        <v>61</v>
      </c>
      <c r="X638" s="42">
        <v>72</v>
      </c>
      <c r="Y638" s="42">
        <v>1</v>
      </c>
      <c r="Z638" s="42">
        <v>0.69</v>
      </c>
      <c r="AA638" s="42">
        <v>0.94</v>
      </c>
      <c r="AB638" s="42">
        <v>0.06</v>
      </c>
      <c r="AC638" s="42">
        <v>0.31</v>
      </c>
      <c r="AD638" s="42">
        <v>0</v>
      </c>
      <c r="AE638" s="42">
        <v>0</v>
      </c>
      <c r="AF638" s="42">
        <v>0.19</v>
      </c>
      <c r="AG638" s="42">
        <v>0.25</v>
      </c>
      <c r="AH638" s="42">
        <v>0</v>
      </c>
      <c r="AI638" s="47">
        <v>11</v>
      </c>
      <c r="AJ638" s="47">
        <v>8</v>
      </c>
      <c r="AK638" s="47">
        <v>11</v>
      </c>
      <c r="AL638" s="47">
        <v>1</v>
      </c>
      <c r="AM638" s="47">
        <v>2</v>
      </c>
      <c r="AN638">
        <v>0</v>
      </c>
      <c r="AO638" s="47">
        <v>0</v>
      </c>
      <c r="AP638" s="47">
        <v>1</v>
      </c>
      <c r="AQ638" s="47">
        <v>2</v>
      </c>
      <c r="AR638" s="47">
        <v>0</v>
      </c>
      <c r="AS638" s="47">
        <v>5</v>
      </c>
      <c r="AT638" s="47">
        <v>3</v>
      </c>
      <c r="AU638" s="47">
        <v>4</v>
      </c>
      <c r="AV638" s="47">
        <v>0</v>
      </c>
      <c r="AW638" s="47">
        <v>3</v>
      </c>
      <c r="AX638" s="47">
        <v>0</v>
      </c>
      <c r="AY638">
        <v>0</v>
      </c>
      <c r="AZ638" s="47">
        <v>2</v>
      </c>
      <c r="BA638" s="47">
        <v>2</v>
      </c>
      <c r="BB638">
        <v>0</v>
      </c>
      <c r="BC638" t="s">
        <v>302</v>
      </c>
      <c r="BD638">
        <v>22.799999999999997</v>
      </c>
      <c r="BE638">
        <v>25.7</v>
      </c>
      <c r="BF638">
        <v>7</v>
      </c>
      <c r="BG638">
        <v>8</v>
      </c>
    </row>
    <row r="639" spans="1:59" x14ac:dyDescent="0.25">
      <c r="A639" s="47">
        <v>4</v>
      </c>
      <c r="B639" s="47">
        <v>17</v>
      </c>
      <c r="C639" s="47">
        <v>25</v>
      </c>
      <c r="D639" s="47">
        <v>4</v>
      </c>
      <c r="E639" s="47">
        <v>5</v>
      </c>
      <c r="F639" s="47">
        <v>0</v>
      </c>
      <c r="G639" s="47">
        <v>1</v>
      </c>
      <c r="H639" s="47">
        <v>2</v>
      </c>
      <c r="I639" s="47">
        <v>0</v>
      </c>
      <c r="J639" s="47">
        <v>0</v>
      </c>
      <c r="K639" s="47">
        <v>21</v>
      </c>
      <c r="L639" s="47">
        <v>262</v>
      </c>
      <c r="M639" s="47">
        <v>4</v>
      </c>
      <c r="N639" s="47">
        <v>7</v>
      </c>
      <c r="O639" s="42">
        <v>-0.6</v>
      </c>
      <c r="P639" s="42">
        <v>3.69</v>
      </c>
      <c r="Q639" s="42">
        <v>-0.39</v>
      </c>
      <c r="R639" s="42">
        <v>2.63</v>
      </c>
      <c r="S639" s="47">
        <v>12</v>
      </c>
      <c r="T639" s="42">
        <v>-0.05</v>
      </c>
      <c r="U639" s="42">
        <v>1.4500000000000002</v>
      </c>
      <c r="V639" s="42">
        <v>3.8000000000000003</v>
      </c>
      <c r="W639" s="42">
        <v>85</v>
      </c>
      <c r="X639" s="42">
        <v>105</v>
      </c>
      <c r="Y639" s="42">
        <v>0.42</v>
      </c>
      <c r="Z639" s="42">
        <v>1.42</v>
      </c>
      <c r="AA639" s="42">
        <v>2.08</v>
      </c>
      <c r="AB639" s="42">
        <v>0.33</v>
      </c>
      <c r="AC639" s="42">
        <v>0.33</v>
      </c>
      <c r="AD639" s="42">
        <v>0</v>
      </c>
      <c r="AE639" s="42">
        <v>0</v>
      </c>
      <c r="AF639" s="42">
        <v>0.17</v>
      </c>
      <c r="AG639" s="42">
        <v>0.08</v>
      </c>
      <c r="AH639" s="42">
        <v>0</v>
      </c>
      <c r="AI639" s="47">
        <v>3</v>
      </c>
      <c r="AJ639" s="47">
        <v>10</v>
      </c>
      <c r="AK639" s="47">
        <v>18</v>
      </c>
      <c r="AL639" s="47">
        <v>2</v>
      </c>
      <c r="AM639" s="47">
        <v>2</v>
      </c>
      <c r="AN639">
        <v>0</v>
      </c>
      <c r="AO639" s="47">
        <v>0</v>
      </c>
      <c r="AP639" s="47">
        <v>0</v>
      </c>
      <c r="AQ639" s="47">
        <v>1</v>
      </c>
      <c r="AR639" s="47">
        <v>0</v>
      </c>
      <c r="AS639" s="47">
        <v>2</v>
      </c>
      <c r="AT639" s="47">
        <v>7</v>
      </c>
      <c r="AU639" s="47">
        <v>7</v>
      </c>
      <c r="AV639" s="47">
        <v>2</v>
      </c>
      <c r="AW639" s="47">
        <v>2</v>
      </c>
      <c r="AX639" s="47">
        <v>0</v>
      </c>
      <c r="AY639">
        <v>0</v>
      </c>
      <c r="AZ639" s="47">
        <v>2</v>
      </c>
      <c r="BA639" s="47">
        <v>0</v>
      </c>
      <c r="BB639">
        <v>0</v>
      </c>
      <c r="BC639" t="s">
        <v>412</v>
      </c>
      <c r="BD639">
        <v>8.9</v>
      </c>
      <c r="BE639">
        <v>22.9</v>
      </c>
      <c r="BF639">
        <v>6</v>
      </c>
      <c r="BG639">
        <v>6</v>
      </c>
    </row>
    <row r="640" spans="1:59" x14ac:dyDescent="0.25">
      <c r="A640" s="47">
        <v>1</v>
      </c>
      <c r="B640" s="47">
        <v>5</v>
      </c>
      <c r="C640" s="47">
        <v>7</v>
      </c>
      <c r="D640" s="47">
        <v>0</v>
      </c>
      <c r="E640" s="47">
        <v>4</v>
      </c>
      <c r="F640" s="47">
        <v>0</v>
      </c>
      <c r="G640" s="47">
        <v>0</v>
      </c>
      <c r="H640" s="47">
        <v>0</v>
      </c>
      <c r="I640" s="47">
        <v>0</v>
      </c>
      <c r="J640" s="47">
        <v>0</v>
      </c>
      <c r="K640" s="47">
        <v>21</v>
      </c>
      <c r="L640" s="47">
        <v>327</v>
      </c>
      <c r="M640" s="47">
        <v>3</v>
      </c>
      <c r="N640" s="47">
        <v>7</v>
      </c>
      <c r="O640" s="42">
        <v>-0.3</v>
      </c>
      <c r="P640" s="42">
        <v>1.6</v>
      </c>
      <c r="Q640" s="42">
        <v>-0.41</v>
      </c>
      <c r="R640" s="42">
        <v>0.82</v>
      </c>
      <c r="S640" s="47">
        <v>6</v>
      </c>
      <c r="T640" s="42">
        <v>0.14000000000000001</v>
      </c>
      <c r="U640" s="42">
        <v>0.39999999999999997</v>
      </c>
      <c r="V640" s="42">
        <v>1.65</v>
      </c>
      <c r="W640" s="42">
        <v>77</v>
      </c>
      <c r="X640" s="42">
        <v>103</v>
      </c>
      <c r="Y640" s="42">
        <v>0.67</v>
      </c>
      <c r="Z640" s="42">
        <v>0.83</v>
      </c>
      <c r="AA640" s="42">
        <v>1.17</v>
      </c>
      <c r="AB640" s="42">
        <v>0.17</v>
      </c>
      <c r="AC640" s="42">
        <v>0</v>
      </c>
      <c r="AD640" s="42">
        <v>0</v>
      </c>
      <c r="AE640" s="42">
        <v>0</v>
      </c>
      <c r="AF640" s="42">
        <v>0</v>
      </c>
      <c r="AG640" s="42">
        <v>0</v>
      </c>
      <c r="AH640" s="42">
        <v>0</v>
      </c>
      <c r="AI640" s="47">
        <v>1</v>
      </c>
      <c r="AJ640" s="47">
        <v>3</v>
      </c>
      <c r="AK640" s="47">
        <v>5</v>
      </c>
      <c r="AL640" s="47">
        <v>1</v>
      </c>
      <c r="AM640" s="47">
        <v>0</v>
      </c>
      <c r="AN640">
        <v>0</v>
      </c>
      <c r="AO640" s="47">
        <v>0</v>
      </c>
      <c r="AP640" s="47">
        <v>0</v>
      </c>
      <c r="AQ640" s="47">
        <v>0</v>
      </c>
      <c r="AR640" s="47">
        <v>0</v>
      </c>
      <c r="AS640" s="47">
        <v>3</v>
      </c>
      <c r="AT640" s="47">
        <v>2</v>
      </c>
      <c r="AU640" s="47">
        <v>2</v>
      </c>
      <c r="AV640" s="47">
        <v>0</v>
      </c>
      <c r="AW640" s="47">
        <v>0</v>
      </c>
      <c r="AX640" s="47">
        <v>0</v>
      </c>
      <c r="AY640">
        <v>0</v>
      </c>
      <c r="AZ640" s="47">
        <v>0</v>
      </c>
      <c r="BA640" s="47">
        <v>0</v>
      </c>
      <c r="BB640">
        <v>0</v>
      </c>
      <c r="BC640" t="s">
        <v>516</v>
      </c>
      <c r="BD640">
        <v>1.5999999999999996</v>
      </c>
      <c r="BE640">
        <v>3.3</v>
      </c>
      <c r="BF640">
        <v>4</v>
      </c>
      <c r="BG640">
        <v>2</v>
      </c>
    </row>
    <row r="641" spans="1:59" x14ac:dyDescent="0.25">
      <c r="A641" s="47">
        <v>5</v>
      </c>
      <c r="B641" s="47">
        <v>14</v>
      </c>
      <c r="C641" s="47">
        <v>21</v>
      </c>
      <c r="D641" s="47">
        <v>5</v>
      </c>
      <c r="E641" s="47">
        <v>3</v>
      </c>
      <c r="F641" s="47">
        <v>0</v>
      </c>
      <c r="G641" s="47">
        <v>4</v>
      </c>
      <c r="H641" s="47">
        <v>0</v>
      </c>
      <c r="I641" s="47">
        <v>0</v>
      </c>
      <c r="J641" s="47">
        <v>0</v>
      </c>
      <c r="K641" s="47">
        <v>21</v>
      </c>
      <c r="L641" s="47">
        <v>327</v>
      </c>
      <c r="M641" s="47">
        <v>3</v>
      </c>
      <c r="N641" s="47">
        <v>7</v>
      </c>
      <c r="O641" s="42">
        <v>-0.3</v>
      </c>
      <c r="P641" s="42">
        <v>1.97</v>
      </c>
      <c r="Q641" s="42">
        <v>-0.41</v>
      </c>
      <c r="R641" s="42">
        <v>0.81</v>
      </c>
      <c r="S641" s="47">
        <v>18</v>
      </c>
      <c r="T641" s="42">
        <v>0.16</v>
      </c>
      <c r="U641" s="42">
        <v>0.76666666666666661</v>
      </c>
      <c r="V641" s="42">
        <v>0.8666666666666667</v>
      </c>
      <c r="W641" s="42">
        <v>83</v>
      </c>
      <c r="X641" s="42">
        <v>103</v>
      </c>
      <c r="Y641" s="42">
        <v>0.17</v>
      </c>
      <c r="Z641" s="42">
        <v>0.78</v>
      </c>
      <c r="AA641" s="42">
        <v>1.17</v>
      </c>
      <c r="AB641" s="42">
        <v>0.28000000000000003</v>
      </c>
      <c r="AC641" s="42">
        <v>0.28000000000000003</v>
      </c>
      <c r="AD641" s="42">
        <v>0</v>
      </c>
      <c r="AE641" s="42">
        <v>0</v>
      </c>
      <c r="AF641" s="42">
        <v>0</v>
      </c>
      <c r="AG641" s="42">
        <v>0.22</v>
      </c>
      <c r="AH641" s="42">
        <v>0</v>
      </c>
      <c r="AI641" s="47">
        <v>2</v>
      </c>
      <c r="AJ641" s="47">
        <v>6</v>
      </c>
      <c r="AK641" s="47">
        <v>10</v>
      </c>
      <c r="AL641" s="47">
        <v>2</v>
      </c>
      <c r="AM641" s="47">
        <v>3</v>
      </c>
      <c r="AN641">
        <v>0</v>
      </c>
      <c r="AO641" s="47">
        <v>0</v>
      </c>
      <c r="AP641" s="47">
        <v>0</v>
      </c>
      <c r="AQ641" s="47">
        <v>2</v>
      </c>
      <c r="AR641" s="47">
        <v>0</v>
      </c>
      <c r="AS641" s="47">
        <v>1</v>
      </c>
      <c r="AT641" s="47">
        <v>8</v>
      </c>
      <c r="AU641" s="47">
        <v>11</v>
      </c>
      <c r="AV641" s="47">
        <v>3</v>
      </c>
      <c r="AW641" s="47">
        <v>2</v>
      </c>
      <c r="AX641" s="47">
        <v>0</v>
      </c>
      <c r="AY641">
        <v>0</v>
      </c>
      <c r="AZ641" s="47">
        <v>0</v>
      </c>
      <c r="BA641" s="47">
        <v>2</v>
      </c>
      <c r="BB641">
        <v>0</v>
      </c>
      <c r="BC641" t="s">
        <v>473</v>
      </c>
      <c r="BD641">
        <v>8</v>
      </c>
      <c r="BE641">
        <v>7.8000000000000007</v>
      </c>
      <c r="BF641">
        <v>10</v>
      </c>
      <c r="BG641">
        <v>9</v>
      </c>
    </row>
    <row r="642" spans="1:59" x14ac:dyDescent="0.25">
      <c r="A642" s="47">
        <v>1</v>
      </c>
      <c r="B642" s="47">
        <v>3</v>
      </c>
      <c r="C642" s="47">
        <v>8</v>
      </c>
      <c r="D642" s="47">
        <v>7</v>
      </c>
      <c r="E642" s="47">
        <v>3</v>
      </c>
      <c r="F642" s="47">
        <v>0</v>
      </c>
      <c r="G642" s="47">
        <v>3</v>
      </c>
      <c r="H642" s="47">
        <v>4</v>
      </c>
      <c r="I642" s="47">
        <v>0</v>
      </c>
      <c r="J642" s="47">
        <v>0</v>
      </c>
      <c r="K642" s="47">
        <v>21</v>
      </c>
      <c r="L642" s="47">
        <v>327</v>
      </c>
      <c r="M642" s="47">
        <v>5</v>
      </c>
      <c r="N642" s="47">
        <v>3</v>
      </c>
      <c r="O642" s="42">
        <v>6.4</v>
      </c>
      <c r="P642" s="42">
        <v>5.05</v>
      </c>
      <c r="Q642" s="42">
        <v>0.85</v>
      </c>
      <c r="R642" s="42">
        <v>4.42</v>
      </c>
      <c r="S642" s="47">
        <v>9</v>
      </c>
      <c r="T642" s="42">
        <v>5.28</v>
      </c>
      <c r="U642" s="42">
        <v>3.25</v>
      </c>
      <c r="V642" s="42">
        <v>5.36</v>
      </c>
      <c r="W642" s="42">
        <v>72</v>
      </c>
      <c r="X642" s="42">
        <v>103</v>
      </c>
      <c r="Y642" s="42">
        <v>0.33</v>
      </c>
      <c r="Z642" s="42">
        <v>0.33</v>
      </c>
      <c r="AA642" s="42">
        <v>0.89</v>
      </c>
      <c r="AB642" s="42">
        <v>0.11</v>
      </c>
      <c r="AC642" s="42">
        <v>0.78</v>
      </c>
      <c r="AD642" s="42">
        <v>0</v>
      </c>
      <c r="AE642" s="42">
        <v>0</v>
      </c>
      <c r="AF642" s="42">
        <v>0.44</v>
      </c>
      <c r="AG642" s="42">
        <v>0.33</v>
      </c>
      <c r="AH642" s="42">
        <v>0</v>
      </c>
      <c r="AI642" s="47">
        <v>2</v>
      </c>
      <c r="AJ642" s="47">
        <v>2</v>
      </c>
      <c r="AK642" s="47">
        <v>2</v>
      </c>
      <c r="AL642" s="47">
        <v>0</v>
      </c>
      <c r="AM642" s="47">
        <v>2</v>
      </c>
      <c r="AN642">
        <v>0</v>
      </c>
      <c r="AO642" s="47">
        <v>0</v>
      </c>
      <c r="AP642" s="47">
        <v>1</v>
      </c>
      <c r="AQ642" s="47">
        <v>3</v>
      </c>
      <c r="AR642" s="47">
        <v>0</v>
      </c>
      <c r="AS642" s="47">
        <v>1</v>
      </c>
      <c r="AT642" s="47">
        <v>1</v>
      </c>
      <c r="AU642" s="47">
        <v>6</v>
      </c>
      <c r="AV642" s="47">
        <v>1</v>
      </c>
      <c r="AW642" s="47">
        <v>5</v>
      </c>
      <c r="AX642" s="47">
        <v>0</v>
      </c>
      <c r="AY642">
        <v>0</v>
      </c>
      <c r="AZ642" s="47">
        <v>3</v>
      </c>
      <c r="BA642" s="47">
        <v>0</v>
      </c>
      <c r="BB642">
        <v>0</v>
      </c>
      <c r="BC642" t="s">
        <v>395</v>
      </c>
      <c r="BD642">
        <v>16</v>
      </c>
      <c r="BE642">
        <v>26.9</v>
      </c>
      <c r="BF642">
        <v>5</v>
      </c>
      <c r="BG642">
        <v>5</v>
      </c>
    </row>
    <row r="643" spans="1:59" x14ac:dyDescent="0.25">
      <c r="A643" s="47">
        <v>0</v>
      </c>
      <c r="B643" s="47">
        <v>4</v>
      </c>
      <c r="C643" s="47">
        <v>5</v>
      </c>
      <c r="D643" s="47">
        <v>2</v>
      </c>
      <c r="E643" s="47">
        <v>4</v>
      </c>
      <c r="F643" s="47">
        <v>1</v>
      </c>
      <c r="G643" s="47">
        <v>0</v>
      </c>
      <c r="H643" s="47">
        <v>0</v>
      </c>
      <c r="I643" s="47">
        <v>0</v>
      </c>
      <c r="J643" s="47">
        <v>0</v>
      </c>
      <c r="K643" s="47">
        <v>21</v>
      </c>
      <c r="L643" s="47">
        <v>327</v>
      </c>
      <c r="M643" s="47">
        <v>4</v>
      </c>
      <c r="N643" s="47">
        <v>7</v>
      </c>
      <c r="O643" s="42">
        <v>5.4</v>
      </c>
      <c r="P643" s="42">
        <v>2.97</v>
      </c>
      <c r="Q643" s="42">
        <v>0.28999999999999998</v>
      </c>
      <c r="R643" s="42">
        <v>2.38</v>
      </c>
      <c r="S643" s="47">
        <v>5</v>
      </c>
      <c r="T643" s="42">
        <v>4.4800000000000004</v>
      </c>
      <c r="U643" s="42">
        <v>2.5750000000000002</v>
      </c>
      <c r="V643" s="42">
        <v>1.6</v>
      </c>
      <c r="W643" s="42">
        <v>38</v>
      </c>
      <c r="X643" s="42">
        <v>66</v>
      </c>
      <c r="Y643" s="42">
        <v>0.8</v>
      </c>
      <c r="Z643" s="42">
        <v>0.8</v>
      </c>
      <c r="AA643" s="42">
        <v>1</v>
      </c>
      <c r="AB643" s="42">
        <v>0</v>
      </c>
      <c r="AC643" s="42">
        <v>0.4</v>
      </c>
      <c r="AD643" s="42">
        <v>0</v>
      </c>
      <c r="AE643" s="42">
        <v>0.2</v>
      </c>
      <c r="AF643" s="42">
        <v>0</v>
      </c>
      <c r="AG643" s="42">
        <v>0</v>
      </c>
      <c r="AH643" s="42">
        <v>0</v>
      </c>
      <c r="AI643" s="47">
        <v>2</v>
      </c>
      <c r="AJ643" s="47">
        <v>3</v>
      </c>
      <c r="AK643" s="47">
        <v>3</v>
      </c>
      <c r="AL643" s="47">
        <v>0</v>
      </c>
      <c r="AM643" s="47">
        <v>2</v>
      </c>
      <c r="AN643">
        <v>1</v>
      </c>
      <c r="AO643" s="47">
        <v>0</v>
      </c>
      <c r="AP643" s="47">
        <v>0</v>
      </c>
      <c r="AQ643" s="47">
        <v>0</v>
      </c>
      <c r="AR643" s="47">
        <v>0</v>
      </c>
      <c r="AS643" s="47">
        <v>2</v>
      </c>
      <c r="AT643" s="47">
        <v>1</v>
      </c>
      <c r="AU643" s="47">
        <v>2</v>
      </c>
      <c r="AV643" s="47">
        <v>0</v>
      </c>
      <c r="AW643" s="47">
        <v>0</v>
      </c>
      <c r="AX643" s="47">
        <v>0</v>
      </c>
      <c r="AY643">
        <v>0</v>
      </c>
      <c r="AZ643" s="47">
        <v>0</v>
      </c>
      <c r="BA643" s="47">
        <v>0</v>
      </c>
      <c r="BB643">
        <v>0</v>
      </c>
      <c r="BC643" t="s">
        <v>479</v>
      </c>
      <c r="BD643">
        <v>10.3</v>
      </c>
      <c r="BE643">
        <v>1.6</v>
      </c>
      <c r="BF643">
        <v>4</v>
      </c>
      <c r="BG643">
        <v>1</v>
      </c>
    </row>
    <row r="644" spans="1:59" x14ac:dyDescent="0.25">
      <c r="A644" s="47">
        <v>5</v>
      </c>
      <c r="B644" s="47">
        <v>16</v>
      </c>
      <c r="C644" s="47">
        <v>13</v>
      </c>
      <c r="D644" s="47">
        <v>6</v>
      </c>
      <c r="E644" s="47">
        <v>12</v>
      </c>
      <c r="F644" s="47">
        <v>0</v>
      </c>
      <c r="G644" s="47">
        <v>2</v>
      </c>
      <c r="H644" s="47">
        <v>0</v>
      </c>
      <c r="I644" s="47">
        <v>0</v>
      </c>
      <c r="J644" s="47">
        <v>0</v>
      </c>
      <c r="K644" s="47">
        <v>21</v>
      </c>
      <c r="L644" s="47">
        <v>293</v>
      </c>
      <c r="M644" s="47">
        <v>4</v>
      </c>
      <c r="N644" s="47">
        <v>7</v>
      </c>
      <c r="O644" s="42">
        <v>2.2000000000000002</v>
      </c>
      <c r="P644" s="42">
        <v>5.55</v>
      </c>
      <c r="Q644" s="42">
        <v>0.02</v>
      </c>
      <c r="R644" s="42">
        <v>2.41</v>
      </c>
      <c r="S644" s="47">
        <v>11</v>
      </c>
      <c r="T644" s="42">
        <v>2.0699999999999998</v>
      </c>
      <c r="U644" s="42">
        <v>2.65</v>
      </c>
      <c r="V644" s="42">
        <v>2.12</v>
      </c>
      <c r="W644" s="42">
        <v>52</v>
      </c>
      <c r="X644" s="42">
        <v>75</v>
      </c>
      <c r="Y644" s="42">
        <v>1.0900000000000001</v>
      </c>
      <c r="Z644" s="42">
        <v>1.45</v>
      </c>
      <c r="AA644" s="42">
        <v>1.18</v>
      </c>
      <c r="AB644" s="42">
        <v>0.45</v>
      </c>
      <c r="AC644" s="42">
        <v>0.55000000000000004</v>
      </c>
      <c r="AD644" s="42">
        <v>0</v>
      </c>
      <c r="AE644" s="42">
        <v>0</v>
      </c>
      <c r="AF644" s="42">
        <v>0</v>
      </c>
      <c r="AG644" s="42">
        <v>0.18</v>
      </c>
      <c r="AH644" s="42">
        <v>0</v>
      </c>
      <c r="AI644" s="47">
        <v>6</v>
      </c>
      <c r="AJ644" s="47">
        <v>9</v>
      </c>
      <c r="AK644" s="47">
        <v>9</v>
      </c>
      <c r="AL644" s="47">
        <v>3</v>
      </c>
      <c r="AM644" s="47">
        <v>3</v>
      </c>
      <c r="AN644">
        <v>0</v>
      </c>
      <c r="AO644" s="47">
        <v>0</v>
      </c>
      <c r="AP644" s="47">
        <v>0</v>
      </c>
      <c r="AQ644" s="47">
        <v>2</v>
      </c>
      <c r="AR644" s="47">
        <v>0</v>
      </c>
      <c r="AS644" s="47">
        <v>6</v>
      </c>
      <c r="AT644" s="47">
        <v>7</v>
      </c>
      <c r="AU644" s="47">
        <v>4</v>
      </c>
      <c r="AV644" s="47">
        <v>2</v>
      </c>
      <c r="AW644" s="47">
        <v>3</v>
      </c>
      <c r="AX644" s="47">
        <v>0</v>
      </c>
      <c r="AY644">
        <v>0</v>
      </c>
      <c r="AZ644" s="47">
        <v>0</v>
      </c>
      <c r="BA644" s="47">
        <v>0</v>
      </c>
      <c r="BB644">
        <v>0</v>
      </c>
      <c r="BC644" t="s">
        <v>846</v>
      </c>
      <c r="BD644">
        <v>12.9</v>
      </c>
      <c r="BE644">
        <v>10.600000000000001</v>
      </c>
      <c r="BF644">
        <v>5</v>
      </c>
      <c r="BG644">
        <v>5</v>
      </c>
    </row>
    <row r="645" spans="1:59" x14ac:dyDescent="0.25">
      <c r="A645" s="47">
        <v>3</v>
      </c>
      <c r="B645" s="47">
        <v>32</v>
      </c>
      <c r="C645" s="47">
        <v>20</v>
      </c>
      <c r="D645" s="47">
        <v>3</v>
      </c>
      <c r="E645" s="47">
        <v>3</v>
      </c>
      <c r="F645" s="47">
        <v>0</v>
      </c>
      <c r="G645" s="47">
        <v>0</v>
      </c>
      <c r="H645" s="47">
        <v>0</v>
      </c>
      <c r="I645" s="47">
        <v>0</v>
      </c>
      <c r="J645" s="47">
        <v>0</v>
      </c>
      <c r="K645" s="47">
        <v>21</v>
      </c>
      <c r="L645" s="47">
        <v>262</v>
      </c>
      <c r="M645" s="47">
        <v>4</v>
      </c>
      <c r="N645" s="47">
        <v>2</v>
      </c>
      <c r="O645" s="42">
        <v>1.2</v>
      </c>
      <c r="P645" s="42">
        <v>5.95</v>
      </c>
      <c r="Q645" s="42">
        <v>0.17</v>
      </c>
      <c r="R645" s="42">
        <v>1.8</v>
      </c>
      <c r="S645" s="47">
        <v>18</v>
      </c>
      <c r="T645" s="42">
        <v>1.32</v>
      </c>
      <c r="U645" s="42">
        <v>3.0714285714285716</v>
      </c>
      <c r="V645" s="42">
        <v>0.9818181818181817</v>
      </c>
      <c r="W645" s="42">
        <v>71</v>
      </c>
      <c r="X645" s="42">
        <v>71</v>
      </c>
      <c r="Y645" s="42">
        <v>0.17</v>
      </c>
      <c r="Z645" s="42">
        <v>1.78</v>
      </c>
      <c r="AA645" s="42">
        <v>1.1100000000000001</v>
      </c>
      <c r="AB645" s="42">
        <v>0.17</v>
      </c>
      <c r="AC645" s="42">
        <v>0.17</v>
      </c>
      <c r="AD645" s="42">
        <v>0</v>
      </c>
      <c r="AE645" s="42">
        <v>0</v>
      </c>
      <c r="AF645" s="42">
        <v>0</v>
      </c>
      <c r="AG645" s="42">
        <v>0</v>
      </c>
      <c r="AH645" s="42">
        <v>0</v>
      </c>
      <c r="AI645" s="47">
        <v>1</v>
      </c>
      <c r="AJ645" s="47">
        <v>20</v>
      </c>
      <c r="AK645" s="47">
        <v>8</v>
      </c>
      <c r="AL645" s="47">
        <v>2</v>
      </c>
      <c r="AM645" s="47">
        <v>3</v>
      </c>
      <c r="AN645">
        <v>0</v>
      </c>
      <c r="AO645" s="47">
        <v>0</v>
      </c>
      <c r="AP645" s="47">
        <v>0</v>
      </c>
      <c r="AQ645" s="47">
        <v>0</v>
      </c>
      <c r="AR645" s="47">
        <v>0</v>
      </c>
      <c r="AS645" s="47">
        <v>2</v>
      </c>
      <c r="AT645" s="47">
        <v>12</v>
      </c>
      <c r="AU645" s="47">
        <v>12</v>
      </c>
      <c r="AV645" s="47">
        <v>1</v>
      </c>
      <c r="AW645" s="47">
        <v>0</v>
      </c>
      <c r="AX645" s="47">
        <v>0</v>
      </c>
      <c r="AY645">
        <v>0</v>
      </c>
      <c r="AZ645" s="47">
        <v>0</v>
      </c>
      <c r="BA645" s="47">
        <v>0</v>
      </c>
      <c r="BB645">
        <v>0</v>
      </c>
      <c r="BC645" t="s">
        <v>310</v>
      </c>
      <c r="BD645">
        <v>22.5</v>
      </c>
      <c r="BE645">
        <v>10.799999999999999</v>
      </c>
      <c r="BF645">
        <v>7</v>
      </c>
      <c r="BG645">
        <v>11</v>
      </c>
    </row>
    <row r="646" spans="1:59" x14ac:dyDescent="0.25">
      <c r="A646" s="47">
        <v>2</v>
      </c>
      <c r="B646" s="47">
        <v>10</v>
      </c>
      <c r="C646" s="47">
        <v>11</v>
      </c>
      <c r="D646" s="47">
        <v>7</v>
      </c>
      <c r="E646" s="47">
        <v>20</v>
      </c>
      <c r="F646" s="47">
        <v>0</v>
      </c>
      <c r="G646" s="47">
        <v>4</v>
      </c>
      <c r="H646" s="47">
        <v>1</v>
      </c>
      <c r="I646" s="47">
        <v>0</v>
      </c>
      <c r="J646" s="47">
        <v>0</v>
      </c>
      <c r="K646" s="47">
        <v>21</v>
      </c>
      <c r="L646" s="47">
        <v>262</v>
      </c>
      <c r="M646" s="47">
        <v>5</v>
      </c>
      <c r="N646" s="47">
        <v>7</v>
      </c>
      <c r="O646" s="42">
        <v>3.9</v>
      </c>
      <c r="P646" s="42">
        <v>6.05</v>
      </c>
      <c r="Q646" s="42">
        <v>0.23</v>
      </c>
      <c r="R646" s="42">
        <v>2.2999999999999998</v>
      </c>
      <c r="S646" s="47">
        <v>15</v>
      </c>
      <c r="T646" s="42">
        <v>3.37</v>
      </c>
      <c r="U646" s="42">
        <v>2.9124999999999996</v>
      </c>
      <c r="V646" s="42">
        <v>1.6285714285714283</v>
      </c>
      <c r="W646" s="42">
        <v>53</v>
      </c>
      <c r="X646" s="42">
        <v>71</v>
      </c>
      <c r="Y646" s="42">
        <v>1.33</v>
      </c>
      <c r="Z646" s="42">
        <v>0.67</v>
      </c>
      <c r="AA646" s="42">
        <v>0.73</v>
      </c>
      <c r="AB646" s="42">
        <v>0.13</v>
      </c>
      <c r="AC646" s="42">
        <v>0.47</v>
      </c>
      <c r="AD646" s="42">
        <v>0</v>
      </c>
      <c r="AE646" s="42">
        <v>0</v>
      </c>
      <c r="AF646" s="42">
        <v>7.0000000000000007E-2</v>
      </c>
      <c r="AG646" s="42">
        <v>0.27</v>
      </c>
      <c r="AH646" s="42">
        <v>0</v>
      </c>
      <c r="AI646" s="47">
        <v>13</v>
      </c>
      <c r="AJ646" s="47">
        <v>8</v>
      </c>
      <c r="AK646" s="47">
        <v>9</v>
      </c>
      <c r="AL646" s="47">
        <v>1</v>
      </c>
      <c r="AM646" s="47">
        <v>4</v>
      </c>
      <c r="AN646">
        <v>0</v>
      </c>
      <c r="AO646" s="47">
        <v>0</v>
      </c>
      <c r="AP646" s="47">
        <v>1</v>
      </c>
      <c r="AQ646" s="47">
        <v>0</v>
      </c>
      <c r="AR646" s="47">
        <v>0</v>
      </c>
      <c r="AS646" s="47">
        <v>7</v>
      </c>
      <c r="AT646" s="47">
        <v>2</v>
      </c>
      <c r="AU646" s="47">
        <v>2</v>
      </c>
      <c r="AV646" s="47">
        <v>1</v>
      </c>
      <c r="AW646" s="47">
        <v>3</v>
      </c>
      <c r="AX646" s="47">
        <v>0</v>
      </c>
      <c r="AY646">
        <v>0</v>
      </c>
      <c r="AZ646" s="47">
        <v>0</v>
      </c>
      <c r="BA646" s="47">
        <v>4</v>
      </c>
      <c r="BB646">
        <v>0</v>
      </c>
      <c r="BC646" t="s">
        <v>357</v>
      </c>
      <c r="BD646">
        <v>23.6</v>
      </c>
      <c r="BE646">
        <v>11.5</v>
      </c>
      <c r="BF646">
        <v>8</v>
      </c>
      <c r="BG646">
        <v>7</v>
      </c>
    </row>
    <row r="647" spans="1:59" x14ac:dyDescent="0.25">
      <c r="A647" s="47">
        <v>2</v>
      </c>
      <c r="B647" s="47">
        <v>13</v>
      </c>
      <c r="C647" s="47">
        <v>9</v>
      </c>
      <c r="D647" s="47">
        <v>10</v>
      </c>
      <c r="E647" s="47">
        <v>15</v>
      </c>
      <c r="F647" s="47">
        <v>2</v>
      </c>
      <c r="G647" s="47">
        <v>3</v>
      </c>
      <c r="H647" s="47">
        <v>3</v>
      </c>
      <c r="I647" s="47">
        <v>0</v>
      </c>
      <c r="J647" s="47">
        <v>0</v>
      </c>
      <c r="K647" s="47">
        <v>21</v>
      </c>
      <c r="L647" s="47">
        <v>293</v>
      </c>
      <c r="M647" s="47">
        <v>5</v>
      </c>
      <c r="N647" s="47">
        <v>2</v>
      </c>
      <c r="O647" s="42">
        <v>0.5</v>
      </c>
      <c r="P647" s="42">
        <v>10.34</v>
      </c>
      <c r="Q647" s="42">
        <v>-0.16</v>
      </c>
      <c r="R647" s="42">
        <v>4.78</v>
      </c>
      <c r="S647" s="47">
        <v>14</v>
      </c>
      <c r="T647" s="42">
        <v>0.84</v>
      </c>
      <c r="U647" s="42">
        <v>6.8285714285714283</v>
      </c>
      <c r="V647" s="42">
        <v>2.7285714285714282</v>
      </c>
      <c r="W647" s="42">
        <v>55</v>
      </c>
      <c r="X647" s="42">
        <v>2</v>
      </c>
      <c r="Y647" s="42">
        <v>1.07</v>
      </c>
      <c r="Z647" s="42">
        <v>0.93</v>
      </c>
      <c r="AA647" s="42">
        <v>0.64</v>
      </c>
      <c r="AB647" s="42">
        <v>0.14000000000000001</v>
      </c>
      <c r="AC647" s="42">
        <v>0.71</v>
      </c>
      <c r="AD647" s="42">
        <v>0</v>
      </c>
      <c r="AE647" s="42">
        <v>0.14000000000000001</v>
      </c>
      <c r="AF647" s="42">
        <v>0.21</v>
      </c>
      <c r="AG647" s="42">
        <v>0.21</v>
      </c>
      <c r="AH647" s="42">
        <v>0</v>
      </c>
      <c r="AI647" s="47">
        <v>11</v>
      </c>
      <c r="AJ647" s="47">
        <v>7</v>
      </c>
      <c r="AK647" s="47">
        <v>4</v>
      </c>
      <c r="AL647" s="47">
        <v>1</v>
      </c>
      <c r="AM647" s="47">
        <v>6</v>
      </c>
      <c r="AN647">
        <v>2</v>
      </c>
      <c r="AO647" s="47">
        <v>0</v>
      </c>
      <c r="AP647" s="47">
        <v>2</v>
      </c>
      <c r="AQ647" s="47">
        <v>2</v>
      </c>
      <c r="AR647" s="47">
        <v>0</v>
      </c>
      <c r="AS647" s="47">
        <v>4</v>
      </c>
      <c r="AT647" s="47">
        <v>6</v>
      </c>
      <c r="AU647" s="47">
        <v>5</v>
      </c>
      <c r="AV647" s="47">
        <v>1</v>
      </c>
      <c r="AW647" s="47">
        <v>4</v>
      </c>
      <c r="AX647" s="47">
        <v>0</v>
      </c>
      <c r="AY647">
        <v>0</v>
      </c>
      <c r="AZ647" s="47">
        <v>1</v>
      </c>
      <c r="BA647" s="47">
        <v>1</v>
      </c>
      <c r="BB647">
        <v>0</v>
      </c>
      <c r="BC647" t="s">
        <v>540</v>
      </c>
      <c r="BD647">
        <v>44.9</v>
      </c>
      <c r="BE647">
        <v>19.099999999999998</v>
      </c>
      <c r="BF647">
        <v>7</v>
      </c>
      <c r="BG647">
        <v>7</v>
      </c>
    </row>
    <row r="648" spans="1:59" x14ac:dyDescent="0.25">
      <c r="A648" s="47">
        <v>3</v>
      </c>
      <c r="B648" s="47">
        <v>6</v>
      </c>
      <c r="C648" s="47">
        <v>11</v>
      </c>
      <c r="D648" s="47">
        <v>9</v>
      </c>
      <c r="E648" s="47">
        <v>16</v>
      </c>
      <c r="F648" s="47">
        <v>0</v>
      </c>
      <c r="G648" s="47">
        <v>1</v>
      </c>
      <c r="H648" s="47">
        <v>1</v>
      </c>
      <c r="I648" s="47">
        <v>0</v>
      </c>
      <c r="J648" s="47">
        <v>0</v>
      </c>
      <c r="K648" s="47">
        <v>21</v>
      </c>
      <c r="L648" s="47">
        <v>293</v>
      </c>
      <c r="M648" s="47">
        <v>4</v>
      </c>
      <c r="N648" s="47">
        <v>6</v>
      </c>
      <c r="O648" s="42">
        <v>0.8</v>
      </c>
      <c r="P648" s="42">
        <v>4.24</v>
      </c>
      <c r="Q648" s="42">
        <v>-0.3</v>
      </c>
      <c r="R648" s="42">
        <v>2.2200000000000002</v>
      </c>
      <c r="S648" s="47">
        <v>10</v>
      </c>
      <c r="T648" s="42">
        <v>1</v>
      </c>
      <c r="U648" s="42">
        <v>3.0500000000000003</v>
      </c>
      <c r="V648" s="42">
        <v>1.6666666666666663</v>
      </c>
      <c r="W648" s="42">
        <v>71</v>
      </c>
      <c r="X648" s="42">
        <v>30</v>
      </c>
      <c r="Y648" s="42">
        <v>1.6</v>
      </c>
      <c r="Z648" s="42">
        <v>0.6</v>
      </c>
      <c r="AA648" s="42">
        <v>1.1000000000000001</v>
      </c>
      <c r="AB648" s="42">
        <v>0.3</v>
      </c>
      <c r="AC648" s="42">
        <v>0.9</v>
      </c>
      <c r="AD648" s="42">
        <v>0</v>
      </c>
      <c r="AE648" s="42">
        <v>0</v>
      </c>
      <c r="AF648" s="42">
        <v>0.1</v>
      </c>
      <c r="AG648" s="42">
        <v>0.1</v>
      </c>
      <c r="AH648" s="42">
        <v>0</v>
      </c>
      <c r="AI648" s="47">
        <v>5</v>
      </c>
      <c r="AJ648" s="47">
        <v>0</v>
      </c>
      <c r="AK648" s="47">
        <v>4</v>
      </c>
      <c r="AL648" s="47">
        <v>1</v>
      </c>
      <c r="AM648" s="47">
        <v>5</v>
      </c>
      <c r="AN648">
        <v>0</v>
      </c>
      <c r="AO648" s="47">
        <v>0</v>
      </c>
      <c r="AP648" s="47">
        <v>1</v>
      </c>
      <c r="AQ648" s="47">
        <v>0</v>
      </c>
      <c r="AR648" s="47">
        <v>0</v>
      </c>
      <c r="AS648" s="47">
        <v>11</v>
      </c>
      <c r="AT648" s="47">
        <v>6</v>
      </c>
      <c r="AU648" s="47">
        <v>7</v>
      </c>
      <c r="AV648" s="47">
        <v>2</v>
      </c>
      <c r="AW648" s="47">
        <v>4</v>
      </c>
      <c r="AX648" s="47">
        <v>0</v>
      </c>
      <c r="AY648">
        <v>0</v>
      </c>
      <c r="AZ648" s="47">
        <v>0</v>
      </c>
      <c r="BA648" s="47">
        <v>1</v>
      </c>
      <c r="BB648">
        <v>0</v>
      </c>
      <c r="BC648" t="s">
        <v>296</v>
      </c>
      <c r="BD648">
        <v>12.3</v>
      </c>
      <c r="BE648">
        <v>13</v>
      </c>
      <c r="BF648">
        <v>4</v>
      </c>
      <c r="BG648">
        <v>8</v>
      </c>
    </row>
    <row r="649" spans="1:59" x14ac:dyDescent="0.25">
      <c r="A649" s="47">
        <v>4</v>
      </c>
      <c r="B649" s="47">
        <v>25</v>
      </c>
      <c r="C649" s="47">
        <v>27</v>
      </c>
      <c r="D649" s="47">
        <v>15</v>
      </c>
      <c r="E649" s="47">
        <v>14</v>
      </c>
      <c r="F649" s="47">
        <v>1</v>
      </c>
      <c r="G649" s="47">
        <v>7</v>
      </c>
      <c r="H649" s="47">
        <v>2</v>
      </c>
      <c r="I649" s="47">
        <v>0</v>
      </c>
      <c r="J649" s="47">
        <v>0</v>
      </c>
      <c r="K649" s="47">
        <v>21</v>
      </c>
      <c r="L649" s="47">
        <v>293</v>
      </c>
      <c r="M649" s="47">
        <v>4</v>
      </c>
      <c r="N649" s="47">
        <v>7</v>
      </c>
      <c r="O649" s="42">
        <v>0.6</v>
      </c>
      <c r="P649" s="42">
        <v>6.67</v>
      </c>
      <c r="Q649" s="42">
        <v>-0.12</v>
      </c>
      <c r="R649" s="42">
        <v>4.33</v>
      </c>
      <c r="S649" s="47">
        <v>16</v>
      </c>
      <c r="T649" s="42">
        <v>0.92</v>
      </c>
      <c r="U649" s="42">
        <v>5.8699999999999992</v>
      </c>
      <c r="V649" s="42">
        <v>1.75</v>
      </c>
      <c r="W649" s="42">
        <v>80</v>
      </c>
      <c r="X649" s="42">
        <v>75</v>
      </c>
      <c r="Y649" s="42">
        <v>0.88</v>
      </c>
      <c r="Z649" s="42">
        <v>1.56</v>
      </c>
      <c r="AA649" s="42">
        <v>1.69</v>
      </c>
      <c r="AB649" s="42">
        <v>0.25</v>
      </c>
      <c r="AC649" s="42">
        <v>0.94</v>
      </c>
      <c r="AD649" s="42">
        <v>0</v>
      </c>
      <c r="AE649" s="42">
        <v>0.06</v>
      </c>
      <c r="AF649" s="42">
        <v>0.12</v>
      </c>
      <c r="AG649" s="42">
        <v>0.44</v>
      </c>
      <c r="AH649" s="42">
        <v>0</v>
      </c>
      <c r="AI649" s="47">
        <v>6</v>
      </c>
      <c r="AJ649" s="47">
        <v>17</v>
      </c>
      <c r="AK649" s="47">
        <v>16</v>
      </c>
      <c r="AL649" s="47">
        <v>1</v>
      </c>
      <c r="AM649" s="47">
        <v>11</v>
      </c>
      <c r="AN649">
        <v>1</v>
      </c>
      <c r="AO649" s="47">
        <v>0</v>
      </c>
      <c r="AP649" s="47">
        <v>2</v>
      </c>
      <c r="AQ649" s="47">
        <v>7</v>
      </c>
      <c r="AR649" s="47">
        <v>0</v>
      </c>
      <c r="AS649" s="47">
        <v>8</v>
      </c>
      <c r="AT649" s="47">
        <v>8</v>
      </c>
      <c r="AU649" s="47">
        <v>11</v>
      </c>
      <c r="AV649" s="47">
        <v>3</v>
      </c>
      <c r="AW649" s="47">
        <v>4</v>
      </c>
      <c r="AX649" s="47">
        <v>0</v>
      </c>
      <c r="AY649">
        <v>0</v>
      </c>
      <c r="AZ649" s="47">
        <v>0</v>
      </c>
      <c r="BA649" s="47">
        <v>0</v>
      </c>
      <c r="BB649">
        <v>0</v>
      </c>
      <c r="BC649" t="s">
        <v>195</v>
      </c>
      <c r="BD649">
        <v>55.8</v>
      </c>
      <c r="BE649">
        <v>10.5</v>
      </c>
      <c r="BF649">
        <v>10</v>
      </c>
      <c r="BG649">
        <v>6</v>
      </c>
    </row>
    <row r="650" spans="1:59" x14ac:dyDescent="0.25">
      <c r="A650" s="47">
        <v>0</v>
      </c>
      <c r="B650" s="47">
        <v>19</v>
      </c>
      <c r="C650" s="47">
        <v>15</v>
      </c>
      <c r="D650" s="47">
        <v>6</v>
      </c>
      <c r="E650" s="47">
        <v>23</v>
      </c>
      <c r="F650" s="47">
        <v>1</v>
      </c>
      <c r="G650" s="47">
        <v>6</v>
      </c>
      <c r="H650" s="47">
        <v>0</v>
      </c>
      <c r="I650" s="47">
        <v>0</v>
      </c>
      <c r="J650" s="47">
        <v>0</v>
      </c>
      <c r="K650" s="47">
        <v>21</v>
      </c>
      <c r="L650" s="47">
        <v>293</v>
      </c>
      <c r="M650" s="47">
        <v>5</v>
      </c>
      <c r="N650" s="47">
        <v>7</v>
      </c>
      <c r="O650" s="42">
        <v>8</v>
      </c>
      <c r="P650" s="42">
        <v>5.28</v>
      </c>
      <c r="Q650" s="42">
        <v>0.78</v>
      </c>
      <c r="R650" s="42">
        <v>3.11</v>
      </c>
      <c r="S650" s="47">
        <v>15</v>
      </c>
      <c r="T650" s="42">
        <v>6.5</v>
      </c>
      <c r="U650" s="42">
        <v>3.0571428571428569</v>
      </c>
      <c r="V650" s="42">
        <v>3.15</v>
      </c>
      <c r="W650" s="42">
        <v>61</v>
      </c>
      <c r="X650" s="42">
        <v>105</v>
      </c>
      <c r="Y650" s="42">
        <v>1.53</v>
      </c>
      <c r="Z650" s="42">
        <v>1.27</v>
      </c>
      <c r="AA650" s="42">
        <v>1</v>
      </c>
      <c r="AB650" s="42">
        <v>0</v>
      </c>
      <c r="AC650" s="42">
        <v>0.4</v>
      </c>
      <c r="AD650" s="42">
        <v>0</v>
      </c>
      <c r="AE650" s="42">
        <v>7.0000000000000007E-2</v>
      </c>
      <c r="AF650" s="42">
        <v>0</v>
      </c>
      <c r="AG650" s="42">
        <v>0.4</v>
      </c>
      <c r="AH650" s="42">
        <v>0</v>
      </c>
      <c r="AI650" s="47">
        <v>8</v>
      </c>
      <c r="AJ650" s="47">
        <v>7</v>
      </c>
      <c r="AK650" s="47">
        <v>5</v>
      </c>
      <c r="AL650" s="47">
        <v>0</v>
      </c>
      <c r="AM650" s="47">
        <v>4</v>
      </c>
      <c r="AN650">
        <v>1</v>
      </c>
      <c r="AO650" s="47">
        <v>0</v>
      </c>
      <c r="AP650" s="47">
        <v>0</v>
      </c>
      <c r="AQ650" s="47">
        <v>2</v>
      </c>
      <c r="AR650" s="47">
        <v>0</v>
      </c>
      <c r="AS650" s="47">
        <v>15</v>
      </c>
      <c r="AT650" s="47">
        <v>12</v>
      </c>
      <c r="AU650" s="47">
        <v>10</v>
      </c>
      <c r="AV650" s="47">
        <v>0</v>
      </c>
      <c r="AW650" s="47">
        <v>2</v>
      </c>
      <c r="AX650" s="47">
        <v>0</v>
      </c>
      <c r="AY650">
        <v>0</v>
      </c>
      <c r="AZ650" s="47">
        <v>0</v>
      </c>
      <c r="BA650" s="47">
        <v>4</v>
      </c>
      <c r="BB650">
        <v>0</v>
      </c>
      <c r="BC650" t="s">
        <v>367</v>
      </c>
      <c r="BD650">
        <v>21.5</v>
      </c>
      <c r="BE650">
        <v>25.3</v>
      </c>
      <c r="BF650">
        <v>7</v>
      </c>
      <c r="BG650">
        <v>8</v>
      </c>
    </row>
    <row r="651" spans="1:59" x14ac:dyDescent="0.25">
      <c r="A651" s="47">
        <v>1</v>
      </c>
      <c r="B651" s="47">
        <v>4</v>
      </c>
      <c r="C651" s="47">
        <v>9</v>
      </c>
      <c r="D651" s="47">
        <v>1</v>
      </c>
      <c r="E651" s="47">
        <v>6</v>
      </c>
      <c r="F651" s="47">
        <v>0</v>
      </c>
      <c r="G651" s="47">
        <v>2</v>
      </c>
      <c r="H651" s="47">
        <v>0</v>
      </c>
      <c r="I651" s="47">
        <v>0</v>
      </c>
      <c r="J651" s="47">
        <v>0</v>
      </c>
      <c r="K651" s="47">
        <v>21</v>
      </c>
      <c r="L651" s="47">
        <v>265</v>
      </c>
      <c r="M651" s="47">
        <v>4</v>
      </c>
      <c r="N651" s="47">
        <v>7</v>
      </c>
      <c r="O651" s="42">
        <v>3.8</v>
      </c>
      <c r="P651" s="42">
        <v>2.19</v>
      </c>
      <c r="Q651" s="42">
        <v>0.49</v>
      </c>
      <c r="R651" s="42">
        <v>0.91</v>
      </c>
      <c r="S651" s="47">
        <v>8</v>
      </c>
      <c r="T651" s="42">
        <v>3.26</v>
      </c>
      <c r="U651" s="42">
        <v>0</v>
      </c>
      <c r="V651" s="42">
        <v>1.2166666666666666</v>
      </c>
      <c r="W651" s="42">
        <v>38</v>
      </c>
      <c r="X651" s="42">
        <v>45</v>
      </c>
      <c r="Y651" s="42">
        <v>0.75</v>
      </c>
      <c r="Z651" s="42">
        <v>0.5</v>
      </c>
      <c r="AA651" s="42">
        <v>1.1200000000000001</v>
      </c>
      <c r="AB651" s="42">
        <v>0.12</v>
      </c>
      <c r="AC651" s="42">
        <v>0.12</v>
      </c>
      <c r="AD651" s="42">
        <v>0</v>
      </c>
      <c r="AE651" s="42">
        <v>0</v>
      </c>
      <c r="AF651" s="42">
        <v>0</v>
      </c>
      <c r="AG651" s="42">
        <v>0.25</v>
      </c>
      <c r="AH651" s="42">
        <v>0</v>
      </c>
      <c r="AI651" s="47">
        <v>2</v>
      </c>
      <c r="AJ651" s="47">
        <v>1</v>
      </c>
      <c r="AK651" s="47">
        <v>4</v>
      </c>
      <c r="AL651" s="47">
        <v>1</v>
      </c>
      <c r="AM651" s="47">
        <v>0</v>
      </c>
      <c r="AN651">
        <v>0</v>
      </c>
      <c r="AO651" s="47">
        <v>0</v>
      </c>
      <c r="AP651" s="47">
        <v>0</v>
      </c>
      <c r="AQ651" s="47">
        <v>0</v>
      </c>
      <c r="AR651" s="47">
        <v>0</v>
      </c>
      <c r="AS651" s="47">
        <v>4</v>
      </c>
      <c r="AT651" s="47">
        <v>3</v>
      </c>
      <c r="AU651" s="47">
        <v>5</v>
      </c>
      <c r="AV651" s="47">
        <v>0</v>
      </c>
      <c r="AW651" s="47">
        <v>1</v>
      </c>
      <c r="AX651" s="47">
        <v>0</v>
      </c>
      <c r="AY651">
        <v>0</v>
      </c>
      <c r="AZ651" s="47">
        <v>0</v>
      </c>
      <c r="BA651" s="47">
        <v>2</v>
      </c>
      <c r="BB651">
        <v>0</v>
      </c>
      <c r="BC651" t="s">
        <v>484</v>
      </c>
      <c r="BD651">
        <v>2.2204460492503131E-16</v>
      </c>
      <c r="BE651">
        <v>7.2999999999999989</v>
      </c>
      <c r="BF651">
        <v>0</v>
      </c>
      <c r="BG651">
        <v>6</v>
      </c>
    </row>
    <row r="652" spans="1:59" x14ac:dyDescent="0.25">
      <c r="A652" s="47">
        <v>5</v>
      </c>
      <c r="B652" s="47">
        <v>22</v>
      </c>
      <c r="C652" s="47">
        <v>20</v>
      </c>
      <c r="D652" s="47">
        <v>1</v>
      </c>
      <c r="E652" s="47">
        <v>6</v>
      </c>
      <c r="F652" s="47">
        <v>0</v>
      </c>
      <c r="G652" s="47">
        <v>1</v>
      </c>
      <c r="H652" s="47">
        <v>0</v>
      </c>
      <c r="I652" s="47">
        <v>0</v>
      </c>
      <c r="J652" s="47">
        <v>0</v>
      </c>
      <c r="K652" s="47">
        <v>21</v>
      </c>
      <c r="L652" s="47">
        <v>282</v>
      </c>
      <c r="M652" s="47">
        <v>4</v>
      </c>
      <c r="N652" s="47">
        <v>7</v>
      </c>
      <c r="O652" s="42">
        <v>-0.5</v>
      </c>
      <c r="P652" s="42">
        <v>3.62</v>
      </c>
      <c r="Q652" s="42">
        <v>-0.4</v>
      </c>
      <c r="R652" s="42">
        <v>1.85</v>
      </c>
      <c r="S652" s="47">
        <v>11</v>
      </c>
      <c r="T652" s="42">
        <v>0.02</v>
      </c>
      <c r="U652" s="42">
        <v>1.02</v>
      </c>
      <c r="V652" s="42">
        <v>2.5500000000000003</v>
      </c>
      <c r="W652" s="42">
        <v>90</v>
      </c>
      <c r="X652" s="42">
        <v>50</v>
      </c>
      <c r="Y652" s="42">
        <v>0.55000000000000004</v>
      </c>
      <c r="Z652" s="42">
        <v>2</v>
      </c>
      <c r="AA652" s="42">
        <v>1.82</v>
      </c>
      <c r="AB652" s="42">
        <v>0.45</v>
      </c>
      <c r="AC652" s="42">
        <v>0.09</v>
      </c>
      <c r="AD652" s="42">
        <v>0</v>
      </c>
      <c r="AE652" s="42">
        <v>0</v>
      </c>
      <c r="AF652" s="42">
        <v>0</v>
      </c>
      <c r="AG652" s="42">
        <v>0.09</v>
      </c>
      <c r="AH652" s="42">
        <v>0</v>
      </c>
      <c r="AI652" s="47">
        <v>2</v>
      </c>
      <c r="AJ652" s="47">
        <v>8</v>
      </c>
      <c r="AK652" s="47">
        <v>11</v>
      </c>
      <c r="AL652" s="47">
        <v>3</v>
      </c>
      <c r="AM652" s="47">
        <v>1</v>
      </c>
      <c r="AN652">
        <v>0</v>
      </c>
      <c r="AO652" s="47">
        <v>0</v>
      </c>
      <c r="AP652" s="47">
        <v>0</v>
      </c>
      <c r="AQ652" s="47">
        <v>0</v>
      </c>
      <c r="AR652" s="47">
        <v>0</v>
      </c>
      <c r="AS652" s="47">
        <v>4</v>
      </c>
      <c r="AT652" s="47">
        <v>14</v>
      </c>
      <c r="AU652" s="47">
        <v>9</v>
      </c>
      <c r="AV652" s="47">
        <v>2</v>
      </c>
      <c r="AW652" s="47">
        <v>0</v>
      </c>
      <c r="AX652" s="47">
        <v>0</v>
      </c>
      <c r="AY652">
        <v>0</v>
      </c>
      <c r="AZ652" s="47">
        <v>0</v>
      </c>
      <c r="BA652" s="47">
        <v>1</v>
      </c>
      <c r="BB652">
        <v>0</v>
      </c>
      <c r="BC652" t="s">
        <v>427</v>
      </c>
      <c r="BD652">
        <v>5.0999999999999996</v>
      </c>
      <c r="BE652">
        <v>15.3</v>
      </c>
      <c r="BF652">
        <v>5</v>
      </c>
      <c r="BG652">
        <v>6</v>
      </c>
    </row>
    <row r="653" spans="1:59" x14ac:dyDescent="0.25">
      <c r="A653" s="47">
        <v>0</v>
      </c>
      <c r="B653" s="47">
        <v>3</v>
      </c>
      <c r="C653" s="47">
        <v>4</v>
      </c>
      <c r="D653" s="47">
        <v>1</v>
      </c>
      <c r="E653" s="47">
        <v>4</v>
      </c>
      <c r="F653" s="47">
        <v>0</v>
      </c>
      <c r="G653" s="47">
        <v>1</v>
      </c>
      <c r="H653" s="47">
        <v>0</v>
      </c>
      <c r="I653" s="47">
        <v>0</v>
      </c>
      <c r="J653" s="47">
        <v>0</v>
      </c>
      <c r="K653" s="47">
        <v>21</v>
      </c>
      <c r="L653" s="47">
        <v>282</v>
      </c>
      <c r="M653" s="47">
        <v>4</v>
      </c>
      <c r="N653" s="47">
        <v>7</v>
      </c>
      <c r="O653" s="42">
        <v>3.6</v>
      </c>
      <c r="P653" s="42">
        <v>4.12</v>
      </c>
      <c r="Q653" s="42">
        <v>0.55000000000000004</v>
      </c>
      <c r="R653" s="42">
        <v>1.07</v>
      </c>
      <c r="S653" s="47">
        <v>6</v>
      </c>
      <c r="T653" s="42">
        <v>3.11</v>
      </c>
      <c r="U653" s="42">
        <v>1.5</v>
      </c>
      <c r="V653" s="42">
        <v>0.6333333333333333</v>
      </c>
      <c r="W653" s="42">
        <v>38</v>
      </c>
      <c r="X653" s="42">
        <v>87</v>
      </c>
      <c r="Y653" s="42">
        <v>0.67</v>
      </c>
      <c r="Z653" s="42">
        <v>0.5</v>
      </c>
      <c r="AA653" s="42">
        <v>0.67</v>
      </c>
      <c r="AB653" s="42">
        <v>0</v>
      </c>
      <c r="AC653" s="42">
        <v>0.17</v>
      </c>
      <c r="AD653" s="42">
        <v>0</v>
      </c>
      <c r="AE653" s="42">
        <v>0</v>
      </c>
      <c r="AF653" s="42">
        <v>0</v>
      </c>
      <c r="AG653" s="42">
        <v>0.17</v>
      </c>
      <c r="AH653" s="42">
        <v>0</v>
      </c>
      <c r="AI653" s="47">
        <v>2</v>
      </c>
      <c r="AJ653" s="47">
        <v>2</v>
      </c>
      <c r="AK653" s="47">
        <v>3</v>
      </c>
      <c r="AL653" s="47">
        <v>0</v>
      </c>
      <c r="AM653" s="47">
        <v>1</v>
      </c>
      <c r="AN653">
        <v>0</v>
      </c>
      <c r="AO653" s="47">
        <v>0</v>
      </c>
      <c r="AP653" s="47">
        <v>0</v>
      </c>
      <c r="AQ653" s="47">
        <v>1</v>
      </c>
      <c r="AR653" s="47">
        <v>0</v>
      </c>
      <c r="AS653" s="47">
        <v>2</v>
      </c>
      <c r="AT653" s="47">
        <v>1</v>
      </c>
      <c r="AU653" s="47">
        <v>1</v>
      </c>
      <c r="AV653" s="47">
        <v>0</v>
      </c>
      <c r="AW653" s="47">
        <v>0</v>
      </c>
      <c r="AX653" s="47">
        <v>0</v>
      </c>
      <c r="AY653">
        <v>0</v>
      </c>
      <c r="AZ653" s="47">
        <v>0</v>
      </c>
      <c r="BA653" s="47">
        <v>0</v>
      </c>
      <c r="BB653">
        <v>0</v>
      </c>
      <c r="BC653" t="s">
        <v>543</v>
      </c>
      <c r="BD653">
        <v>4.5</v>
      </c>
      <c r="BE653">
        <v>1.9000000000000001</v>
      </c>
      <c r="BF653">
        <v>3</v>
      </c>
      <c r="BG653">
        <v>3</v>
      </c>
    </row>
    <row r="654" spans="1:59" x14ac:dyDescent="0.25">
      <c r="A654" s="47">
        <v>0</v>
      </c>
      <c r="B654" s="47">
        <v>11</v>
      </c>
      <c r="C654" s="47">
        <v>7</v>
      </c>
      <c r="D654" s="47">
        <v>1</v>
      </c>
      <c r="E654" s="47">
        <v>6</v>
      </c>
      <c r="F654" s="47">
        <v>0</v>
      </c>
      <c r="G654" s="47">
        <v>1</v>
      </c>
      <c r="H654" s="47">
        <v>0</v>
      </c>
      <c r="I654" s="47">
        <v>0</v>
      </c>
      <c r="J654" s="47">
        <v>0</v>
      </c>
      <c r="K654" s="47">
        <v>21</v>
      </c>
      <c r="L654" s="47">
        <v>262</v>
      </c>
      <c r="M654" s="47">
        <v>4</v>
      </c>
      <c r="N654" s="47">
        <v>6</v>
      </c>
      <c r="O654" s="42">
        <v>-0.3</v>
      </c>
      <c r="P654" s="42">
        <v>6.57</v>
      </c>
      <c r="Q654" s="42">
        <v>-1.38</v>
      </c>
      <c r="R654" s="42">
        <v>2.68</v>
      </c>
      <c r="S654" s="47">
        <v>6</v>
      </c>
      <c r="T654" s="42">
        <v>0.16</v>
      </c>
      <c r="U654" s="42">
        <v>3.4333333333333331</v>
      </c>
      <c r="V654" s="42">
        <v>1.9333333333333333</v>
      </c>
      <c r="W654" s="42">
        <v>71</v>
      </c>
      <c r="X654" s="42">
        <v>34</v>
      </c>
      <c r="Y654" s="42">
        <v>1</v>
      </c>
      <c r="Z654" s="42">
        <v>1.83</v>
      </c>
      <c r="AA654" s="42">
        <v>1.17</v>
      </c>
      <c r="AB654" s="42">
        <v>0</v>
      </c>
      <c r="AC654" s="42">
        <v>0.17</v>
      </c>
      <c r="AD654" s="42">
        <v>0</v>
      </c>
      <c r="AE654" s="42">
        <v>0</v>
      </c>
      <c r="AF654" s="42">
        <v>0</v>
      </c>
      <c r="AG654" s="42">
        <v>0.17</v>
      </c>
      <c r="AH654" s="42">
        <v>0</v>
      </c>
      <c r="AI654" s="47">
        <v>4</v>
      </c>
      <c r="AJ654" s="47">
        <v>6</v>
      </c>
      <c r="AK654" s="47">
        <v>3</v>
      </c>
      <c r="AL654" s="47">
        <v>0</v>
      </c>
      <c r="AM654" s="47">
        <v>1</v>
      </c>
      <c r="AN654">
        <v>0</v>
      </c>
      <c r="AO654" s="47">
        <v>0</v>
      </c>
      <c r="AP654" s="47">
        <v>0</v>
      </c>
      <c r="AQ654" s="47">
        <v>1</v>
      </c>
      <c r="AR654" s="47">
        <v>0</v>
      </c>
      <c r="AS654" s="47">
        <v>2</v>
      </c>
      <c r="AT654" s="47">
        <v>5</v>
      </c>
      <c r="AU654" s="47">
        <v>4</v>
      </c>
      <c r="AV654" s="47">
        <v>0</v>
      </c>
      <c r="AW654" s="47">
        <v>0</v>
      </c>
      <c r="AX654" s="47">
        <v>0</v>
      </c>
      <c r="AY654">
        <v>0</v>
      </c>
      <c r="AZ654" s="47">
        <v>0</v>
      </c>
      <c r="BA654" s="47">
        <v>0</v>
      </c>
      <c r="BB654">
        <v>0</v>
      </c>
      <c r="BC654" t="s">
        <v>680</v>
      </c>
      <c r="BD654">
        <v>10.299999999999999</v>
      </c>
      <c r="BE654">
        <v>5.8</v>
      </c>
      <c r="BF654">
        <v>3</v>
      </c>
      <c r="BG654">
        <v>3</v>
      </c>
    </row>
    <row r="655" spans="1:59" x14ac:dyDescent="0.25">
      <c r="A655" s="47">
        <v>5</v>
      </c>
      <c r="B655" s="47">
        <v>16</v>
      </c>
      <c r="C655" s="47">
        <v>20</v>
      </c>
      <c r="D655" s="47">
        <v>11</v>
      </c>
      <c r="E655" s="47">
        <v>62</v>
      </c>
      <c r="F655" s="47">
        <v>1</v>
      </c>
      <c r="G655" s="47">
        <v>8</v>
      </c>
      <c r="H655" s="47">
        <v>1</v>
      </c>
      <c r="I655" s="47">
        <v>0</v>
      </c>
      <c r="J655" s="47">
        <v>0</v>
      </c>
      <c r="K655" s="47">
        <v>21</v>
      </c>
      <c r="L655" s="47">
        <v>265</v>
      </c>
      <c r="M655" s="47">
        <v>5</v>
      </c>
      <c r="N655" s="47">
        <v>7</v>
      </c>
      <c r="O655" s="42">
        <v>4</v>
      </c>
      <c r="P655" s="42">
        <v>6.77</v>
      </c>
      <c r="Q655" s="42">
        <v>-0.84</v>
      </c>
      <c r="R655" s="42">
        <v>3.89</v>
      </c>
      <c r="S655" s="47">
        <v>18</v>
      </c>
      <c r="T655" s="42">
        <v>3.5</v>
      </c>
      <c r="U655" s="42">
        <v>4.3444444444444441</v>
      </c>
      <c r="V655" s="42">
        <v>3.1</v>
      </c>
      <c r="W655" s="42">
        <v>73</v>
      </c>
      <c r="X655" s="42">
        <v>77</v>
      </c>
      <c r="Y655" s="42">
        <v>3.26</v>
      </c>
      <c r="Z655" s="42">
        <v>0.84</v>
      </c>
      <c r="AA655" s="42">
        <v>1.05</v>
      </c>
      <c r="AB655" s="42">
        <v>0.26</v>
      </c>
      <c r="AC655" s="42">
        <v>0.57999999999999996</v>
      </c>
      <c r="AD655" s="42">
        <v>0</v>
      </c>
      <c r="AE655" s="42">
        <v>0.05</v>
      </c>
      <c r="AF655" s="42">
        <v>0.05</v>
      </c>
      <c r="AG655" s="42">
        <v>0.42</v>
      </c>
      <c r="AH655" s="42">
        <v>0</v>
      </c>
      <c r="AI655" s="47">
        <v>32</v>
      </c>
      <c r="AJ655" s="47">
        <v>10</v>
      </c>
      <c r="AK655" s="47">
        <v>11</v>
      </c>
      <c r="AL655" s="47">
        <v>4</v>
      </c>
      <c r="AM655" s="47">
        <v>4</v>
      </c>
      <c r="AN655">
        <v>1</v>
      </c>
      <c r="AO655" s="47">
        <v>0</v>
      </c>
      <c r="AP655" s="47">
        <v>1</v>
      </c>
      <c r="AQ655" s="47">
        <v>2</v>
      </c>
      <c r="AR655" s="47">
        <v>0</v>
      </c>
      <c r="AS655" s="47">
        <v>30</v>
      </c>
      <c r="AT655" s="47">
        <v>6</v>
      </c>
      <c r="AU655" s="47">
        <v>9</v>
      </c>
      <c r="AV655" s="47">
        <v>1</v>
      </c>
      <c r="AW655" s="47">
        <v>7</v>
      </c>
      <c r="AX655" s="47">
        <v>0</v>
      </c>
      <c r="AY655">
        <v>0</v>
      </c>
      <c r="AZ655" s="47">
        <v>0</v>
      </c>
      <c r="BA655" s="47">
        <v>6</v>
      </c>
      <c r="BB655">
        <v>0</v>
      </c>
      <c r="BC655" t="s">
        <v>331</v>
      </c>
      <c r="BD655">
        <v>39.299999999999997</v>
      </c>
      <c r="BE655">
        <v>31.3</v>
      </c>
      <c r="BF655">
        <v>9</v>
      </c>
      <c r="BG655">
        <v>10</v>
      </c>
    </row>
    <row r="656" spans="1:59" x14ac:dyDescent="0.25">
      <c r="A656" s="47">
        <v>3</v>
      </c>
      <c r="B656" s="47">
        <v>13</v>
      </c>
      <c r="C656" s="47">
        <v>20</v>
      </c>
      <c r="D656" s="47">
        <v>3</v>
      </c>
      <c r="E656" s="47">
        <v>5</v>
      </c>
      <c r="F656" s="47">
        <v>0</v>
      </c>
      <c r="G656" s="47">
        <v>0</v>
      </c>
      <c r="H656" s="47">
        <v>0</v>
      </c>
      <c r="I656" s="47">
        <v>0</v>
      </c>
      <c r="J656" s="47">
        <v>0</v>
      </c>
      <c r="K656" s="47">
        <v>21</v>
      </c>
      <c r="L656" s="47">
        <v>265</v>
      </c>
      <c r="M656" s="47">
        <v>4</v>
      </c>
      <c r="N656" s="47">
        <v>3</v>
      </c>
      <c r="O656" s="42">
        <v>-0.1</v>
      </c>
      <c r="P656" s="42">
        <v>3.9</v>
      </c>
      <c r="Q656" s="42">
        <v>0.02</v>
      </c>
      <c r="R656" s="42">
        <v>0.95</v>
      </c>
      <c r="S656" s="47">
        <v>12</v>
      </c>
      <c r="T656" s="42">
        <v>0.3</v>
      </c>
      <c r="U656" s="42">
        <v>0.61666666666666659</v>
      </c>
      <c r="V656" s="42">
        <v>1.3</v>
      </c>
      <c r="W656" s="42">
        <v>39</v>
      </c>
      <c r="X656" s="42">
        <v>17</v>
      </c>
      <c r="Y656" s="42">
        <v>0.42</v>
      </c>
      <c r="Z656" s="42">
        <v>1.08</v>
      </c>
      <c r="AA656" s="42">
        <v>1.67</v>
      </c>
      <c r="AB656" s="42">
        <v>0.25</v>
      </c>
      <c r="AC656" s="42">
        <v>0.25</v>
      </c>
      <c r="AD656" s="42">
        <v>0</v>
      </c>
      <c r="AE656" s="42">
        <v>0</v>
      </c>
      <c r="AF656" s="42">
        <v>0</v>
      </c>
      <c r="AG656" s="42">
        <v>0</v>
      </c>
      <c r="AH656" s="42">
        <v>0</v>
      </c>
      <c r="AI656" s="47">
        <v>3</v>
      </c>
      <c r="AJ656" s="47">
        <v>5</v>
      </c>
      <c r="AK656" s="47">
        <v>14</v>
      </c>
      <c r="AL656" s="47">
        <v>2</v>
      </c>
      <c r="AM656" s="47">
        <v>3</v>
      </c>
      <c r="AN656">
        <v>0</v>
      </c>
      <c r="AO656" s="47">
        <v>0</v>
      </c>
      <c r="AP656" s="47">
        <v>0</v>
      </c>
      <c r="AQ656" s="47">
        <v>0</v>
      </c>
      <c r="AR656" s="47">
        <v>0</v>
      </c>
      <c r="AS656" s="47">
        <v>2</v>
      </c>
      <c r="AT656" s="47">
        <v>8</v>
      </c>
      <c r="AU656" s="47">
        <v>6</v>
      </c>
      <c r="AV656" s="47">
        <v>1</v>
      </c>
      <c r="AW656" s="47">
        <v>0</v>
      </c>
      <c r="AX656" s="47">
        <v>0</v>
      </c>
      <c r="AY656">
        <v>0</v>
      </c>
      <c r="AZ656" s="47">
        <v>0</v>
      </c>
      <c r="BA656" s="47">
        <v>0</v>
      </c>
      <c r="BB656">
        <v>0</v>
      </c>
      <c r="BC656" t="s">
        <v>593</v>
      </c>
      <c r="BD656">
        <v>3.7</v>
      </c>
      <c r="BE656">
        <v>7.8000000000000007</v>
      </c>
      <c r="BF656">
        <v>6</v>
      </c>
      <c r="BG656">
        <v>6</v>
      </c>
    </row>
    <row r="657" spans="1:59" x14ac:dyDescent="0.25">
      <c r="A657" s="47">
        <v>1</v>
      </c>
      <c r="B657" s="47">
        <v>15</v>
      </c>
      <c r="C657" s="47">
        <v>16</v>
      </c>
      <c r="D657" s="47">
        <v>5</v>
      </c>
      <c r="E657" s="47">
        <v>11</v>
      </c>
      <c r="F657" s="47">
        <v>1</v>
      </c>
      <c r="G657" s="47">
        <v>2</v>
      </c>
      <c r="H657" s="47">
        <v>0</v>
      </c>
      <c r="I657" s="47">
        <v>0</v>
      </c>
      <c r="J657" s="47">
        <v>0</v>
      </c>
      <c r="K657" s="47">
        <v>21</v>
      </c>
      <c r="L657" s="47">
        <v>282</v>
      </c>
      <c r="M657" s="47">
        <v>4</v>
      </c>
      <c r="N657" s="47">
        <v>2</v>
      </c>
      <c r="O657" s="42">
        <v>1.2</v>
      </c>
      <c r="P657" s="42">
        <v>4.9000000000000004</v>
      </c>
      <c r="Q657" s="42">
        <v>-0.03</v>
      </c>
      <c r="R657" s="42">
        <v>1.94</v>
      </c>
      <c r="S657" s="47">
        <v>15</v>
      </c>
      <c r="T657" s="42">
        <v>1.32</v>
      </c>
      <c r="U657" s="42">
        <v>2.8857142857142857</v>
      </c>
      <c r="V657" s="42">
        <v>1.1000000000000001</v>
      </c>
      <c r="W657" s="42">
        <v>51</v>
      </c>
      <c r="X657" s="42">
        <v>17</v>
      </c>
      <c r="Y657" s="42">
        <v>0.73</v>
      </c>
      <c r="Z657" s="42">
        <v>1</v>
      </c>
      <c r="AA657" s="42">
        <v>1.07</v>
      </c>
      <c r="AB657" s="42">
        <v>7.0000000000000007E-2</v>
      </c>
      <c r="AC657" s="42">
        <v>0.33</v>
      </c>
      <c r="AD657" s="42">
        <v>0</v>
      </c>
      <c r="AE657" s="42">
        <v>7.0000000000000007E-2</v>
      </c>
      <c r="AF657" s="42">
        <v>0</v>
      </c>
      <c r="AG657" s="42">
        <v>0.13</v>
      </c>
      <c r="AH657" s="42">
        <v>0</v>
      </c>
      <c r="AI657" s="47">
        <v>7</v>
      </c>
      <c r="AJ657" s="47">
        <v>7</v>
      </c>
      <c r="AK657" s="47">
        <v>5</v>
      </c>
      <c r="AL657" s="47">
        <v>0</v>
      </c>
      <c r="AM657" s="47">
        <v>3</v>
      </c>
      <c r="AN657">
        <v>1</v>
      </c>
      <c r="AO657" s="47">
        <v>0</v>
      </c>
      <c r="AP657" s="47">
        <v>0</v>
      </c>
      <c r="AQ657" s="47">
        <v>2</v>
      </c>
      <c r="AR657" s="47">
        <v>0</v>
      </c>
      <c r="AS657" s="47">
        <v>4</v>
      </c>
      <c r="AT657" s="47">
        <v>8</v>
      </c>
      <c r="AU657" s="47">
        <v>11</v>
      </c>
      <c r="AV657" s="47">
        <v>1</v>
      </c>
      <c r="AW657" s="47">
        <v>2</v>
      </c>
      <c r="AX657" s="47">
        <v>0</v>
      </c>
      <c r="AY657">
        <v>0</v>
      </c>
      <c r="AZ657" s="47">
        <v>0</v>
      </c>
      <c r="BA657" s="47">
        <v>0</v>
      </c>
      <c r="BB657">
        <v>0</v>
      </c>
      <c r="BC657" t="s">
        <v>179</v>
      </c>
      <c r="BD657">
        <v>20.2</v>
      </c>
      <c r="BE657">
        <v>8.9</v>
      </c>
      <c r="BF657">
        <v>7</v>
      </c>
      <c r="BG657">
        <v>8</v>
      </c>
    </row>
    <row r="658" spans="1:59" x14ac:dyDescent="0.25">
      <c r="A658" s="47">
        <v>1</v>
      </c>
      <c r="B658" s="47">
        <v>12</v>
      </c>
      <c r="C658" s="47">
        <v>17</v>
      </c>
      <c r="D658" s="47">
        <v>16</v>
      </c>
      <c r="E658" s="47">
        <v>22</v>
      </c>
      <c r="F658" s="47">
        <v>4</v>
      </c>
      <c r="G658" s="47">
        <v>12</v>
      </c>
      <c r="H658" s="47">
        <v>2</v>
      </c>
      <c r="I658" s="47">
        <v>0</v>
      </c>
      <c r="J658" s="47">
        <v>0</v>
      </c>
      <c r="K658" s="47">
        <v>21</v>
      </c>
      <c r="L658" s="47">
        <v>265</v>
      </c>
      <c r="M658" s="47">
        <v>4</v>
      </c>
      <c r="N658" s="47">
        <v>5</v>
      </c>
      <c r="O658" s="42">
        <v>0.7</v>
      </c>
      <c r="P658" s="42">
        <v>7.11</v>
      </c>
      <c r="Q658" s="42">
        <v>-2.0299999999999998</v>
      </c>
      <c r="R658" s="42">
        <v>4.1100000000000003</v>
      </c>
      <c r="S658" s="47">
        <v>20</v>
      </c>
      <c r="T658" s="42">
        <v>1.01</v>
      </c>
      <c r="U658" s="42">
        <v>6.1899999999999995</v>
      </c>
      <c r="V658" s="42">
        <v>2.0300000000000002</v>
      </c>
      <c r="W658" s="42">
        <v>89</v>
      </c>
      <c r="X658" s="42">
        <v>51</v>
      </c>
      <c r="Y658" s="42">
        <v>1.1000000000000001</v>
      </c>
      <c r="Z658" s="42">
        <v>0.6</v>
      </c>
      <c r="AA658" s="42">
        <v>0.85</v>
      </c>
      <c r="AB658" s="42">
        <v>0.05</v>
      </c>
      <c r="AC658" s="42">
        <v>0.8</v>
      </c>
      <c r="AD658" s="42">
        <v>0</v>
      </c>
      <c r="AE658" s="42">
        <v>0.2</v>
      </c>
      <c r="AF658" s="42">
        <v>0.1</v>
      </c>
      <c r="AG658" s="42">
        <v>0.6</v>
      </c>
      <c r="AH658" s="42">
        <v>0</v>
      </c>
      <c r="AI658" s="47">
        <v>15</v>
      </c>
      <c r="AJ658" s="47">
        <v>6</v>
      </c>
      <c r="AK658" s="47">
        <v>11</v>
      </c>
      <c r="AL658" s="47">
        <v>0</v>
      </c>
      <c r="AM658" s="47">
        <v>8</v>
      </c>
      <c r="AN658">
        <v>4</v>
      </c>
      <c r="AO658" s="47">
        <v>0</v>
      </c>
      <c r="AP658" s="47">
        <v>2</v>
      </c>
      <c r="AQ658" s="47">
        <v>7</v>
      </c>
      <c r="AR658" s="47">
        <v>0</v>
      </c>
      <c r="AS658" s="47">
        <v>7</v>
      </c>
      <c r="AT658" s="47">
        <v>6</v>
      </c>
      <c r="AU658" s="47">
        <v>6</v>
      </c>
      <c r="AV658" s="47">
        <v>1</v>
      </c>
      <c r="AW658" s="47">
        <v>8</v>
      </c>
      <c r="AX658" s="47">
        <v>0</v>
      </c>
      <c r="AY658">
        <v>0</v>
      </c>
      <c r="AZ658" s="47">
        <v>0</v>
      </c>
      <c r="BA658" s="47">
        <v>5</v>
      </c>
      <c r="BB658">
        <v>0</v>
      </c>
      <c r="BC658" t="s">
        <v>318</v>
      </c>
      <c r="BD658">
        <v>62.199999999999996</v>
      </c>
      <c r="BE658">
        <v>20.299999999999997</v>
      </c>
      <c r="BF658">
        <v>10</v>
      </c>
      <c r="BG658">
        <v>10</v>
      </c>
    </row>
    <row r="659" spans="1:59" x14ac:dyDescent="0.25">
      <c r="A659" s="47">
        <v>2</v>
      </c>
      <c r="B659" s="47">
        <v>47</v>
      </c>
      <c r="C659" s="47">
        <v>27</v>
      </c>
      <c r="D659" s="47">
        <v>6</v>
      </c>
      <c r="E659" s="47">
        <v>18</v>
      </c>
      <c r="F659" s="47">
        <v>1</v>
      </c>
      <c r="G659" s="47">
        <v>1</v>
      </c>
      <c r="H659" s="47">
        <v>1</v>
      </c>
      <c r="I659" s="47">
        <v>0</v>
      </c>
      <c r="J659" s="47">
        <v>0</v>
      </c>
      <c r="K659" s="47">
        <v>21</v>
      </c>
      <c r="L659" s="47">
        <v>265</v>
      </c>
      <c r="M659" s="47">
        <v>4</v>
      </c>
      <c r="N659" s="47">
        <v>7</v>
      </c>
      <c r="O659" s="42">
        <v>4.5999999999999996</v>
      </c>
      <c r="P659" s="42">
        <v>7.52</v>
      </c>
      <c r="Q659" s="42">
        <v>-1.5</v>
      </c>
      <c r="R659" s="42">
        <v>3.97</v>
      </c>
      <c r="S659" s="47">
        <v>18</v>
      </c>
      <c r="T659" s="42">
        <v>3.96</v>
      </c>
      <c r="U659" s="42">
        <v>5.1111111111111107</v>
      </c>
      <c r="V659" s="42">
        <v>2.8111111111111109</v>
      </c>
      <c r="W659" s="42">
        <v>86</v>
      </c>
      <c r="X659" s="42">
        <v>96</v>
      </c>
      <c r="Y659" s="42">
        <v>1</v>
      </c>
      <c r="Z659" s="42">
        <v>2.61</v>
      </c>
      <c r="AA659" s="42">
        <v>1.5</v>
      </c>
      <c r="AB659" s="42">
        <v>0.11</v>
      </c>
      <c r="AC659" s="42">
        <v>0.33</v>
      </c>
      <c r="AD659" s="42">
        <v>0</v>
      </c>
      <c r="AE659" s="42">
        <v>0.06</v>
      </c>
      <c r="AF659" s="42">
        <v>0.06</v>
      </c>
      <c r="AG659" s="42">
        <v>0.06</v>
      </c>
      <c r="AH659" s="42">
        <v>0</v>
      </c>
      <c r="AI659" s="47">
        <v>10</v>
      </c>
      <c r="AJ659" s="47">
        <v>29</v>
      </c>
      <c r="AK659" s="47">
        <v>18</v>
      </c>
      <c r="AL659" s="47">
        <v>2</v>
      </c>
      <c r="AM659" s="47">
        <v>3</v>
      </c>
      <c r="AN659">
        <v>1</v>
      </c>
      <c r="AO659" s="47">
        <v>0</v>
      </c>
      <c r="AP659" s="47">
        <v>1</v>
      </c>
      <c r="AQ659" s="47">
        <v>1</v>
      </c>
      <c r="AR659" s="47">
        <v>0</v>
      </c>
      <c r="AS659" s="47">
        <v>8</v>
      </c>
      <c r="AT659" s="47">
        <v>18</v>
      </c>
      <c r="AU659" s="47">
        <v>9</v>
      </c>
      <c r="AV659" s="47">
        <v>0</v>
      </c>
      <c r="AW659" s="47">
        <v>3</v>
      </c>
      <c r="AX659" s="47">
        <v>0</v>
      </c>
      <c r="AY659">
        <v>0</v>
      </c>
      <c r="AZ659" s="47">
        <v>0</v>
      </c>
      <c r="BA659" s="47">
        <v>0</v>
      </c>
      <c r="BB659">
        <v>0</v>
      </c>
      <c r="BC659" t="s">
        <v>320</v>
      </c>
      <c r="BD659">
        <v>49</v>
      </c>
      <c r="BE659">
        <v>25.299999999999997</v>
      </c>
      <c r="BF659">
        <v>10</v>
      </c>
      <c r="BG659">
        <v>9</v>
      </c>
    </row>
    <row r="660" spans="1:59" x14ac:dyDescent="0.25">
      <c r="A660" s="47">
        <v>1</v>
      </c>
      <c r="B660" s="47">
        <v>5</v>
      </c>
      <c r="C660" s="47">
        <v>2</v>
      </c>
      <c r="D660" s="47">
        <v>2</v>
      </c>
      <c r="E660" s="47">
        <v>7</v>
      </c>
      <c r="F660" s="47">
        <v>0</v>
      </c>
      <c r="G660" s="47">
        <v>1</v>
      </c>
      <c r="H660" s="47">
        <v>0</v>
      </c>
      <c r="I660" s="47">
        <v>0</v>
      </c>
      <c r="J660" s="47">
        <v>0</v>
      </c>
      <c r="K660" s="47">
        <v>21</v>
      </c>
      <c r="L660" s="47">
        <v>266</v>
      </c>
      <c r="M660" s="47">
        <v>4</v>
      </c>
      <c r="N660" s="47">
        <v>6</v>
      </c>
      <c r="O660" s="42">
        <v>2.5</v>
      </c>
      <c r="P660" s="42">
        <v>2.83</v>
      </c>
      <c r="Q660" s="42">
        <v>0.43</v>
      </c>
      <c r="R660" s="42">
        <v>1.19</v>
      </c>
      <c r="S660" s="47">
        <v>9</v>
      </c>
      <c r="T660" s="42">
        <v>2.2799999999999998</v>
      </c>
      <c r="U660" s="42">
        <v>1.8250000000000002</v>
      </c>
      <c r="V660" s="42">
        <v>0.67999999999999994</v>
      </c>
      <c r="W660" s="42">
        <v>37</v>
      </c>
      <c r="X660" s="42">
        <v>70</v>
      </c>
      <c r="Y660" s="42">
        <v>0.78</v>
      </c>
      <c r="Z660" s="42">
        <v>0.56000000000000005</v>
      </c>
      <c r="AA660" s="42">
        <v>0.22</v>
      </c>
      <c r="AB660" s="42">
        <v>0.11</v>
      </c>
      <c r="AC660" s="42">
        <v>0.22</v>
      </c>
      <c r="AD660" s="42">
        <v>0</v>
      </c>
      <c r="AE660" s="42">
        <v>0</v>
      </c>
      <c r="AF660" s="42">
        <v>0</v>
      </c>
      <c r="AG660" s="42">
        <v>0.11</v>
      </c>
      <c r="AH660" s="42">
        <v>0</v>
      </c>
      <c r="AI660" s="47">
        <v>5</v>
      </c>
      <c r="AJ660" s="47">
        <v>3</v>
      </c>
      <c r="AK660" s="47">
        <v>0</v>
      </c>
      <c r="AL660" s="47">
        <v>0</v>
      </c>
      <c r="AM660" s="47">
        <v>0</v>
      </c>
      <c r="AN660">
        <v>0</v>
      </c>
      <c r="AO660" s="47">
        <v>0</v>
      </c>
      <c r="AP660" s="47">
        <v>0</v>
      </c>
      <c r="AQ660" s="47">
        <v>1</v>
      </c>
      <c r="AR660" s="47">
        <v>0</v>
      </c>
      <c r="AS660" s="47">
        <v>2</v>
      </c>
      <c r="AT660" s="47">
        <v>2</v>
      </c>
      <c r="AU660" s="47">
        <v>2</v>
      </c>
      <c r="AV660" s="47">
        <v>1</v>
      </c>
      <c r="AW660" s="47">
        <v>2</v>
      </c>
      <c r="AX660" s="47">
        <v>0</v>
      </c>
      <c r="AY660">
        <v>0</v>
      </c>
      <c r="AZ660" s="47">
        <v>0</v>
      </c>
      <c r="BA660" s="47">
        <v>0</v>
      </c>
      <c r="BB660">
        <v>0</v>
      </c>
      <c r="BC660" t="s">
        <v>458</v>
      </c>
      <c r="BD660">
        <v>7.3</v>
      </c>
      <c r="BE660">
        <v>3.4</v>
      </c>
      <c r="BF660">
        <v>4</v>
      </c>
      <c r="BG660">
        <v>5</v>
      </c>
    </row>
    <row r="661" spans="1:59" x14ac:dyDescent="0.25">
      <c r="A661" s="47">
        <v>4</v>
      </c>
      <c r="B661" s="47">
        <v>22</v>
      </c>
      <c r="C661" s="47">
        <v>17</v>
      </c>
      <c r="D661" s="47">
        <v>11</v>
      </c>
      <c r="E661" s="47">
        <v>10</v>
      </c>
      <c r="F661" s="47">
        <v>0</v>
      </c>
      <c r="G661" s="47">
        <v>5</v>
      </c>
      <c r="H661" s="47">
        <v>1</v>
      </c>
      <c r="I661" s="47">
        <v>0</v>
      </c>
      <c r="J661" s="47">
        <v>0</v>
      </c>
      <c r="K661" s="47">
        <v>21</v>
      </c>
      <c r="L661" s="47">
        <v>265</v>
      </c>
      <c r="M661" s="47">
        <v>5</v>
      </c>
      <c r="N661" s="47">
        <v>6</v>
      </c>
      <c r="O661" s="42">
        <v>-0.1</v>
      </c>
      <c r="P661" s="42">
        <v>9.67</v>
      </c>
      <c r="Q661" s="42">
        <v>-0.1</v>
      </c>
      <c r="R661" s="42">
        <v>3.99</v>
      </c>
      <c r="S661" s="47">
        <v>12</v>
      </c>
      <c r="T661" s="42">
        <v>0.36</v>
      </c>
      <c r="U661" s="42">
        <v>4.0166666666666666</v>
      </c>
      <c r="V661" s="42">
        <v>3.9666666666666663</v>
      </c>
      <c r="W661" s="42">
        <v>71</v>
      </c>
      <c r="X661" s="42">
        <v>32</v>
      </c>
      <c r="Y661" s="42">
        <v>0.83</v>
      </c>
      <c r="Z661" s="42">
        <v>1.83</v>
      </c>
      <c r="AA661" s="42">
        <v>1.42</v>
      </c>
      <c r="AB661" s="42">
        <v>0.33</v>
      </c>
      <c r="AC661" s="42">
        <v>0.92</v>
      </c>
      <c r="AD661" s="42">
        <v>0</v>
      </c>
      <c r="AE661" s="42">
        <v>0</v>
      </c>
      <c r="AF661" s="42">
        <v>0.08</v>
      </c>
      <c r="AG661" s="42">
        <v>0.42</v>
      </c>
      <c r="AH661" s="42">
        <v>0</v>
      </c>
      <c r="AI661" s="47">
        <v>5</v>
      </c>
      <c r="AJ661" s="47">
        <v>10</v>
      </c>
      <c r="AK661" s="47">
        <v>12</v>
      </c>
      <c r="AL661" s="47">
        <v>2</v>
      </c>
      <c r="AM661" s="47">
        <v>6</v>
      </c>
      <c r="AN661">
        <v>0</v>
      </c>
      <c r="AO661" s="47">
        <v>0</v>
      </c>
      <c r="AP661" s="47">
        <v>1</v>
      </c>
      <c r="AQ661" s="47">
        <v>2</v>
      </c>
      <c r="AR661" s="47">
        <v>0</v>
      </c>
      <c r="AS661" s="47">
        <v>5</v>
      </c>
      <c r="AT661" s="47">
        <v>12</v>
      </c>
      <c r="AU661" s="47">
        <v>5</v>
      </c>
      <c r="AV661" s="47">
        <v>2</v>
      </c>
      <c r="AW661" s="47">
        <v>5</v>
      </c>
      <c r="AX661" s="47">
        <v>0</v>
      </c>
      <c r="AY661">
        <v>0</v>
      </c>
      <c r="AZ661" s="47">
        <v>0</v>
      </c>
      <c r="BA661" s="47">
        <v>3</v>
      </c>
      <c r="BB661">
        <v>0</v>
      </c>
      <c r="BC661" t="s">
        <v>506</v>
      </c>
      <c r="BD661">
        <v>24.1</v>
      </c>
      <c r="BE661">
        <v>21</v>
      </c>
      <c r="BF661">
        <v>6</v>
      </c>
      <c r="BG661">
        <v>5</v>
      </c>
    </row>
    <row r="662" spans="1:59" x14ac:dyDescent="0.25">
      <c r="A662" s="47">
        <v>1</v>
      </c>
      <c r="B662" s="47">
        <v>8</v>
      </c>
      <c r="C662" s="47">
        <v>8</v>
      </c>
      <c r="D662" s="47">
        <v>2</v>
      </c>
      <c r="E662" s="47">
        <v>15</v>
      </c>
      <c r="F662" s="47">
        <v>0</v>
      </c>
      <c r="G662" s="47">
        <v>0</v>
      </c>
      <c r="H662" s="47">
        <v>1</v>
      </c>
      <c r="I662" s="47">
        <v>0</v>
      </c>
      <c r="J662" s="47">
        <v>0</v>
      </c>
      <c r="K662" s="47">
        <v>21</v>
      </c>
      <c r="L662" s="47">
        <v>263</v>
      </c>
      <c r="M662" s="47">
        <v>4</v>
      </c>
      <c r="N662" s="47">
        <v>6</v>
      </c>
      <c r="O662" s="42">
        <v>0.5</v>
      </c>
      <c r="P662" s="42">
        <v>4.66</v>
      </c>
      <c r="Q662" s="42">
        <v>-0.03</v>
      </c>
      <c r="R662" s="42">
        <v>1.79</v>
      </c>
      <c r="S662" s="47">
        <v>13</v>
      </c>
      <c r="T662" s="42">
        <v>0.78</v>
      </c>
      <c r="U662" s="42">
        <v>1.0333333333333332</v>
      </c>
      <c r="V662" s="42">
        <v>2.4428571428571431</v>
      </c>
      <c r="W662" s="42">
        <v>43</v>
      </c>
      <c r="X662" s="42">
        <v>12</v>
      </c>
      <c r="Y662" s="42">
        <v>1.1499999999999999</v>
      </c>
      <c r="Z662" s="42">
        <v>0.62</v>
      </c>
      <c r="AA662" s="42">
        <v>0.62</v>
      </c>
      <c r="AB662" s="42">
        <v>0.08</v>
      </c>
      <c r="AC662" s="42">
        <v>0.15</v>
      </c>
      <c r="AD662" s="42">
        <v>0</v>
      </c>
      <c r="AE662" s="42">
        <v>0</v>
      </c>
      <c r="AF662" s="42">
        <v>0.08</v>
      </c>
      <c r="AG662" s="42">
        <v>0</v>
      </c>
      <c r="AH662" s="42">
        <v>0</v>
      </c>
      <c r="AI662" s="47">
        <v>6</v>
      </c>
      <c r="AJ662" s="47">
        <v>3</v>
      </c>
      <c r="AK662" s="47">
        <v>4</v>
      </c>
      <c r="AL662" s="47">
        <v>0</v>
      </c>
      <c r="AM662" s="47">
        <v>1</v>
      </c>
      <c r="AN662">
        <v>0</v>
      </c>
      <c r="AO662" s="47">
        <v>0</v>
      </c>
      <c r="AP662" s="47">
        <v>0</v>
      </c>
      <c r="AQ662" s="47">
        <v>0</v>
      </c>
      <c r="AR662" s="47">
        <v>0</v>
      </c>
      <c r="AS662" s="47">
        <v>9</v>
      </c>
      <c r="AT662" s="47">
        <v>5</v>
      </c>
      <c r="AU662" s="47">
        <v>4</v>
      </c>
      <c r="AV662" s="47">
        <v>1</v>
      </c>
      <c r="AW662" s="47">
        <v>1</v>
      </c>
      <c r="AX662" s="47">
        <v>0</v>
      </c>
      <c r="AY662">
        <v>0</v>
      </c>
      <c r="AZ662" s="47">
        <v>1</v>
      </c>
      <c r="BA662" s="47">
        <v>0</v>
      </c>
      <c r="BB662">
        <v>0</v>
      </c>
      <c r="BC662" t="s">
        <v>392</v>
      </c>
      <c r="BD662">
        <v>6.1999999999999993</v>
      </c>
      <c r="BE662">
        <v>17.100000000000001</v>
      </c>
      <c r="BF662">
        <v>6</v>
      </c>
      <c r="BG662">
        <v>7</v>
      </c>
    </row>
    <row r="663" spans="1:59" x14ac:dyDescent="0.25">
      <c r="A663" s="47">
        <v>0</v>
      </c>
      <c r="B663" s="47">
        <v>15</v>
      </c>
      <c r="C663" s="47">
        <v>7</v>
      </c>
      <c r="D663" s="47">
        <v>3</v>
      </c>
      <c r="E663" s="47">
        <v>2</v>
      </c>
      <c r="F663" s="47">
        <v>1</v>
      </c>
      <c r="G663" s="47">
        <v>0</v>
      </c>
      <c r="H663" s="47">
        <v>0</v>
      </c>
      <c r="I663" s="47">
        <v>0</v>
      </c>
      <c r="J663" s="47">
        <v>0</v>
      </c>
      <c r="K663" s="47">
        <v>21</v>
      </c>
      <c r="L663" s="47">
        <v>263</v>
      </c>
      <c r="M663" s="47">
        <v>4</v>
      </c>
      <c r="N663" s="47">
        <v>7</v>
      </c>
      <c r="O663" s="42">
        <v>10.6</v>
      </c>
      <c r="P663" s="42">
        <v>6.41</v>
      </c>
      <c r="Q663" s="42">
        <v>0.8</v>
      </c>
      <c r="R663" s="42">
        <v>6.08</v>
      </c>
      <c r="S663" s="47">
        <v>4</v>
      </c>
      <c r="T663" s="42">
        <v>8.44</v>
      </c>
      <c r="U663" s="42">
        <v>6.0749999999999993</v>
      </c>
      <c r="V663" s="42">
        <v>0</v>
      </c>
      <c r="W663" s="42">
        <v>85</v>
      </c>
      <c r="X663" s="42">
        <v>84</v>
      </c>
      <c r="Y663" s="42">
        <v>0.5</v>
      </c>
      <c r="Z663" s="42">
        <v>3.75</v>
      </c>
      <c r="AA663" s="42">
        <v>1.75</v>
      </c>
      <c r="AB663" s="42">
        <v>0</v>
      </c>
      <c r="AC663" s="42">
        <v>0.75</v>
      </c>
      <c r="AD663" s="42">
        <v>0</v>
      </c>
      <c r="AE663" s="42">
        <v>0.25</v>
      </c>
      <c r="AF663" s="42">
        <v>0</v>
      </c>
      <c r="AG663" s="42">
        <v>0</v>
      </c>
      <c r="AH663" s="42">
        <v>0</v>
      </c>
      <c r="AI663" s="47">
        <v>2</v>
      </c>
      <c r="AJ663" s="47">
        <v>15</v>
      </c>
      <c r="AK663" s="47">
        <v>7</v>
      </c>
      <c r="AL663" s="47">
        <v>0</v>
      </c>
      <c r="AM663" s="47">
        <v>3</v>
      </c>
      <c r="AN663">
        <v>1</v>
      </c>
      <c r="AO663" s="47">
        <v>0</v>
      </c>
      <c r="AP663" s="47">
        <v>0</v>
      </c>
      <c r="AQ663" s="47">
        <v>0</v>
      </c>
      <c r="AR663" s="47">
        <v>0</v>
      </c>
      <c r="AS663" s="47">
        <v>0</v>
      </c>
      <c r="AT663" s="47">
        <v>0</v>
      </c>
      <c r="AU663" s="47">
        <v>0</v>
      </c>
      <c r="AV663" s="47">
        <v>0</v>
      </c>
      <c r="AW663" s="47">
        <v>0</v>
      </c>
      <c r="AX663" s="47">
        <v>0</v>
      </c>
      <c r="AY663">
        <v>0</v>
      </c>
      <c r="AZ663" s="47">
        <v>0</v>
      </c>
      <c r="BA663" s="47">
        <v>0</v>
      </c>
      <c r="BB663">
        <v>0</v>
      </c>
      <c r="BC663" t="s">
        <v>619</v>
      </c>
      <c r="BD663">
        <v>24.299999999999997</v>
      </c>
      <c r="BE663">
        <v>0</v>
      </c>
      <c r="BF663">
        <v>4</v>
      </c>
      <c r="BG663">
        <v>0</v>
      </c>
    </row>
    <row r="664" spans="1:59" x14ac:dyDescent="0.25">
      <c r="A664" s="47">
        <v>2</v>
      </c>
      <c r="B664" s="47">
        <v>15</v>
      </c>
      <c r="C664" s="47">
        <v>14</v>
      </c>
      <c r="D664" s="47">
        <v>5</v>
      </c>
      <c r="E664" s="47">
        <v>28</v>
      </c>
      <c r="F664" s="47">
        <v>1</v>
      </c>
      <c r="G664" s="47">
        <v>2</v>
      </c>
      <c r="H664" s="47">
        <v>1</v>
      </c>
      <c r="I664" s="47">
        <v>0</v>
      </c>
      <c r="J664" s="47">
        <v>0</v>
      </c>
      <c r="K664" s="47">
        <v>21</v>
      </c>
      <c r="L664" s="47">
        <v>276</v>
      </c>
      <c r="M664" s="47">
        <v>4</v>
      </c>
      <c r="N664" s="47">
        <v>6</v>
      </c>
      <c r="O664" s="42">
        <v>1.8</v>
      </c>
      <c r="P664" s="42">
        <v>6.3</v>
      </c>
      <c r="Q664" s="42">
        <v>-0.18</v>
      </c>
      <c r="R664" s="42">
        <v>2.7</v>
      </c>
      <c r="S664" s="47">
        <v>17</v>
      </c>
      <c r="T664" s="42">
        <v>1.8</v>
      </c>
      <c r="U664" s="42">
        <v>1.966666666666667</v>
      </c>
      <c r="V664" s="42">
        <v>3.5374999999999996</v>
      </c>
      <c r="W664" s="42">
        <v>64</v>
      </c>
      <c r="X664" s="42">
        <v>103</v>
      </c>
      <c r="Y664" s="42">
        <v>1.65</v>
      </c>
      <c r="Z664" s="42">
        <v>0.88</v>
      </c>
      <c r="AA664" s="42">
        <v>0.82</v>
      </c>
      <c r="AB664" s="42">
        <v>0.12</v>
      </c>
      <c r="AC664" s="42">
        <v>0.28999999999999998</v>
      </c>
      <c r="AD664" s="42">
        <v>0</v>
      </c>
      <c r="AE664" s="42">
        <v>0.06</v>
      </c>
      <c r="AF664" s="42">
        <v>0.06</v>
      </c>
      <c r="AG664" s="42">
        <v>0.12</v>
      </c>
      <c r="AH664" s="42">
        <v>0</v>
      </c>
      <c r="AI664" s="47">
        <v>10</v>
      </c>
      <c r="AJ664" s="47">
        <v>4</v>
      </c>
      <c r="AK664" s="47">
        <v>4</v>
      </c>
      <c r="AL664" s="47">
        <v>1</v>
      </c>
      <c r="AM664" s="47">
        <v>4</v>
      </c>
      <c r="AN664">
        <v>1</v>
      </c>
      <c r="AO664" s="47">
        <v>0</v>
      </c>
      <c r="AP664" s="47">
        <v>0</v>
      </c>
      <c r="AQ664" s="47">
        <v>0</v>
      </c>
      <c r="AR664" s="47">
        <v>0</v>
      </c>
      <c r="AS664" s="47">
        <v>18</v>
      </c>
      <c r="AT664" s="47">
        <v>11</v>
      </c>
      <c r="AU664" s="47">
        <v>10</v>
      </c>
      <c r="AV664" s="47">
        <v>1</v>
      </c>
      <c r="AW664" s="47">
        <v>1</v>
      </c>
      <c r="AX664" s="47">
        <v>0</v>
      </c>
      <c r="AY664">
        <v>0</v>
      </c>
      <c r="AZ664" s="47">
        <v>1</v>
      </c>
      <c r="BA664" s="47">
        <v>2</v>
      </c>
      <c r="BB664">
        <v>0</v>
      </c>
      <c r="BC664" t="s">
        <v>378</v>
      </c>
      <c r="BD664">
        <v>15.8</v>
      </c>
      <c r="BE664">
        <v>29.4</v>
      </c>
      <c r="BF664">
        <v>8</v>
      </c>
      <c r="BG664">
        <v>8</v>
      </c>
    </row>
    <row r="665" spans="1:59" x14ac:dyDescent="0.25">
      <c r="A665" s="47">
        <v>2</v>
      </c>
      <c r="B665" s="47">
        <v>0</v>
      </c>
      <c r="C665" s="47">
        <v>7</v>
      </c>
      <c r="D665" s="47">
        <v>1</v>
      </c>
      <c r="E665" s="47">
        <v>6</v>
      </c>
      <c r="F665" s="47">
        <v>0</v>
      </c>
      <c r="G665" s="47">
        <v>1</v>
      </c>
      <c r="H665" s="47">
        <v>1</v>
      </c>
      <c r="I665" s="47">
        <v>0</v>
      </c>
      <c r="J665" s="47">
        <v>0</v>
      </c>
      <c r="K665" s="47">
        <v>21</v>
      </c>
      <c r="L665" s="47">
        <v>280</v>
      </c>
      <c r="M665" s="47">
        <v>5</v>
      </c>
      <c r="N665" s="47">
        <v>6</v>
      </c>
      <c r="O665" s="42">
        <v>0.2</v>
      </c>
      <c r="P665" s="42">
        <v>3.07</v>
      </c>
      <c r="Q665" s="42">
        <v>-0.12</v>
      </c>
      <c r="R665" s="42">
        <v>1.48</v>
      </c>
      <c r="S665" s="47">
        <v>8</v>
      </c>
      <c r="T665" s="42">
        <v>0.54</v>
      </c>
      <c r="U665" s="42">
        <v>2.7749999999999995</v>
      </c>
      <c r="V665" s="42">
        <v>0.17499999999999999</v>
      </c>
      <c r="W665" s="42">
        <v>34</v>
      </c>
      <c r="X665" s="42">
        <v>51</v>
      </c>
      <c r="Y665" s="42">
        <v>0.75</v>
      </c>
      <c r="Z665" s="42">
        <v>0</v>
      </c>
      <c r="AA665" s="42">
        <v>0.88</v>
      </c>
      <c r="AB665" s="42">
        <v>0.25</v>
      </c>
      <c r="AC665" s="42">
        <v>0.12</v>
      </c>
      <c r="AD665" s="42">
        <v>0</v>
      </c>
      <c r="AE665" s="42">
        <v>0</v>
      </c>
      <c r="AF665" s="42">
        <v>0.12</v>
      </c>
      <c r="AG665" s="42">
        <v>0.12</v>
      </c>
      <c r="AH665" s="42">
        <v>0</v>
      </c>
      <c r="AI665" s="47">
        <v>4</v>
      </c>
      <c r="AJ665" s="47">
        <v>0</v>
      </c>
      <c r="AK665" s="47">
        <v>3</v>
      </c>
      <c r="AL665" s="47">
        <v>1</v>
      </c>
      <c r="AM665" s="47">
        <v>0</v>
      </c>
      <c r="AN665">
        <v>0</v>
      </c>
      <c r="AO665" s="47">
        <v>0</v>
      </c>
      <c r="AP665" s="47">
        <v>1</v>
      </c>
      <c r="AQ665" s="47">
        <v>0</v>
      </c>
      <c r="AR665" s="47">
        <v>0</v>
      </c>
      <c r="AS665" s="47">
        <v>2</v>
      </c>
      <c r="AT665" s="47">
        <v>0</v>
      </c>
      <c r="AU665" s="47">
        <v>4</v>
      </c>
      <c r="AV665" s="47">
        <v>1</v>
      </c>
      <c r="AW665" s="47">
        <v>1</v>
      </c>
      <c r="AX665" s="47">
        <v>0</v>
      </c>
      <c r="AY665">
        <v>0</v>
      </c>
      <c r="AZ665" s="47">
        <v>0</v>
      </c>
      <c r="BA665" s="47">
        <v>1</v>
      </c>
      <c r="BB665">
        <v>0</v>
      </c>
      <c r="BC665" t="s">
        <v>214</v>
      </c>
      <c r="BD665">
        <v>8.1</v>
      </c>
      <c r="BE665">
        <v>0.8</v>
      </c>
      <c r="BF665">
        <v>3</v>
      </c>
      <c r="BG665">
        <v>5</v>
      </c>
    </row>
    <row r="666" spans="1:59" x14ac:dyDescent="0.25">
      <c r="A666" s="47">
        <v>2</v>
      </c>
      <c r="B666" s="47">
        <v>11</v>
      </c>
      <c r="C666" s="47">
        <v>10</v>
      </c>
      <c r="D666" s="47">
        <v>6</v>
      </c>
      <c r="E666" s="47">
        <v>6</v>
      </c>
      <c r="F666" s="47">
        <v>0</v>
      </c>
      <c r="G666" s="47">
        <v>8</v>
      </c>
      <c r="H666" s="47">
        <v>2</v>
      </c>
      <c r="I666" s="47">
        <v>0</v>
      </c>
      <c r="J666" s="47">
        <v>0</v>
      </c>
      <c r="K666" s="47">
        <v>21</v>
      </c>
      <c r="L666" s="47">
        <v>280</v>
      </c>
      <c r="M666" s="47">
        <v>5</v>
      </c>
      <c r="N666" s="47">
        <v>7</v>
      </c>
      <c r="O666" s="42">
        <v>2.8</v>
      </c>
      <c r="P666" s="42">
        <v>5.58</v>
      </c>
      <c r="Q666" s="42">
        <v>-0.44</v>
      </c>
      <c r="R666" s="42">
        <v>4.13</v>
      </c>
      <c r="S666" s="47">
        <v>10</v>
      </c>
      <c r="T666" s="42">
        <v>2.52</v>
      </c>
      <c r="U666" s="42">
        <v>5.8666666666666663</v>
      </c>
      <c r="V666" s="42">
        <v>1.55</v>
      </c>
      <c r="W666" s="42">
        <v>58</v>
      </c>
      <c r="X666" s="42">
        <v>59</v>
      </c>
      <c r="Y666" s="42">
        <v>0.6</v>
      </c>
      <c r="Z666" s="42">
        <v>1.1000000000000001</v>
      </c>
      <c r="AA666" s="42">
        <v>1</v>
      </c>
      <c r="AB666" s="42">
        <v>0.2</v>
      </c>
      <c r="AC666" s="42">
        <v>0.6</v>
      </c>
      <c r="AD666" s="42">
        <v>0</v>
      </c>
      <c r="AE666" s="42">
        <v>0</v>
      </c>
      <c r="AF666" s="42">
        <v>0.2</v>
      </c>
      <c r="AG666" s="42">
        <v>0.8</v>
      </c>
      <c r="AH666" s="42">
        <v>0</v>
      </c>
      <c r="AI666" s="47">
        <v>5</v>
      </c>
      <c r="AJ666" s="47">
        <v>10</v>
      </c>
      <c r="AK666" s="47">
        <v>8</v>
      </c>
      <c r="AL666" s="47">
        <v>2</v>
      </c>
      <c r="AM666" s="47">
        <v>4</v>
      </c>
      <c r="AN666">
        <v>0</v>
      </c>
      <c r="AO666" s="47">
        <v>0</v>
      </c>
      <c r="AP666" s="47">
        <v>2</v>
      </c>
      <c r="AQ666" s="47">
        <v>5</v>
      </c>
      <c r="AR666" s="47">
        <v>0</v>
      </c>
      <c r="AS666" s="47">
        <v>1</v>
      </c>
      <c r="AT666" s="47">
        <v>1</v>
      </c>
      <c r="AU666" s="47">
        <v>2</v>
      </c>
      <c r="AV666" s="47">
        <v>0</v>
      </c>
      <c r="AW666" s="47">
        <v>2</v>
      </c>
      <c r="AX666" s="47">
        <v>0</v>
      </c>
      <c r="AY666">
        <v>0</v>
      </c>
      <c r="AZ666" s="47">
        <v>0</v>
      </c>
      <c r="BA666" s="47">
        <v>3</v>
      </c>
      <c r="BB666">
        <v>0</v>
      </c>
      <c r="BC666" t="s">
        <v>198</v>
      </c>
      <c r="BD666">
        <v>35.299999999999997</v>
      </c>
      <c r="BE666">
        <v>6.3</v>
      </c>
      <c r="BF666">
        <v>6</v>
      </c>
      <c r="BG666">
        <v>4</v>
      </c>
    </row>
    <row r="667" spans="1:59" x14ac:dyDescent="0.25">
      <c r="A667" s="47">
        <v>1</v>
      </c>
      <c r="B667" s="47">
        <v>10</v>
      </c>
      <c r="C667" s="47">
        <v>7</v>
      </c>
      <c r="D667" s="47">
        <v>7</v>
      </c>
      <c r="E667" s="47">
        <v>20</v>
      </c>
      <c r="F667" s="47">
        <v>0</v>
      </c>
      <c r="G667" s="47">
        <v>11</v>
      </c>
      <c r="H667" s="47">
        <v>2</v>
      </c>
      <c r="I667" s="47">
        <v>0</v>
      </c>
      <c r="J667" s="47">
        <v>0</v>
      </c>
      <c r="K667" s="47">
        <v>21</v>
      </c>
      <c r="L667" s="47">
        <v>280</v>
      </c>
      <c r="M667" s="47">
        <v>5</v>
      </c>
      <c r="N667" s="47">
        <v>7</v>
      </c>
      <c r="O667" s="42">
        <v>2.5</v>
      </c>
      <c r="P667" s="42">
        <v>4.88</v>
      </c>
      <c r="Q667" s="42">
        <v>0.03</v>
      </c>
      <c r="R667" s="42">
        <v>3.34</v>
      </c>
      <c r="S667" s="47">
        <v>16</v>
      </c>
      <c r="T667" s="42">
        <v>2.34</v>
      </c>
      <c r="U667" s="42">
        <v>3.7444444444444449</v>
      </c>
      <c r="V667" s="42">
        <v>2.8285714285714283</v>
      </c>
      <c r="W667" s="42">
        <v>56</v>
      </c>
      <c r="X667" s="42">
        <v>48</v>
      </c>
      <c r="Y667" s="42">
        <v>1.25</v>
      </c>
      <c r="Z667" s="42">
        <v>0.62</v>
      </c>
      <c r="AA667" s="42">
        <v>0.44</v>
      </c>
      <c r="AB667" s="42">
        <v>0.06</v>
      </c>
      <c r="AC667" s="42">
        <v>0.44</v>
      </c>
      <c r="AD667" s="42">
        <v>0</v>
      </c>
      <c r="AE667" s="42">
        <v>0</v>
      </c>
      <c r="AF667" s="42">
        <v>0.12</v>
      </c>
      <c r="AG667" s="42">
        <v>0.69</v>
      </c>
      <c r="AH667" s="42">
        <v>0</v>
      </c>
      <c r="AI667" s="47">
        <v>10</v>
      </c>
      <c r="AJ667" s="47">
        <v>8</v>
      </c>
      <c r="AK667" s="47">
        <v>3</v>
      </c>
      <c r="AL667" s="47">
        <v>0</v>
      </c>
      <c r="AM667" s="47">
        <v>6</v>
      </c>
      <c r="AN667">
        <v>0</v>
      </c>
      <c r="AO667" s="47">
        <v>0</v>
      </c>
      <c r="AP667" s="47">
        <v>1</v>
      </c>
      <c r="AQ667" s="47">
        <v>6</v>
      </c>
      <c r="AR667" s="47">
        <v>0</v>
      </c>
      <c r="AS667" s="47">
        <v>10</v>
      </c>
      <c r="AT667" s="47">
        <v>2</v>
      </c>
      <c r="AU667" s="47">
        <v>4</v>
      </c>
      <c r="AV667" s="47">
        <v>1</v>
      </c>
      <c r="AW667" s="47">
        <v>1</v>
      </c>
      <c r="AX667" s="47">
        <v>0</v>
      </c>
      <c r="AY667">
        <v>0</v>
      </c>
      <c r="AZ667" s="47">
        <v>1</v>
      </c>
      <c r="BA667" s="47">
        <v>5</v>
      </c>
      <c r="BB667">
        <v>0</v>
      </c>
      <c r="BC667" t="s">
        <v>289</v>
      </c>
      <c r="BD667">
        <v>33.700000000000003</v>
      </c>
      <c r="BE667">
        <v>20</v>
      </c>
      <c r="BF667">
        <v>9</v>
      </c>
      <c r="BG667">
        <v>7</v>
      </c>
    </row>
    <row r="668" spans="1:59" x14ac:dyDescent="0.25">
      <c r="A668" s="47">
        <v>2</v>
      </c>
      <c r="B668" s="47">
        <v>7</v>
      </c>
      <c r="C668" s="47">
        <v>4</v>
      </c>
      <c r="D668" s="47">
        <v>1</v>
      </c>
      <c r="E668" s="47">
        <v>8</v>
      </c>
      <c r="F668" s="47">
        <v>0</v>
      </c>
      <c r="G668" s="47">
        <v>0</v>
      </c>
      <c r="H668" s="47">
        <v>0</v>
      </c>
      <c r="I668" s="47">
        <v>0</v>
      </c>
      <c r="J668" s="47">
        <v>0</v>
      </c>
      <c r="K668" s="47">
        <v>21</v>
      </c>
      <c r="L668" s="47">
        <v>267</v>
      </c>
      <c r="M668" s="47">
        <v>4</v>
      </c>
      <c r="N668" s="47">
        <v>7</v>
      </c>
      <c r="O668" s="42">
        <v>2.7</v>
      </c>
      <c r="P668" s="42">
        <v>3.81</v>
      </c>
      <c r="Q668" s="42">
        <v>0.15</v>
      </c>
      <c r="R668" s="42">
        <v>1.96</v>
      </c>
      <c r="S668" s="47">
        <v>5</v>
      </c>
      <c r="T668" s="42">
        <v>2.4300000000000002</v>
      </c>
      <c r="U668" s="42">
        <v>1.6333333333333335</v>
      </c>
      <c r="V668" s="42">
        <v>2.4500000000000002</v>
      </c>
      <c r="W668" s="42">
        <v>67</v>
      </c>
      <c r="X668" s="42">
        <v>91</v>
      </c>
      <c r="Y668" s="42">
        <v>1.6</v>
      </c>
      <c r="Z668" s="42">
        <v>1.4</v>
      </c>
      <c r="AA668" s="42">
        <v>0.8</v>
      </c>
      <c r="AB668" s="42">
        <v>0.4</v>
      </c>
      <c r="AC668" s="42">
        <v>0.2</v>
      </c>
      <c r="AD668" s="42">
        <v>0</v>
      </c>
      <c r="AE668" s="42">
        <v>0</v>
      </c>
      <c r="AF668" s="42">
        <v>0</v>
      </c>
      <c r="AG668" s="42">
        <v>0</v>
      </c>
      <c r="AH668" s="42">
        <v>0</v>
      </c>
      <c r="AI668" s="47">
        <v>4</v>
      </c>
      <c r="AJ668" s="47">
        <v>5</v>
      </c>
      <c r="AK668" s="47">
        <v>3</v>
      </c>
      <c r="AL668" s="47">
        <v>2</v>
      </c>
      <c r="AM668" s="47">
        <v>0</v>
      </c>
      <c r="AN668">
        <v>0</v>
      </c>
      <c r="AO668" s="47">
        <v>0</v>
      </c>
      <c r="AP668" s="47">
        <v>0</v>
      </c>
      <c r="AQ668" s="47">
        <v>0</v>
      </c>
      <c r="AR668" s="47">
        <v>0</v>
      </c>
      <c r="AS668" s="47">
        <v>4</v>
      </c>
      <c r="AT668" s="47">
        <v>2</v>
      </c>
      <c r="AU668" s="47">
        <v>1</v>
      </c>
      <c r="AV668" s="47">
        <v>0</v>
      </c>
      <c r="AW668" s="47">
        <v>1</v>
      </c>
      <c r="AX668" s="47">
        <v>0</v>
      </c>
      <c r="AY668">
        <v>0</v>
      </c>
      <c r="AZ668" s="47">
        <v>0</v>
      </c>
      <c r="BA668" s="47">
        <v>0</v>
      </c>
      <c r="BB668">
        <v>0</v>
      </c>
      <c r="BC668" t="s">
        <v>706</v>
      </c>
      <c r="BD668">
        <v>5.0999999999999996</v>
      </c>
      <c r="BE668">
        <v>4.9000000000000004</v>
      </c>
      <c r="BF668">
        <v>3</v>
      </c>
      <c r="BG668">
        <v>2</v>
      </c>
    </row>
    <row r="669" spans="1:59" x14ac:dyDescent="0.25">
      <c r="A669" s="47">
        <v>1</v>
      </c>
      <c r="B669" s="47">
        <v>10</v>
      </c>
      <c r="C669" s="47">
        <v>10</v>
      </c>
      <c r="D669" s="47">
        <v>3</v>
      </c>
      <c r="E669" s="47">
        <v>4</v>
      </c>
      <c r="F669" s="47">
        <v>0</v>
      </c>
      <c r="G669" s="47">
        <v>2</v>
      </c>
      <c r="H669" s="47">
        <v>1</v>
      </c>
      <c r="I669" s="47">
        <v>0</v>
      </c>
      <c r="J669" s="47">
        <v>0</v>
      </c>
      <c r="K669" s="47">
        <v>21</v>
      </c>
      <c r="L669" s="47">
        <v>280</v>
      </c>
      <c r="M669" s="47">
        <v>4</v>
      </c>
      <c r="N669" s="47">
        <v>7</v>
      </c>
      <c r="O669" s="42">
        <v>0.6</v>
      </c>
      <c r="P669" s="42">
        <v>2.67</v>
      </c>
      <c r="Q669" s="42">
        <v>-0.01</v>
      </c>
      <c r="R669" s="42">
        <v>1.64</v>
      </c>
      <c r="S669" s="47">
        <v>14</v>
      </c>
      <c r="T669" s="42">
        <v>0.85</v>
      </c>
      <c r="U669" s="42">
        <v>2.4375</v>
      </c>
      <c r="V669" s="42">
        <v>0.55000000000000004</v>
      </c>
      <c r="W669" s="42">
        <v>43</v>
      </c>
      <c r="X669" s="42">
        <v>80</v>
      </c>
      <c r="Y669" s="42">
        <v>0.28999999999999998</v>
      </c>
      <c r="Z669" s="42">
        <v>0.71</v>
      </c>
      <c r="AA669" s="42">
        <v>0.71</v>
      </c>
      <c r="AB669" s="42">
        <v>7.0000000000000007E-2</v>
      </c>
      <c r="AC669" s="42">
        <v>0.21</v>
      </c>
      <c r="AD669" s="42">
        <v>0</v>
      </c>
      <c r="AE669" s="42">
        <v>0</v>
      </c>
      <c r="AF669" s="42">
        <v>7.0000000000000007E-2</v>
      </c>
      <c r="AG669" s="42">
        <v>0.14000000000000001</v>
      </c>
      <c r="AH669" s="42">
        <v>0</v>
      </c>
      <c r="AI669" s="47">
        <v>3</v>
      </c>
      <c r="AJ669" s="47">
        <v>8</v>
      </c>
      <c r="AK669" s="47">
        <v>4</v>
      </c>
      <c r="AL669" s="47">
        <v>0</v>
      </c>
      <c r="AM669" s="47">
        <v>2</v>
      </c>
      <c r="AN669">
        <v>0</v>
      </c>
      <c r="AO669" s="47">
        <v>0</v>
      </c>
      <c r="AP669" s="47">
        <v>1</v>
      </c>
      <c r="AQ669" s="47">
        <v>0</v>
      </c>
      <c r="AR669" s="47">
        <v>0</v>
      </c>
      <c r="AS669" s="47">
        <v>1</v>
      </c>
      <c r="AT669" s="47">
        <v>2</v>
      </c>
      <c r="AU669" s="47">
        <v>6</v>
      </c>
      <c r="AV669" s="47">
        <v>1</v>
      </c>
      <c r="AW669" s="47">
        <v>1</v>
      </c>
      <c r="AX669" s="47">
        <v>0</v>
      </c>
      <c r="AY669">
        <v>0</v>
      </c>
      <c r="AZ669" s="47">
        <v>0</v>
      </c>
      <c r="BA669" s="47">
        <v>2</v>
      </c>
      <c r="BB669">
        <v>0</v>
      </c>
      <c r="BC669" t="s">
        <v>445</v>
      </c>
      <c r="BD669">
        <v>19.5</v>
      </c>
      <c r="BE669">
        <v>3.3</v>
      </c>
      <c r="BF669">
        <v>8</v>
      </c>
      <c r="BG669">
        <v>6</v>
      </c>
    </row>
    <row r="670" spans="1:59" x14ac:dyDescent="0.25">
      <c r="A670" s="47">
        <v>1</v>
      </c>
      <c r="B670" s="47">
        <v>9</v>
      </c>
      <c r="C670" s="47">
        <v>6</v>
      </c>
      <c r="D670" s="47">
        <v>2</v>
      </c>
      <c r="E670" s="47">
        <v>6</v>
      </c>
      <c r="F670" s="47">
        <v>0</v>
      </c>
      <c r="G670" s="47">
        <v>1</v>
      </c>
      <c r="H670" s="47">
        <v>0</v>
      </c>
      <c r="I670" s="47">
        <v>0</v>
      </c>
      <c r="J670" s="47">
        <v>0</v>
      </c>
      <c r="K670" s="47">
        <v>21</v>
      </c>
      <c r="L670" s="47">
        <v>264</v>
      </c>
      <c r="M670" s="47">
        <v>4</v>
      </c>
      <c r="N670" s="47">
        <v>2</v>
      </c>
      <c r="O670" s="42">
        <v>-0.3</v>
      </c>
      <c r="P670" s="42">
        <v>2.41</v>
      </c>
      <c r="Q670" s="42">
        <v>-0.73</v>
      </c>
      <c r="R670" s="42">
        <v>0.98</v>
      </c>
      <c r="S670" s="47">
        <v>14</v>
      </c>
      <c r="T670" s="42">
        <v>0.16</v>
      </c>
      <c r="U670" s="42">
        <v>0.26</v>
      </c>
      <c r="V670" s="42">
        <v>1.3888888888888888</v>
      </c>
      <c r="W670" s="42">
        <v>44</v>
      </c>
      <c r="X670" s="42">
        <v>68</v>
      </c>
      <c r="Y670" s="42">
        <v>0.43</v>
      </c>
      <c r="Z670" s="42">
        <v>0.64</v>
      </c>
      <c r="AA670" s="42">
        <v>0.43</v>
      </c>
      <c r="AB670" s="42">
        <v>7.0000000000000007E-2</v>
      </c>
      <c r="AC670" s="42">
        <v>0.14000000000000001</v>
      </c>
      <c r="AD670" s="42">
        <v>0</v>
      </c>
      <c r="AE670" s="42">
        <v>0</v>
      </c>
      <c r="AF670" s="42">
        <v>0</v>
      </c>
      <c r="AG670" s="42">
        <v>7.0000000000000007E-2</v>
      </c>
      <c r="AH670" s="42">
        <v>0</v>
      </c>
      <c r="AI670" s="47">
        <v>2</v>
      </c>
      <c r="AJ670" s="47">
        <v>1</v>
      </c>
      <c r="AK670" s="47">
        <v>3</v>
      </c>
      <c r="AL670" s="47">
        <v>0</v>
      </c>
      <c r="AM670" s="47">
        <v>0</v>
      </c>
      <c r="AN670">
        <v>0</v>
      </c>
      <c r="AO670" s="47">
        <v>0</v>
      </c>
      <c r="AP670" s="47">
        <v>0</v>
      </c>
      <c r="AQ670" s="47">
        <v>0</v>
      </c>
      <c r="AR670" s="47">
        <v>0</v>
      </c>
      <c r="AS670" s="47">
        <v>4</v>
      </c>
      <c r="AT670" s="47">
        <v>8</v>
      </c>
      <c r="AU670" s="47">
        <v>3</v>
      </c>
      <c r="AV670" s="47">
        <v>1</v>
      </c>
      <c r="AW670" s="47">
        <v>2</v>
      </c>
      <c r="AX670" s="47">
        <v>0</v>
      </c>
      <c r="AY670">
        <v>0</v>
      </c>
      <c r="AZ670" s="47">
        <v>0</v>
      </c>
      <c r="BA670" s="47">
        <v>1</v>
      </c>
      <c r="BB670">
        <v>0</v>
      </c>
      <c r="BC670" t="s">
        <v>477</v>
      </c>
      <c r="BD670">
        <v>1.3000000000000003</v>
      </c>
      <c r="BE670">
        <v>12.499999999999998</v>
      </c>
      <c r="BF670">
        <v>5</v>
      </c>
      <c r="BG670">
        <v>9</v>
      </c>
    </row>
    <row r="671" spans="1:59" x14ac:dyDescent="0.25">
      <c r="A671" s="47">
        <v>0</v>
      </c>
      <c r="B671" s="47">
        <v>1</v>
      </c>
      <c r="C671" s="47">
        <v>0</v>
      </c>
      <c r="D671" s="47">
        <v>0</v>
      </c>
      <c r="E671" s="47">
        <v>4</v>
      </c>
      <c r="F671" s="47">
        <v>0</v>
      </c>
      <c r="G671" s="47">
        <v>1</v>
      </c>
      <c r="H671" s="47">
        <v>1</v>
      </c>
      <c r="I671" s="47">
        <v>0</v>
      </c>
      <c r="J671" s="47">
        <v>0</v>
      </c>
      <c r="K671" s="47">
        <v>21</v>
      </c>
      <c r="L671" s="47">
        <v>264</v>
      </c>
      <c r="M671" s="47">
        <v>5</v>
      </c>
      <c r="N671" s="47">
        <v>6</v>
      </c>
      <c r="O671" s="42">
        <v>3.4</v>
      </c>
      <c r="P671" s="42">
        <v>4.5</v>
      </c>
      <c r="Q671" s="42">
        <v>-0.72</v>
      </c>
      <c r="R671" s="42">
        <v>6.2</v>
      </c>
      <c r="S671" s="47">
        <v>2</v>
      </c>
      <c r="T671" s="42">
        <v>2.96</v>
      </c>
      <c r="U671" s="42">
        <v>3.4</v>
      </c>
      <c r="V671" s="42">
        <v>9</v>
      </c>
      <c r="W671" s="42">
        <v>42</v>
      </c>
      <c r="X671" s="42">
        <v>42</v>
      </c>
      <c r="Y671" s="42">
        <v>2</v>
      </c>
      <c r="Z671" s="42">
        <v>0.5</v>
      </c>
      <c r="AA671" s="42">
        <v>0</v>
      </c>
      <c r="AB671" s="42">
        <v>0</v>
      </c>
      <c r="AC671" s="42">
        <v>0</v>
      </c>
      <c r="AD671" s="42">
        <v>0</v>
      </c>
      <c r="AE671" s="42">
        <v>0</v>
      </c>
      <c r="AF671" s="42">
        <v>0.5</v>
      </c>
      <c r="AG671" s="42">
        <v>0.5</v>
      </c>
      <c r="AH671" s="42">
        <v>0</v>
      </c>
      <c r="AI671" s="47">
        <v>2</v>
      </c>
      <c r="AJ671" s="47">
        <v>1</v>
      </c>
      <c r="AK671" s="47">
        <v>0</v>
      </c>
      <c r="AL671" s="47">
        <v>0</v>
      </c>
      <c r="AM671" s="47">
        <v>0</v>
      </c>
      <c r="AN671">
        <v>0</v>
      </c>
      <c r="AO671" s="47">
        <v>0</v>
      </c>
      <c r="AP671" s="47">
        <v>0</v>
      </c>
      <c r="AQ671" s="47">
        <v>1</v>
      </c>
      <c r="AR671" s="47">
        <v>0</v>
      </c>
      <c r="AS671" s="47">
        <v>2</v>
      </c>
      <c r="AT671" s="47">
        <v>0</v>
      </c>
      <c r="AU671" s="47">
        <v>0</v>
      </c>
      <c r="AV671" s="47">
        <v>0</v>
      </c>
      <c r="AW671" s="47">
        <v>0</v>
      </c>
      <c r="AX671" s="47">
        <v>0</v>
      </c>
      <c r="AY671">
        <v>0</v>
      </c>
      <c r="AZ671" s="47">
        <v>1</v>
      </c>
      <c r="BA671" s="47">
        <v>0</v>
      </c>
      <c r="BB671">
        <v>0</v>
      </c>
      <c r="BC671" t="s">
        <v>660</v>
      </c>
      <c r="BD671">
        <v>3.4000000000000004</v>
      </c>
      <c r="BE671">
        <v>9</v>
      </c>
      <c r="BF671">
        <v>1</v>
      </c>
      <c r="BG671">
        <v>1</v>
      </c>
    </row>
    <row r="672" spans="1:59" x14ac:dyDescent="0.25">
      <c r="A672" s="47">
        <v>2</v>
      </c>
      <c r="B672" s="47">
        <v>23</v>
      </c>
      <c r="C672" s="47">
        <v>12</v>
      </c>
      <c r="D672" s="47">
        <v>7</v>
      </c>
      <c r="E672" s="47">
        <v>3</v>
      </c>
      <c r="F672" s="47">
        <v>0</v>
      </c>
      <c r="G672" s="47">
        <v>5</v>
      </c>
      <c r="H672" s="47">
        <v>2</v>
      </c>
      <c r="I672" s="47">
        <v>0</v>
      </c>
      <c r="J672" s="47">
        <v>0</v>
      </c>
      <c r="K672" s="47">
        <v>21</v>
      </c>
      <c r="L672" s="47">
        <v>264</v>
      </c>
      <c r="M672" s="47">
        <v>4</v>
      </c>
      <c r="N672" s="47">
        <v>7</v>
      </c>
      <c r="O672" s="42">
        <v>9.1999999999999993</v>
      </c>
      <c r="P672" s="42">
        <v>5.98</v>
      </c>
      <c r="Q672" s="42">
        <v>0.98</v>
      </c>
      <c r="R672" s="42">
        <v>2.99</v>
      </c>
      <c r="S672" s="47">
        <v>17</v>
      </c>
      <c r="T672" s="42">
        <v>7.42</v>
      </c>
      <c r="U672" s="42">
        <v>5.1142857142857139</v>
      </c>
      <c r="V672" s="42">
        <v>1.5100000000000002</v>
      </c>
      <c r="W672" s="42">
        <v>73</v>
      </c>
      <c r="X672" s="42">
        <v>42</v>
      </c>
      <c r="Y672" s="42">
        <v>0.18</v>
      </c>
      <c r="Z672" s="42">
        <v>1.35</v>
      </c>
      <c r="AA672" s="42">
        <v>0.71</v>
      </c>
      <c r="AB672" s="42">
        <v>0.12</v>
      </c>
      <c r="AC672" s="42">
        <v>0.41</v>
      </c>
      <c r="AD672" s="42">
        <v>0</v>
      </c>
      <c r="AE672" s="42">
        <v>0</v>
      </c>
      <c r="AF672" s="42">
        <v>0.12</v>
      </c>
      <c r="AG672" s="42">
        <v>0.28999999999999998</v>
      </c>
      <c r="AH672" s="42">
        <v>0</v>
      </c>
      <c r="AI672" s="47">
        <v>2</v>
      </c>
      <c r="AJ672" s="47">
        <v>14</v>
      </c>
      <c r="AK672" s="47">
        <v>8</v>
      </c>
      <c r="AL672" s="47">
        <v>2</v>
      </c>
      <c r="AM672" s="47">
        <v>2</v>
      </c>
      <c r="AN672">
        <v>0</v>
      </c>
      <c r="AO672" s="47">
        <v>0</v>
      </c>
      <c r="AP672" s="47">
        <v>2</v>
      </c>
      <c r="AQ672" s="47">
        <v>4</v>
      </c>
      <c r="AR672" s="47">
        <v>0</v>
      </c>
      <c r="AS672" s="47">
        <v>1</v>
      </c>
      <c r="AT672" s="47">
        <v>9</v>
      </c>
      <c r="AU672" s="47">
        <v>4</v>
      </c>
      <c r="AV672" s="47">
        <v>0</v>
      </c>
      <c r="AW672" s="47">
        <v>5</v>
      </c>
      <c r="AX672" s="47">
        <v>0</v>
      </c>
      <c r="AY672">
        <v>0</v>
      </c>
      <c r="AZ672" s="47">
        <v>0</v>
      </c>
      <c r="BA672" s="47">
        <v>1</v>
      </c>
      <c r="BB672">
        <v>0</v>
      </c>
      <c r="BC672" t="s">
        <v>358</v>
      </c>
      <c r="BD672">
        <v>35.799999999999997</v>
      </c>
      <c r="BE672">
        <v>15.299999999999999</v>
      </c>
      <c r="BF672">
        <v>7</v>
      </c>
      <c r="BG672">
        <v>10</v>
      </c>
    </row>
    <row r="673" spans="1:59" x14ac:dyDescent="0.25">
      <c r="A673" s="47">
        <v>6</v>
      </c>
      <c r="B673" s="47">
        <v>5</v>
      </c>
      <c r="C673" s="47">
        <v>5</v>
      </c>
      <c r="D673" s="47">
        <v>16</v>
      </c>
      <c r="E673" s="47">
        <v>12</v>
      </c>
      <c r="F673" s="47">
        <v>1</v>
      </c>
      <c r="G673" s="47">
        <v>12</v>
      </c>
      <c r="H673" s="47">
        <v>5</v>
      </c>
      <c r="I673" s="47">
        <v>0</v>
      </c>
      <c r="J673" s="47">
        <v>0</v>
      </c>
      <c r="K673" s="47">
        <v>21</v>
      </c>
      <c r="L673" s="47">
        <v>262</v>
      </c>
      <c r="M673" s="47">
        <v>5</v>
      </c>
      <c r="N673" s="47">
        <v>2</v>
      </c>
      <c r="O673" s="42">
        <v>0.7</v>
      </c>
      <c r="P673" s="42">
        <v>12.57</v>
      </c>
      <c r="Q673" s="42">
        <v>-1.76</v>
      </c>
      <c r="R673" s="42">
        <v>4.87</v>
      </c>
      <c r="S673" s="47">
        <v>16</v>
      </c>
      <c r="T673" s="42">
        <v>1.01</v>
      </c>
      <c r="U673" s="42">
        <v>4.2555555555555564</v>
      </c>
      <c r="V673" s="42">
        <v>5.6714285714285717</v>
      </c>
      <c r="W673" s="42">
        <v>87</v>
      </c>
      <c r="X673" s="42">
        <v>71</v>
      </c>
      <c r="Y673" s="42">
        <v>0.75</v>
      </c>
      <c r="Z673" s="42">
        <v>0.31</v>
      </c>
      <c r="AA673" s="42">
        <v>0.31</v>
      </c>
      <c r="AB673" s="42">
        <v>0.38</v>
      </c>
      <c r="AC673" s="42">
        <v>1</v>
      </c>
      <c r="AD673" s="42">
        <v>0</v>
      </c>
      <c r="AE673" s="42">
        <v>0.06</v>
      </c>
      <c r="AF673" s="42">
        <v>0.31</v>
      </c>
      <c r="AG673" s="42">
        <v>0.75</v>
      </c>
      <c r="AH673" s="42">
        <v>0</v>
      </c>
      <c r="AI673" s="47">
        <v>4</v>
      </c>
      <c r="AJ673" s="47">
        <v>4</v>
      </c>
      <c r="AK673" s="47">
        <v>3</v>
      </c>
      <c r="AL673" s="47">
        <v>3</v>
      </c>
      <c r="AM673" s="47">
        <v>8</v>
      </c>
      <c r="AN673">
        <v>1</v>
      </c>
      <c r="AO673" s="47">
        <v>0</v>
      </c>
      <c r="AP673" s="47">
        <v>2</v>
      </c>
      <c r="AQ673" s="47">
        <v>8</v>
      </c>
      <c r="AR673" s="47">
        <v>0</v>
      </c>
      <c r="AS673" s="47">
        <v>8</v>
      </c>
      <c r="AT673" s="47">
        <v>1</v>
      </c>
      <c r="AU673" s="47">
        <v>2</v>
      </c>
      <c r="AV673" s="47">
        <v>3</v>
      </c>
      <c r="AW673" s="47">
        <v>8</v>
      </c>
      <c r="AX673" s="47">
        <v>0</v>
      </c>
      <c r="AY673">
        <v>0</v>
      </c>
      <c r="AZ673" s="47">
        <v>3</v>
      </c>
      <c r="BA673" s="47">
        <v>4</v>
      </c>
      <c r="BB673">
        <v>0</v>
      </c>
      <c r="BC673" t="s">
        <v>157</v>
      </c>
      <c r="BD673">
        <v>39.9</v>
      </c>
      <c r="BE673">
        <v>36.799999999999997</v>
      </c>
      <c r="BF673">
        <v>9</v>
      </c>
      <c r="BG673">
        <v>6</v>
      </c>
    </row>
    <row r="674" spans="1:59" x14ac:dyDescent="0.25">
      <c r="A674" s="47">
        <v>4</v>
      </c>
      <c r="B674" s="47">
        <v>8</v>
      </c>
      <c r="C674" s="47">
        <v>15</v>
      </c>
      <c r="D674" s="47">
        <v>22</v>
      </c>
      <c r="E674" s="47">
        <v>37</v>
      </c>
      <c r="F674" s="47">
        <v>5</v>
      </c>
      <c r="G674" s="47">
        <v>19</v>
      </c>
      <c r="H674" s="47">
        <v>5</v>
      </c>
      <c r="I674" s="47">
        <v>0</v>
      </c>
      <c r="J674" s="47">
        <v>0</v>
      </c>
      <c r="K674" s="47">
        <v>21</v>
      </c>
      <c r="L674" s="47">
        <v>284</v>
      </c>
      <c r="M674" s="47">
        <v>5</v>
      </c>
      <c r="N674" s="47">
        <v>7</v>
      </c>
      <c r="O674" s="42">
        <v>14.2</v>
      </c>
      <c r="P674" s="42">
        <v>16.62</v>
      </c>
      <c r="Q674" s="42">
        <v>1.28</v>
      </c>
      <c r="R674" s="42">
        <v>8.41</v>
      </c>
      <c r="S674" s="47">
        <v>16</v>
      </c>
      <c r="T674" s="42">
        <v>11.33</v>
      </c>
      <c r="U674" s="42">
        <v>11.15</v>
      </c>
      <c r="V674" s="42">
        <v>3.8000000000000003</v>
      </c>
      <c r="W674" s="42">
        <v>95</v>
      </c>
      <c r="X674" s="42">
        <v>99</v>
      </c>
      <c r="Y674" s="42">
        <v>2.31</v>
      </c>
      <c r="Z674" s="42">
        <v>0.5</v>
      </c>
      <c r="AA674" s="42">
        <v>0.94</v>
      </c>
      <c r="AB674" s="42">
        <v>0.25</v>
      </c>
      <c r="AC674" s="42">
        <v>1.38</v>
      </c>
      <c r="AD674" s="42">
        <v>0</v>
      </c>
      <c r="AE674" s="42">
        <v>0.31</v>
      </c>
      <c r="AF674" s="42">
        <v>0.31</v>
      </c>
      <c r="AG674" s="42">
        <v>1.19</v>
      </c>
      <c r="AH674" s="42">
        <v>0</v>
      </c>
      <c r="AI674" s="47">
        <v>23</v>
      </c>
      <c r="AJ674" s="47">
        <v>7</v>
      </c>
      <c r="AK674" s="47">
        <v>12</v>
      </c>
      <c r="AL674" s="47">
        <v>2</v>
      </c>
      <c r="AM674" s="47">
        <v>19</v>
      </c>
      <c r="AN674">
        <v>5</v>
      </c>
      <c r="AO674" s="47">
        <v>0</v>
      </c>
      <c r="AP674" s="47">
        <v>5</v>
      </c>
      <c r="AQ674" s="47">
        <v>11</v>
      </c>
      <c r="AR674" s="47">
        <v>0</v>
      </c>
      <c r="AS674" s="47">
        <v>14</v>
      </c>
      <c r="AT674" s="47">
        <v>1</v>
      </c>
      <c r="AU674" s="47">
        <v>3</v>
      </c>
      <c r="AV674" s="47">
        <v>2</v>
      </c>
      <c r="AW674" s="47">
        <v>3</v>
      </c>
      <c r="AX674" s="47">
        <v>0</v>
      </c>
      <c r="AY674">
        <v>0</v>
      </c>
      <c r="AZ674" s="47">
        <v>0</v>
      </c>
      <c r="BA674" s="47">
        <v>8</v>
      </c>
      <c r="BB674">
        <v>0</v>
      </c>
      <c r="BC674" t="s">
        <v>156</v>
      </c>
      <c r="BD674">
        <v>107.7</v>
      </c>
      <c r="BE674">
        <v>17.299999999999997</v>
      </c>
      <c r="BF674">
        <v>10</v>
      </c>
      <c r="BG674">
        <v>5</v>
      </c>
    </row>
    <row r="675" spans="1:59" x14ac:dyDescent="0.25">
      <c r="A675" s="47">
        <v>2</v>
      </c>
      <c r="B675" s="47">
        <v>0</v>
      </c>
      <c r="C675" s="47">
        <v>0</v>
      </c>
      <c r="D675" s="47">
        <v>0</v>
      </c>
      <c r="E675" s="47">
        <v>1</v>
      </c>
      <c r="F675" s="47">
        <v>0</v>
      </c>
      <c r="G675" s="47">
        <v>0</v>
      </c>
      <c r="H675" s="47">
        <v>0</v>
      </c>
      <c r="I675" s="47">
        <v>0</v>
      </c>
      <c r="J675" s="47">
        <v>0</v>
      </c>
      <c r="K675" s="47">
        <v>21</v>
      </c>
      <c r="L675" s="47">
        <v>294</v>
      </c>
      <c r="M675" s="47">
        <v>1</v>
      </c>
      <c r="N675" s="47">
        <v>6</v>
      </c>
      <c r="O675" s="42">
        <v>1</v>
      </c>
      <c r="P675" s="42">
        <v>2.69</v>
      </c>
      <c r="Q675" s="42">
        <v>-0.06</v>
      </c>
      <c r="R675" s="42">
        <v>1.17</v>
      </c>
      <c r="S675" s="47">
        <v>3</v>
      </c>
      <c r="T675" s="42">
        <v>1.1299999999999999</v>
      </c>
      <c r="U675" s="42">
        <v>1.75</v>
      </c>
      <c r="V675" s="42">
        <v>0</v>
      </c>
      <c r="W675" s="42">
        <v>77</v>
      </c>
      <c r="X675" s="42">
        <v>31</v>
      </c>
      <c r="Y675" s="42">
        <v>0.25</v>
      </c>
      <c r="Z675" s="42">
        <v>0</v>
      </c>
      <c r="AA675" s="42">
        <v>0</v>
      </c>
      <c r="AB675" s="42">
        <v>0.5</v>
      </c>
      <c r="AC675" s="42">
        <v>0</v>
      </c>
      <c r="AD675" s="42">
        <v>0</v>
      </c>
      <c r="AE675" s="42">
        <v>0</v>
      </c>
      <c r="AF675" s="42">
        <v>0</v>
      </c>
      <c r="AG675" s="42">
        <v>0</v>
      </c>
      <c r="AH675" s="42">
        <v>0</v>
      </c>
      <c r="AI675" s="47">
        <v>1</v>
      </c>
      <c r="AJ675" s="47">
        <v>0</v>
      </c>
      <c r="AK675" s="47">
        <v>0</v>
      </c>
      <c r="AL675" s="47">
        <v>1</v>
      </c>
      <c r="AM675" s="47">
        <v>0</v>
      </c>
      <c r="AN675">
        <v>0</v>
      </c>
      <c r="AO675" s="47">
        <v>0</v>
      </c>
      <c r="AP675" s="47">
        <v>0</v>
      </c>
      <c r="AQ675" s="47">
        <v>0</v>
      </c>
      <c r="AR675" s="47">
        <v>0</v>
      </c>
      <c r="AS675" s="47">
        <v>0</v>
      </c>
      <c r="AT675" s="47">
        <v>0</v>
      </c>
      <c r="AU675" s="47">
        <v>0</v>
      </c>
      <c r="AV675" s="47">
        <v>1</v>
      </c>
      <c r="AW675" s="47">
        <v>0</v>
      </c>
      <c r="AX675" s="47">
        <v>0</v>
      </c>
      <c r="AY675">
        <v>0</v>
      </c>
      <c r="AZ675" s="47">
        <v>0</v>
      </c>
      <c r="BA675" s="47">
        <v>0</v>
      </c>
      <c r="BB675">
        <v>0</v>
      </c>
      <c r="BC675" t="s">
        <v>309</v>
      </c>
      <c r="BD675">
        <v>-0.5</v>
      </c>
      <c r="BE675">
        <v>-1</v>
      </c>
      <c r="BF675">
        <v>0</v>
      </c>
      <c r="BG675">
        <v>0</v>
      </c>
    </row>
    <row r="676" spans="1:59" x14ac:dyDescent="0.25">
      <c r="A676" s="47">
        <v>3</v>
      </c>
      <c r="B676" s="47">
        <v>39</v>
      </c>
      <c r="C676" s="47">
        <v>28</v>
      </c>
      <c r="D676" s="47">
        <v>13</v>
      </c>
      <c r="E676" s="47">
        <v>34</v>
      </c>
      <c r="F676" s="47">
        <v>0</v>
      </c>
      <c r="G676" s="47">
        <v>7</v>
      </c>
      <c r="H676" s="47">
        <v>2</v>
      </c>
      <c r="I676" s="47">
        <v>0</v>
      </c>
      <c r="J676" s="47">
        <v>0</v>
      </c>
      <c r="K676" s="47">
        <v>21</v>
      </c>
      <c r="L676" s="47">
        <v>294</v>
      </c>
      <c r="M676" s="47">
        <v>4</v>
      </c>
      <c r="N676" s="47">
        <v>6</v>
      </c>
      <c r="O676" s="42">
        <v>1.4</v>
      </c>
      <c r="P676" s="42">
        <v>9.69</v>
      </c>
      <c r="Q676" s="42">
        <v>-1.18</v>
      </c>
      <c r="R676" s="42">
        <v>4.58</v>
      </c>
      <c r="S676" s="47">
        <v>19</v>
      </c>
      <c r="T676" s="42">
        <v>1.55</v>
      </c>
      <c r="U676" s="42">
        <v>4.8900000000000006</v>
      </c>
      <c r="V676" s="42">
        <v>4.2444444444444436</v>
      </c>
      <c r="W676" s="42">
        <v>87</v>
      </c>
      <c r="X676" s="42">
        <v>102</v>
      </c>
      <c r="Y676" s="42">
        <v>1.79</v>
      </c>
      <c r="Z676" s="42">
        <v>2.0499999999999998</v>
      </c>
      <c r="AA676" s="42">
        <v>1.47</v>
      </c>
      <c r="AB676" s="42">
        <v>0.16</v>
      </c>
      <c r="AC676" s="42">
        <v>0.68</v>
      </c>
      <c r="AD676" s="42">
        <v>0</v>
      </c>
      <c r="AE676" s="42">
        <v>0</v>
      </c>
      <c r="AF676" s="42">
        <v>0.11</v>
      </c>
      <c r="AG676" s="42">
        <v>0.37</v>
      </c>
      <c r="AH676" s="42">
        <v>0</v>
      </c>
      <c r="AI676" s="47">
        <v>13</v>
      </c>
      <c r="AJ676" s="47">
        <v>22</v>
      </c>
      <c r="AK676" s="47">
        <v>15</v>
      </c>
      <c r="AL676" s="47">
        <v>2</v>
      </c>
      <c r="AM676" s="47">
        <v>7</v>
      </c>
      <c r="AN676">
        <v>0</v>
      </c>
      <c r="AO676" s="47">
        <v>0</v>
      </c>
      <c r="AP676" s="47">
        <v>1</v>
      </c>
      <c r="AQ676" s="47">
        <v>5</v>
      </c>
      <c r="AR676" s="47">
        <v>0</v>
      </c>
      <c r="AS676" s="47">
        <v>21</v>
      </c>
      <c r="AT676" s="47">
        <v>17</v>
      </c>
      <c r="AU676" s="47">
        <v>13</v>
      </c>
      <c r="AV676" s="47">
        <v>1</v>
      </c>
      <c r="AW676" s="47">
        <v>6</v>
      </c>
      <c r="AX676" s="47">
        <v>0</v>
      </c>
      <c r="AY676">
        <v>0</v>
      </c>
      <c r="AZ676" s="47">
        <v>1</v>
      </c>
      <c r="BA676" s="47">
        <v>2</v>
      </c>
      <c r="BB676">
        <v>0</v>
      </c>
      <c r="BC676" t="s">
        <v>235</v>
      </c>
      <c r="BD676">
        <v>46</v>
      </c>
      <c r="BE676">
        <v>41.199999999999996</v>
      </c>
      <c r="BF676">
        <v>9</v>
      </c>
      <c r="BG676">
        <v>10</v>
      </c>
    </row>
    <row r="677" spans="1:59" x14ac:dyDescent="0.25">
      <c r="A677" s="47">
        <v>1</v>
      </c>
      <c r="B677" s="47">
        <v>0</v>
      </c>
      <c r="C677" s="47">
        <v>2</v>
      </c>
      <c r="D677" s="47">
        <v>3</v>
      </c>
      <c r="E677" s="47">
        <v>6</v>
      </c>
      <c r="F677" s="47">
        <v>1</v>
      </c>
      <c r="G677" s="47">
        <v>0</v>
      </c>
      <c r="H677" s="47">
        <v>0</v>
      </c>
      <c r="I677" s="47">
        <v>0</v>
      </c>
      <c r="J677" s="47">
        <v>0</v>
      </c>
      <c r="K677" s="47">
        <v>21</v>
      </c>
      <c r="L677" s="47">
        <v>280</v>
      </c>
      <c r="M677" s="47">
        <v>4</v>
      </c>
      <c r="N677" s="47">
        <v>6</v>
      </c>
      <c r="O677" s="42">
        <v>6.2</v>
      </c>
      <c r="P677" s="42">
        <v>3.31</v>
      </c>
      <c r="Q677" s="42">
        <v>1.05</v>
      </c>
      <c r="R677" s="42">
        <v>1.74</v>
      </c>
      <c r="S677" s="47">
        <v>5</v>
      </c>
      <c r="T677" s="42">
        <v>5.08</v>
      </c>
      <c r="U677" s="42">
        <v>2.1749999999999998</v>
      </c>
      <c r="V677" s="42">
        <v>0</v>
      </c>
      <c r="W677" s="42">
        <v>27</v>
      </c>
      <c r="X677" s="42">
        <v>40</v>
      </c>
      <c r="Y677" s="42">
        <v>1.2</v>
      </c>
      <c r="Z677" s="42">
        <v>0</v>
      </c>
      <c r="AA677" s="42">
        <v>0.4</v>
      </c>
      <c r="AB677" s="42">
        <v>0.2</v>
      </c>
      <c r="AC677" s="42">
        <v>0.6</v>
      </c>
      <c r="AD677" s="42">
        <v>0</v>
      </c>
      <c r="AE677" s="42">
        <v>0.2</v>
      </c>
      <c r="AF677" s="42">
        <v>0</v>
      </c>
      <c r="AG677" s="42">
        <v>0</v>
      </c>
      <c r="AH677" s="42">
        <v>0</v>
      </c>
      <c r="AI677" s="47">
        <v>5</v>
      </c>
      <c r="AJ677" s="47">
        <v>0</v>
      </c>
      <c r="AK677" s="47">
        <v>1</v>
      </c>
      <c r="AL677" s="47">
        <v>0</v>
      </c>
      <c r="AM677" s="47">
        <v>2</v>
      </c>
      <c r="AN677">
        <v>1</v>
      </c>
      <c r="AO677" s="47">
        <v>0</v>
      </c>
      <c r="AP677" s="47">
        <v>0</v>
      </c>
      <c r="AQ677" s="47">
        <v>0</v>
      </c>
      <c r="AR677" s="47">
        <v>0</v>
      </c>
      <c r="AS677" s="47">
        <v>1</v>
      </c>
      <c r="AT677" s="47">
        <v>0</v>
      </c>
      <c r="AU677" s="47">
        <v>1</v>
      </c>
      <c r="AV677" s="47">
        <v>1</v>
      </c>
      <c r="AW677" s="47">
        <v>1</v>
      </c>
      <c r="AX677" s="47">
        <v>0</v>
      </c>
      <c r="AY677">
        <v>0</v>
      </c>
      <c r="AZ677" s="47">
        <v>0</v>
      </c>
      <c r="BA677" s="47">
        <v>0</v>
      </c>
      <c r="BB677">
        <v>0</v>
      </c>
      <c r="BC677" t="s">
        <v>587</v>
      </c>
      <c r="BD677">
        <v>8.8000000000000007</v>
      </c>
      <c r="BE677">
        <v>0</v>
      </c>
      <c r="BF677">
        <v>4</v>
      </c>
      <c r="BG677">
        <v>0</v>
      </c>
    </row>
    <row r="678" spans="1:59" x14ac:dyDescent="0.25">
      <c r="A678" s="47">
        <v>5</v>
      </c>
      <c r="B678" s="47">
        <v>12</v>
      </c>
      <c r="C678" s="47">
        <v>23</v>
      </c>
      <c r="D678" s="47">
        <v>3</v>
      </c>
      <c r="E678" s="47">
        <v>3</v>
      </c>
      <c r="F678" s="47">
        <v>0</v>
      </c>
      <c r="G678" s="47">
        <v>1</v>
      </c>
      <c r="H678" s="47">
        <v>0</v>
      </c>
      <c r="I678" s="47">
        <v>0</v>
      </c>
      <c r="J678" s="47">
        <v>0</v>
      </c>
      <c r="K678" s="47">
        <v>21</v>
      </c>
      <c r="L678" s="47">
        <v>283</v>
      </c>
      <c r="M678" s="47">
        <v>4</v>
      </c>
      <c r="N678" s="47">
        <v>7</v>
      </c>
      <c r="O678" s="42">
        <v>-0.6</v>
      </c>
      <c r="P678" s="42">
        <v>1.72</v>
      </c>
      <c r="Q678" s="42">
        <v>-0.12</v>
      </c>
      <c r="R678" s="42">
        <v>0.54</v>
      </c>
      <c r="S678" s="47">
        <v>14</v>
      </c>
      <c r="T678" s="42">
        <v>-0.08</v>
      </c>
      <c r="U678" s="42">
        <v>0.8571428571428571</v>
      </c>
      <c r="V678" s="42">
        <v>0.2</v>
      </c>
      <c r="W678" s="42">
        <v>74</v>
      </c>
      <c r="X678" s="42">
        <v>50</v>
      </c>
      <c r="Y678" s="42">
        <v>0.2</v>
      </c>
      <c r="Z678" s="42">
        <v>0.8</v>
      </c>
      <c r="AA678" s="42">
        <v>1.53</v>
      </c>
      <c r="AB678" s="42">
        <v>0.33</v>
      </c>
      <c r="AC678" s="42">
        <v>0.2</v>
      </c>
      <c r="AD678" s="42">
        <v>0</v>
      </c>
      <c r="AE678" s="42">
        <v>0</v>
      </c>
      <c r="AF678" s="42">
        <v>0</v>
      </c>
      <c r="AG678" s="42">
        <v>7.0000000000000007E-2</v>
      </c>
      <c r="AH678" s="42">
        <v>0</v>
      </c>
      <c r="AI678" s="47">
        <v>1</v>
      </c>
      <c r="AJ678" s="47">
        <v>8</v>
      </c>
      <c r="AK678" s="47">
        <v>13</v>
      </c>
      <c r="AL678" s="47">
        <v>3</v>
      </c>
      <c r="AM678" s="47">
        <v>2</v>
      </c>
      <c r="AN678">
        <v>0</v>
      </c>
      <c r="AO678" s="47">
        <v>0</v>
      </c>
      <c r="AP678" s="47">
        <v>0</v>
      </c>
      <c r="AQ678" s="47">
        <v>1</v>
      </c>
      <c r="AR678" s="47">
        <v>0</v>
      </c>
      <c r="AS678" s="47">
        <v>2</v>
      </c>
      <c r="AT678" s="47">
        <v>4</v>
      </c>
      <c r="AU678" s="47">
        <v>10</v>
      </c>
      <c r="AV678" s="47">
        <v>2</v>
      </c>
      <c r="AW678" s="47">
        <v>1</v>
      </c>
      <c r="AX678" s="47">
        <v>0</v>
      </c>
      <c r="AY678">
        <v>0</v>
      </c>
      <c r="AZ678" s="47">
        <v>0</v>
      </c>
      <c r="BA678" s="47">
        <v>0</v>
      </c>
      <c r="BB678">
        <v>0</v>
      </c>
      <c r="BC678" t="s">
        <v>118</v>
      </c>
      <c r="BD678">
        <v>5.9999999999999991</v>
      </c>
      <c r="BE678">
        <v>1.5999999999999999</v>
      </c>
      <c r="BF678">
        <v>7</v>
      </c>
      <c r="BG678">
        <v>8</v>
      </c>
    </row>
    <row r="679" spans="1:59" x14ac:dyDescent="0.25">
      <c r="A679" s="47">
        <v>1</v>
      </c>
      <c r="B679" s="47">
        <v>20</v>
      </c>
      <c r="C679" s="47">
        <v>9</v>
      </c>
      <c r="D679" s="47">
        <v>4</v>
      </c>
      <c r="E679" s="47">
        <v>28</v>
      </c>
      <c r="F679" s="47">
        <v>1</v>
      </c>
      <c r="G679" s="47">
        <v>3</v>
      </c>
      <c r="H679" s="47">
        <v>0</v>
      </c>
      <c r="I679" s="47">
        <v>0</v>
      </c>
      <c r="J679" s="47">
        <v>0</v>
      </c>
      <c r="K679" s="47">
        <v>21</v>
      </c>
      <c r="L679" s="47">
        <v>1371</v>
      </c>
      <c r="M679" s="47">
        <v>5</v>
      </c>
      <c r="N679" s="47">
        <v>7</v>
      </c>
      <c r="O679" s="42">
        <v>6.5</v>
      </c>
      <c r="P679" s="42">
        <v>5</v>
      </c>
      <c r="Q679" s="42">
        <v>0.56000000000000005</v>
      </c>
      <c r="R679" s="42">
        <v>2.56</v>
      </c>
      <c r="S679" s="47">
        <v>18</v>
      </c>
      <c r="T679" s="42">
        <v>5.36</v>
      </c>
      <c r="U679" s="42">
        <v>1.911111111111111</v>
      </c>
      <c r="V679" s="42">
        <v>3.1888888888888891</v>
      </c>
      <c r="W679" s="42">
        <v>59</v>
      </c>
      <c r="X679" s="42">
        <v>99</v>
      </c>
      <c r="Y679" s="42">
        <v>1.56</v>
      </c>
      <c r="Z679" s="42">
        <v>1.1100000000000001</v>
      </c>
      <c r="AA679" s="42">
        <v>0.5</v>
      </c>
      <c r="AB679" s="42">
        <v>0.06</v>
      </c>
      <c r="AC679" s="42">
        <v>0.22</v>
      </c>
      <c r="AD679" s="42">
        <v>0</v>
      </c>
      <c r="AE679" s="42">
        <v>0.06</v>
      </c>
      <c r="AF679" s="42">
        <v>0</v>
      </c>
      <c r="AG679" s="42">
        <v>0.17</v>
      </c>
      <c r="AH679" s="42">
        <v>0</v>
      </c>
      <c r="AI679" s="47">
        <v>9</v>
      </c>
      <c r="AJ679" s="47">
        <v>6</v>
      </c>
      <c r="AK679" s="47">
        <v>1</v>
      </c>
      <c r="AL679" s="47">
        <v>0</v>
      </c>
      <c r="AM679" s="47">
        <v>1</v>
      </c>
      <c r="AN679">
        <v>1</v>
      </c>
      <c r="AO679" s="47">
        <v>0</v>
      </c>
      <c r="AP679" s="47">
        <v>0</v>
      </c>
      <c r="AQ679" s="47">
        <v>0</v>
      </c>
      <c r="AR679" s="47">
        <v>0</v>
      </c>
      <c r="AS679" s="47">
        <v>19</v>
      </c>
      <c r="AT679" s="47">
        <v>14</v>
      </c>
      <c r="AU679" s="47">
        <v>8</v>
      </c>
      <c r="AV679" s="47">
        <v>1</v>
      </c>
      <c r="AW679" s="47">
        <v>3</v>
      </c>
      <c r="AX679" s="47">
        <v>0</v>
      </c>
      <c r="AY679">
        <v>0</v>
      </c>
      <c r="AZ679" s="47">
        <v>0</v>
      </c>
      <c r="BA679" s="47">
        <v>3</v>
      </c>
      <c r="BB679">
        <v>0</v>
      </c>
      <c r="BC679" t="s">
        <v>438</v>
      </c>
      <c r="BD679">
        <v>17.2</v>
      </c>
      <c r="BE679">
        <v>28.900000000000006</v>
      </c>
      <c r="BF679">
        <v>9</v>
      </c>
      <c r="BG679">
        <v>9</v>
      </c>
    </row>
    <row r="680" spans="1:59" x14ac:dyDescent="0.25">
      <c r="A680" s="47">
        <v>2</v>
      </c>
      <c r="B680" s="47">
        <v>11</v>
      </c>
      <c r="C680" s="47">
        <v>14</v>
      </c>
      <c r="D680" s="47">
        <v>0</v>
      </c>
      <c r="E680" s="47">
        <v>9</v>
      </c>
      <c r="F680" s="47">
        <v>0</v>
      </c>
      <c r="G680" s="47">
        <v>0</v>
      </c>
      <c r="H680" s="47">
        <v>0</v>
      </c>
      <c r="I680" s="47">
        <v>0</v>
      </c>
      <c r="J680" s="47">
        <v>0</v>
      </c>
      <c r="K680" s="47">
        <v>21</v>
      </c>
      <c r="L680" s="47">
        <v>1371</v>
      </c>
      <c r="M680" s="47">
        <v>4</v>
      </c>
      <c r="N680" s="47">
        <v>7</v>
      </c>
      <c r="O680" s="42">
        <v>-1.1000000000000001</v>
      </c>
      <c r="P680" s="42">
        <v>1.38</v>
      </c>
      <c r="Q680" s="42">
        <v>-0.21</v>
      </c>
      <c r="R680" s="42">
        <v>0.65</v>
      </c>
      <c r="S680" s="47">
        <v>13</v>
      </c>
      <c r="T680" s="42">
        <v>-0.45</v>
      </c>
      <c r="U680" s="42">
        <v>5.000000000000001E-2</v>
      </c>
      <c r="V680" s="42">
        <v>1.1714285714285713</v>
      </c>
      <c r="W680" s="42">
        <v>51</v>
      </c>
      <c r="X680" s="42">
        <v>32</v>
      </c>
      <c r="Y680" s="42">
        <v>0.69</v>
      </c>
      <c r="Z680" s="42">
        <v>0.85</v>
      </c>
      <c r="AA680" s="42">
        <v>1.08</v>
      </c>
      <c r="AB680" s="42">
        <v>0.15</v>
      </c>
      <c r="AC680" s="42">
        <v>0</v>
      </c>
      <c r="AD680" s="42">
        <v>0</v>
      </c>
      <c r="AE680" s="42">
        <v>0</v>
      </c>
      <c r="AF680" s="42">
        <v>0</v>
      </c>
      <c r="AG680" s="42">
        <v>0</v>
      </c>
      <c r="AH680" s="42">
        <v>0</v>
      </c>
      <c r="AI680" s="47">
        <v>2</v>
      </c>
      <c r="AJ680" s="47">
        <v>1</v>
      </c>
      <c r="AK680" s="47">
        <v>3</v>
      </c>
      <c r="AL680" s="47">
        <v>1</v>
      </c>
      <c r="AM680" s="47">
        <v>0</v>
      </c>
      <c r="AN680">
        <v>0</v>
      </c>
      <c r="AO680" s="47">
        <v>0</v>
      </c>
      <c r="AP680" s="47">
        <v>0</v>
      </c>
      <c r="AQ680" s="47">
        <v>0</v>
      </c>
      <c r="AR680" s="47">
        <v>0</v>
      </c>
      <c r="AS680" s="47">
        <v>7</v>
      </c>
      <c r="AT680" s="47">
        <v>10</v>
      </c>
      <c r="AU680" s="47">
        <v>11</v>
      </c>
      <c r="AV680" s="47">
        <v>1</v>
      </c>
      <c r="AW680" s="47">
        <v>0</v>
      </c>
      <c r="AX680" s="47">
        <v>0</v>
      </c>
      <c r="AY680">
        <v>0</v>
      </c>
      <c r="AZ680" s="47">
        <v>0</v>
      </c>
      <c r="BA680" s="47">
        <v>0</v>
      </c>
      <c r="BB680">
        <v>0</v>
      </c>
      <c r="BC680" t="s">
        <v>496</v>
      </c>
      <c r="BD680">
        <v>0.30000000000000027</v>
      </c>
      <c r="BE680">
        <v>11.2</v>
      </c>
      <c r="BF680">
        <v>6</v>
      </c>
      <c r="BG680">
        <v>10</v>
      </c>
    </row>
    <row r="681" spans="1:59" x14ac:dyDescent="0.25">
      <c r="A681" s="47">
        <v>4</v>
      </c>
      <c r="B681" s="47">
        <v>22</v>
      </c>
      <c r="C681" s="47">
        <v>23</v>
      </c>
      <c r="D681" s="47">
        <v>9</v>
      </c>
      <c r="E681" s="47">
        <v>47</v>
      </c>
      <c r="F681" s="47">
        <v>1</v>
      </c>
      <c r="G681" s="47">
        <v>7</v>
      </c>
      <c r="H681" s="47">
        <v>3</v>
      </c>
      <c r="I681" s="47">
        <v>0</v>
      </c>
      <c r="J681" s="47">
        <v>0</v>
      </c>
      <c r="K681" s="47">
        <v>21</v>
      </c>
      <c r="L681" s="47">
        <v>266</v>
      </c>
      <c r="M681" s="47">
        <v>4</v>
      </c>
      <c r="N681" s="47">
        <v>6</v>
      </c>
      <c r="O681" s="42">
        <v>2.9</v>
      </c>
      <c r="P681" s="42">
        <v>11.05</v>
      </c>
      <c r="Q681" s="42">
        <v>0.08</v>
      </c>
      <c r="R681" s="42">
        <v>4.32</v>
      </c>
      <c r="S681" s="47">
        <v>20</v>
      </c>
      <c r="T681" s="42">
        <v>2.68</v>
      </c>
      <c r="U681" s="42">
        <v>4.0181818181818176</v>
      </c>
      <c r="V681" s="42">
        <v>4.677777777777778</v>
      </c>
      <c r="W681" s="42">
        <v>89</v>
      </c>
      <c r="X681" s="42">
        <v>105</v>
      </c>
      <c r="Y681" s="42">
        <v>2.35</v>
      </c>
      <c r="Z681" s="42">
        <v>1.1000000000000001</v>
      </c>
      <c r="AA681" s="42">
        <v>1.1499999999999999</v>
      </c>
      <c r="AB681" s="42">
        <v>0.2</v>
      </c>
      <c r="AC681" s="42">
        <v>0.45</v>
      </c>
      <c r="AD681" s="42">
        <v>0</v>
      </c>
      <c r="AE681" s="42">
        <v>0.05</v>
      </c>
      <c r="AF681" s="42">
        <v>0.15</v>
      </c>
      <c r="AG681" s="42">
        <v>0.35</v>
      </c>
      <c r="AH681" s="42">
        <v>0</v>
      </c>
      <c r="AI681" s="47">
        <v>20</v>
      </c>
      <c r="AJ681" s="47">
        <v>9</v>
      </c>
      <c r="AK681" s="47">
        <v>11</v>
      </c>
      <c r="AL681" s="47">
        <v>3</v>
      </c>
      <c r="AM681" s="47">
        <v>3</v>
      </c>
      <c r="AN681">
        <v>1</v>
      </c>
      <c r="AO681" s="47">
        <v>0</v>
      </c>
      <c r="AP681" s="47">
        <v>2</v>
      </c>
      <c r="AQ681" s="47">
        <v>3</v>
      </c>
      <c r="AR681" s="47">
        <v>0</v>
      </c>
      <c r="AS681" s="47">
        <v>27</v>
      </c>
      <c r="AT681" s="47">
        <v>13</v>
      </c>
      <c r="AU681" s="47">
        <v>12</v>
      </c>
      <c r="AV681" s="47">
        <v>1</v>
      </c>
      <c r="AW681" s="47">
        <v>6</v>
      </c>
      <c r="AX681" s="47">
        <v>0</v>
      </c>
      <c r="AY681">
        <v>0</v>
      </c>
      <c r="AZ681" s="47">
        <v>1</v>
      </c>
      <c r="BA681" s="47">
        <v>4</v>
      </c>
      <c r="BB681">
        <v>0</v>
      </c>
      <c r="BC681" t="s">
        <v>192</v>
      </c>
      <c r="BD681">
        <v>41.5</v>
      </c>
      <c r="BE681">
        <v>42.099999999999994</v>
      </c>
      <c r="BF681">
        <v>10</v>
      </c>
      <c r="BG681">
        <v>9</v>
      </c>
    </row>
    <row r="682" spans="1:59" x14ac:dyDescent="0.25">
      <c r="A682" s="47">
        <v>0</v>
      </c>
      <c r="B682" s="47">
        <v>2</v>
      </c>
      <c r="C682" s="47">
        <v>3</v>
      </c>
      <c r="D682" s="47">
        <v>0</v>
      </c>
      <c r="E682" s="47">
        <v>1</v>
      </c>
      <c r="F682" s="47">
        <v>0</v>
      </c>
      <c r="G682" s="47">
        <v>1</v>
      </c>
      <c r="H682" s="47">
        <v>0</v>
      </c>
      <c r="I682" s="47">
        <v>0</v>
      </c>
      <c r="J682" s="47">
        <v>0</v>
      </c>
      <c r="K682" s="47">
        <v>21</v>
      </c>
      <c r="L682" s="47">
        <v>356</v>
      </c>
      <c r="M682" s="47">
        <v>4</v>
      </c>
      <c r="N682" s="47">
        <v>6</v>
      </c>
      <c r="O682" s="42">
        <v>-0.6</v>
      </c>
      <c r="P682" s="42">
        <v>3.24</v>
      </c>
      <c r="Q682" s="42">
        <v>-0.22</v>
      </c>
      <c r="R682" s="42">
        <v>0.77</v>
      </c>
      <c r="S682" s="47">
        <v>8</v>
      </c>
      <c r="T682" s="42">
        <v>-0.08</v>
      </c>
      <c r="U682" s="42">
        <v>0.9</v>
      </c>
      <c r="V682" s="42">
        <v>0.64999999999999991</v>
      </c>
      <c r="W682" s="42">
        <v>34</v>
      </c>
      <c r="X682" s="42">
        <v>19</v>
      </c>
      <c r="Y682" s="42">
        <v>0.12</v>
      </c>
      <c r="Z682" s="42">
        <v>0.25</v>
      </c>
      <c r="AA682" s="42">
        <v>0.38</v>
      </c>
      <c r="AB682" s="42">
        <v>0</v>
      </c>
      <c r="AC682" s="42">
        <v>0</v>
      </c>
      <c r="AD682" s="42">
        <v>0</v>
      </c>
      <c r="AE682" s="42">
        <v>0</v>
      </c>
      <c r="AF682" s="42">
        <v>0</v>
      </c>
      <c r="AG682" s="42">
        <v>0.12</v>
      </c>
      <c r="AH682" s="42">
        <v>0</v>
      </c>
      <c r="AI682" s="47">
        <v>0</v>
      </c>
      <c r="AJ682" s="47">
        <v>1</v>
      </c>
      <c r="AK682" s="47">
        <v>2</v>
      </c>
      <c r="AL682" s="47">
        <v>0</v>
      </c>
      <c r="AM682" s="47">
        <v>0</v>
      </c>
      <c r="AN682">
        <v>0</v>
      </c>
      <c r="AO682" s="47">
        <v>0</v>
      </c>
      <c r="AP682" s="47">
        <v>0</v>
      </c>
      <c r="AQ682" s="47">
        <v>0</v>
      </c>
      <c r="AR682" s="47">
        <v>0</v>
      </c>
      <c r="AS682" s="47">
        <v>1</v>
      </c>
      <c r="AT682" s="47">
        <v>1</v>
      </c>
      <c r="AU682" s="47">
        <v>1</v>
      </c>
      <c r="AV682" s="47">
        <v>0</v>
      </c>
      <c r="AW682" s="47">
        <v>0</v>
      </c>
      <c r="AX682" s="47">
        <v>0</v>
      </c>
      <c r="AY682">
        <v>0</v>
      </c>
      <c r="AZ682" s="47">
        <v>0</v>
      </c>
      <c r="BA682" s="47">
        <v>1</v>
      </c>
      <c r="BB682">
        <v>0</v>
      </c>
      <c r="BC682" t="s">
        <v>469</v>
      </c>
      <c r="BD682">
        <v>0.6</v>
      </c>
      <c r="BE682">
        <v>2.5999999999999996</v>
      </c>
      <c r="BF682">
        <v>1</v>
      </c>
      <c r="BG682">
        <v>4</v>
      </c>
    </row>
    <row r="683" spans="1:59" x14ac:dyDescent="0.25">
      <c r="A683" s="47">
        <v>1</v>
      </c>
      <c r="B683" s="47">
        <v>20</v>
      </c>
      <c r="C683" s="47">
        <v>12</v>
      </c>
      <c r="D683" s="47">
        <v>11</v>
      </c>
      <c r="E683" s="47">
        <v>14</v>
      </c>
      <c r="F683" s="47">
        <v>1</v>
      </c>
      <c r="G683" s="47">
        <v>13</v>
      </c>
      <c r="H683" s="47">
        <v>2</v>
      </c>
      <c r="I683" s="47">
        <v>0</v>
      </c>
      <c r="J683" s="47">
        <v>0</v>
      </c>
      <c r="K683" s="47">
        <v>21</v>
      </c>
      <c r="L683" s="47">
        <v>356</v>
      </c>
      <c r="M683" s="47">
        <v>4</v>
      </c>
      <c r="N683" s="47">
        <v>7</v>
      </c>
      <c r="O683" s="42">
        <v>2.9</v>
      </c>
      <c r="P683" s="42">
        <v>7.25</v>
      </c>
      <c r="Q683" s="42">
        <v>0.6</v>
      </c>
      <c r="R683" s="42">
        <v>3.42</v>
      </c>
      <c r="S683" s="47">
        <v>21</v>
      </c>
      <c r="T683" s="42">
        <v>2.66</v>
      </c>
      <c r="U683" s="42">
        <v>3.936363636363637</v>
      </c>
      <c r="V683" s="42">
        <v>2.8399999999999994</v>
      </c>
      <c r="W683" s="42">
        <v>62</v>
      </c>
      <c r="X683" s="42">
        <v>83</v>
      </c>
      <c r="Y683" s="42">
        <v>0.67</v>
      </c>
      <c r="Z683" s="42">
        <v>0.95</v>
      </c>
      <c r="AA683" s="42">
        <v>0.56999999999999995</v>
      </c>
      <c r="AB683" s="42">
        <v>0.05</v>
      </c>
      <c r="AC683" s="42">
        <v>0.52</v>
      </c>
      <c r="AD683" s="42">
        <v>0</v>
      </c>
      <c r="AE683" s="42">
        <v>0.05</v>
      </c>
      <c r="AF683" s="42">
        <v>0.1</v>
      </c>
      <c r="AG683" s="42">
        <v>0.62</v>
      </c>
      <c r="AH683" s="42">
        <v>0</v>
      </c>
      <c r="AI683" s="47">
        <v>6</v>
      </c>
      <c r="AJ683" s="47">
        <v>12</v>
      </c>
      <c r="AK683" s="47">
        <v>6</v>
      </c>
      <c r="AL683" s="47">
        <v>0</v>
      </c>
      <c r="AM683" s="47">
        <v>5</v>
      </c>
      <c r="AN683">
        <v>1</v>
      </c>
      <c r="AO683" s="47">
        <v>0</v>
      </c>
      <c r="AP683" s="47">
        <v>1</v>
      </c>
      <c r="AQ683" s="47">
        <v>9</v>
      </c>
      <c r="AR683" s="47">
        <v>0</v>
      </c>
      <c r="AS683" s="47">
        <v>8</v>
      </c>
      <c r="AT683" s="47">
        <v>8</v>
      </c>
      <c r="AU683" s="47">
        <v>6</v>
      </c>
      <c r="AV683" s="47">
        <v>1</v>
      </c>
      <c r="AW683" s="47">
        <v>6</v>
      </c>
      <c r="AX683" s="47">
        <v>0</v>
      </c>
      <c r="AY683">
        <v>0</v>
      </c>
      <c r="AZ683" s="47">
        <v>1</v>
      </c>
      <c r="BA683" s="47">
        <v>4</v>
      </c>
      <c r="BB683">
        <v>0</v>
      </c>
      <c r="BC683" t="s">
        <v>300</v>
      </c>
      <c r="BD683">
        <v>43.399999999999991</v>
      </c>
      <c r="BE683">
        <v>28.400000000000002</v>
      </c>
      <c r="BF683">
        <v>11</v>
      </c>
      <c r="BG683">
        <v>10</v>
      </c>
    </row>
    <row r="684" spans="1:59" x14ac:dyDescent="0.25">
      <c r="A684" s="47">
        <v>1</v>
      </c>
      <c r="B684" s="47">
        <v>15</v>
      </c>
      <c r="C684" s="47">
        <v>8</v>
      </c>
      <c r="D684" s="47">
        <v>10</v>
      </c>
      <c r="E684" s="47">
        <v>10</v>
      </c>
      <c r="F684" s="47">
        <v>1</v>
      </c>
      <c r="G684" s="47">
        <v>6</v>
      </c>
      <c r="H684" s="47">
        <v>0</v>
      </c>
      <c r="I684" s="47">
        <v>0</v>
      </c>
      <c r="J684" s="47">
        <v>0</v>
      </c>
      <c r="K684" s="47">
        <v>21</v>
      </c>
      <c r="L684" s="47">
        <v>290</v>
      </c>
      <c r="M684" s="47">
        <v>5</v>
      </c>
      <c r="N684" s="47">
        <v>6</v>
      </c>
      <c r="O684" s="42">
        <v>2.4</v>
      </c>
      <c r="P684" s="42">
        <v>7.03</v>
      </c>
      <c r="Q684" s="42">
        <v>-0.65</v>
      </c>
      <c r="R684" s="42">
        <v>3.26</v>
      </c>
      <c r="S684" s="47">
        <v>13</v>
      </c>
      <c r="T684" s="42">
        <v>2.25</v>
      </c>
      <c r="U684" s="42">
        <v>3.5428571428571431</v>
      </c>
      <c r="V684" s="42">
        <v>2.9499999999999997</v>
      </c>
      <c r="W684" s="42">
        <v>67</v>
      </c>
      <c r="X684" s="42">
        <v>14</v>
      </c>
      <c r="Y684" s="42">
        <v>0.77</v>
      </c>
      <c r="Z684" s="42">
        <v>1.1499999999999999</v>
      </c>
      <c r="AA684" s="42">
        <v>0.62</v>
      </c>
      <c r="AB684" s="42">
        <v>0.08</v>
      </c>
      <c r="AC684" s="42">
        <v>0.77</v>
      </c>
      <c r="AD684" s="42">
        <v>0</v>
      </c>
      <c r="AE684" s="42">
        <v>0.08</v>
      </c>
      <c r="AF684" s="42">
        <v>0</v>
      </c>
      <c r="AG684" s="42">
        <v>0.46</v>
      </c>
      <c r="AH684" s="42">
        <v>0</v>
      </c>
      <c r="AI684" s="47">
        <v>5</v>
      </c>
      <c r="AJ684" s="47">
        <v>10</v>
      </c>
      <c r="AK684" s="47">
        <v>3</v>
      </c>
      <c r="AL684" s="47">
        <v>0</v>
      </c>
      <c r="AM684" s="47">
        <v>5</v>
      </c>
      <c r="AN684">
        <v>1</v>
      </c>
      <c r="AO684" s="47">
        <v>0</v>
      </c>
      <c r="AP684" s="47">
        <v>0</v>
      </c>
      <c r="AQ684" s="47">
        <v>2</v>
      </c>
      <c r="AR684" s="47">
        <v>0</v>
      </c>
      <c r="AS684" s="47">
        <v>5</v>
      </c>
      <c r="AT684" s="47">
        <v>5</v>
      </c>
      <c r="AU684" s="47">
        <v>5</v>
      </c>
      <c r="AV684" s="47">
        <v>1</v>
      </c>
      <c r="AW684" s="47">
        <v>5</v>
      </c>
      <c r="AX684" s="47">
        <v>0</v>
      </c>
      <c r="AY684">
        <v>0</v>
      </c>
      <c r="AZ684" s="47">
        <v>0</v>
      </c>
      <c r="BA684" s="47">
        <v>4</v>
      </c>
      <c r="BB684">
        <v>0</v>
      </c>
      <c r="BC684" t="s">
        <v>305</v>
      </c>
      <c r="BD684">
        <v>25</v>
      </c>
      <c r="BE684">
        <v>14.8</v>
      </c>
      <c r="BF684">
        <v>7</v>
      </c>
      <c r="BG684">
        <v>5</v>
      </c>
    </row>
    <row r="685" spans="1:59" x14ac:dyDescent="0.25">
      <c r="A685" s="47">
        <v>4</v>
      </c>
      <c r="B685" s="47">
        <v>24</v>
      </c>
      <c r="C685" s="47">
        <v>22</v>
      </c>
      <c r="D685" s="47">
        <v>3</v>
      </c>
      <c r="E685" s="47">
        <v>20</v>
      </c>
      <c r="F685" s="47">
        <v>0</v>
      </c>
      <c r="G685" s="47">
        <v>2</v>
      </c>
      <c r="H685" s="47">
        <v>0</v>
      </c>
      <c r="I685" s="47">
        <v>0</v>
      </c>
      <c r="J685" s="47">
        <v>0</v>
      </c>
      <c r="K685" s="47">
        <v>21</v>
      </c>
      <c r="L685" s="47">
        <v>290</v>
      </c>
      <c r="M685" s="47">
        <v>4</v>
      </c>
      <c r="N685" s="47">
        <v>2</v>
      </c>
      <c r="O685" s="42">
        <v>1.3</v>
      </c>
      <c r="P685" s="42">
        <v>3.13</v>
      </c>
      <c r="Q685" s="42">
        <v>-0.01</v>
      </c>
      <c r="R685" s="42">
        <v>2.12</v>
      </c>
      <c r="S685" s="47">
        <v>17</v>
      </c>
      <c r="T685" s="42">
        <v>1.41</v>
      </c>
      <c r="U685" s="42">
        <v>2.4999999999999996</v>
      </c>
      <c r="V685" s="42">
        <v>1.7777777777777777</v>
      </c>
      <c r="W685" s="42">
        <v>81</v>
      </c>
      <c r="X685" s="42">
        <v>98</v>
      </c>
      <c r="Y685" s="42">
        <v>1.18</v>
      </c>
      <c r="Z685" s="42">
        <v>1.41</v>
      </c>
      <c r="AA685" s="42">
        <v>1.29</v>
      </c>
      <c r="AB685" s="42">
        <v>0.24</v>
      </c>
      <c r="AC685" s="42">
        <v>0.18</v>
      </c>
      <c r="AD685" s="42">
        <v>0</v>
      </c>
      <c r="AE685" s="42">
        <v>0</v>
      </c>
      <c r="AF685" s="42">
        <v>0</v>
      </c>
      <c r="AG685" s="42">
        <v>0.12</v>
      </c>
      <c r="AH685" s="42">
        <v>0</v>
      </c>
      <c r="AI685" s="47">
        <v>5</v>
      </c>
      <c r="AJ685" s="47">
        <v>18</v>
      </c>
      <c r="AK685" s="47">
        <v>11</v>
      </c>
      <c r="AL685" s="47">
        <v>2</v>
      </c>
      <c r="AM685" s="47">
        <v>0</v>
      </c>
      <c r="AN685">
        <v>0</v>
      </c>
      <c r="AO685" s="47">
        <v>0</v>
      </c>
      <c r="AP685" s="47">
        <v>0</v>
      </c>
      <c r="AQ685" s="47">
        <v>1</v>
      </c>
      <c r="AR685" s="47">
        <v>0</v>
      </c>
      <c r="AS685" s="47">
        <v>15</v>
      </c>
      <c r="AT685" s="47">
        <v>6</v>
      </c>
      <c r="AU685" s="47">
        <v>11</v>
      </c>
      <c r="AV685" s="47">
        <v>2</v>
      </c>
      <c r="AW685" s="47">
        <v>3</v>
      </c>
      <c r="AX685" s="47">
        <v>0</v>
      </c>
      <c r="AY685">
        <v>0</v>
      </c>
      <c r="AZ685" s="47">
        <v>0</v>
      </c>
      <c r="BA685" s="47">
        <v>1</v>
      </c>
      <c r="BB685">
        <v>0</v>
      </c>
      <c r="BC685" t="s">
        <v>401</v>
      </c>
      <c r="BD685">
        <v>19.999999999999996</v>
      </c>
      <c r="BE685">
        <v>12.999999999999998</v>
      </c>
      <c r="BF685">
        <v>8</v>
      </c>
      <c r="BG685">
        <v>7</v>
      </c>
    </row>
    <row r="686" spans="1:59" x14ac:dyDescent="0.25">
      <c r="A686" s="47">
        <v>2</v>
      </c>
      <c r="B686" s="47">
        <v>5</v>
      </c>
      <c r="C686" s="47">
        <v>8</v>
      </c>
      <c r="D686" s="47">
        <v>0</v>
      </c>
      <c r="E686" s="47">
        <v>4</v>
      </c>
      <c r="F686" s="47">
        <v>0</v>
      </c>
      <c r="G686" s="47">
        <v>1</v>
      </c>
      <c r="H686" s="47">
        <v>0</v>
      </c>
      <c r="I686" s="47">
        <v>0</v>
      </c>
      <c r="J686" s="47">
        <v>0</v>
      </c>
      <c r="K686" s="47">
        <v>21</v>
      </c>
      <c r="L686" s="47">
        <v>266</v>
      </c>
      <c r="M686" s="47">
        <v>4</v>
      </c>
      <c r="N686" s="47">
        <v>6</v>
      </c>
      <c r="O686" s="42">
        <v>0.5</v>
      </c>
      <c r="P686" s="42">
        <v>1.67</v>
      </c>
      <c r="Q686" s="42">
        <v>-0.27</v>
      </c>
      <c r="R686" s="42">
        <v>0.54</v>
      </c>
      <c r="S686" s="47">
        <v>9</v>
      </c>
      <c r="T686" s="42">
        <v>0.76</v>
      </c>
      <c r="U686" s="42">
        <v>0.82499999999999996</v>
      </c>
      <c r="V686" s="42">
        <v>0.3</v>
      </c>
      <c r="W686" s="42">
        <v>37</v>
      </c>
      <c r="X686" s="42">
        <v>28</v>
      </c>
      <c r="Y686" s="42">
        <v>0.44</v>
      </c>
      <c r="Z686" s="42">
        <v>0.56000000000000005</v>
      </c>
      <c r="AA686" s="42">
        <v>0.89</v>
      </c>
      <c r="AB686" s="42">
        <v>0.22</v>
      </c>
      <c r="AC686" s="42">
        <v>0</v>
      </c>
      <c r="AD686" s="42">
        <v>0</v>
      </c>
      <c r="AE686" s="42">
        <v>0</v>
      </c>
      <c r="AF686" s="42">
        <v>0</v>
      </c>
      <c r="AG686" s="42">
        <v>0.11</v>
      </c>
      <c r="AH686" s="42">
        <v>0</v>
      </c>
      <c r="AI686" s="47">
        <v>2</v>
      </c>
      <c r="AJ686" s="47">
        <v>4</v>
      </c>
      <c r="AK686" s="47">
        <v>5</v>
      </c>
      <c r="AL686" s="47">
        <v>1</v>
      </c>
      <c r="AM686" s="47">
        <v>0</v>
      </c>
      <c r="AN686">
        <v>0</v>
      </c>
      <c r="AO686" s="47">
        <v>0</v>
      </c>
      <c r="AP686" s="47">
        <v>0</v>
      </c>
      <c r="AQ686" s="47">
        <v>0</v>
      </c>
      <c r="AR686" s="47">
        <v>0</v>
      </c>
      <c r="AS686" s="47">
        <v>2</v>
      </c>
      <c r="AT686" s="47">
        <v>1</v>
      </c>
      <c r="AU686" s="47">
        <v>3</v>
      </c>
      <c r="AV686" s="47">
        <v>1</v>
      </c>
      <c r="AW686" s="47">
        <v>0</v>
      </c>
      <c r="AX686" s="47">
        <v>0</v>
      </c>
      <c r="AY686">
        <v>0</v>
      </c>
      <c r="AZ686" s="47">
        <v>0</v>
      </c>
      <c r="BA686" s="47">
        <v>1</v>
      </c>
      <c r="BB686">
        <v>0</v>
      </c>
      <c r="BC686" t="s">
        <v>463</v>
      </c>
      <c r="BD686">
        <v>3.3</v>
      </c>
      <c r="BE686">
        <v>1.5000000000000002</v>
      </c>
      <c r="BF686">
        <v>4</v>
      </c>
      <c r="BG686">
        <v>5</v>
      </c>
    </row>
    <row r="687" spans="1:59" x14ac:dyDescent="0.25">
      <c r="A687" s="47">
        <v>1</v>
      </c>
      <c r="B687" s="47">
        <v>14</v>
      </c>
      <c r="C687" s="47">
        <v>7</v>
      </c>
      <c r="D687" s="47">
        <v>6</v>
      </c>
      <c r="E687" s="47">
        <v>5</v>
      </c>
      <c r="F687" s="47">
        <v>0</v>
      </c>
      <c r="G687" s="47">
        <v>1</v>
      </c>
      <c r="H687" s="47">
        <v>1</v>
      </c>
      <c r="I687" s="47">
        <v>0</v>
      </c>
      <c r="J687" s="47">
        <v>0</v>
      </c>
      <c r="K687" s="47">
        <v>21</v>
      </c>
      <c r="L687" s="47">
        <v>284</v>
      </c>
      <c r="M687" s="47">
        <v>4</v>
      </c>
      <c r="N687" s="47">
        <v>7</v>
      </c>
      <c r="O687" s="42">
        <v>9.6999999999999993</v>
      </c>
      <c r="P687" s="42">
        <v>5.45</v>
      </c>
      <c r="Q687" s="42">
        <v>0.96</v>
      </c>
      <c r="R687" s="42">
        <v>2.75</v>
      </c>
      <c r="S687" s="47">
        <v>11</v>
      </c>
      <c r="T687" s="42">
        <v>7.77</v>
      </c>
      <c r="U687" s="42">
        <v>3.6833333333333336</v>
      </c>
      <c r="V687" s="42">
        <v>1.6199999999999999</v>
      </c>
      <c r="W687" s="42">
        <v>85</v>
      </c>
      <c r="X687" s="42">
        <v>68</v>
      </c>
      <c r="Y687" s="42">
        <v>0.45</v>
      </c>
      <c r="Z687" s="42">
        <v>1.27</v>
      </c>
      <c r="AA687" s="42">
        <v>0.64</v>
      </c>
      <c r="AB687" s="42">
        <v>0.09</v>
      </c>
      <c r="AC687" s="42">
        <v>0.55000000000000004</v>
      </c>
      <c r="AD687" s="42">
        <v>0</v>
      </c>
      <c r="AE687" s="42">
        <v>0</v>
      </c>
      <c r="AF687" s="42">
        <v>0.09</v>
      </c>
      <c r="AG687" s="42">
        <v>0.09</v>
      </c>
      <c r="AH687" s="42">
        <v>0</v>
      </c>
      <c r="AI687" s="47">
        <v>3</v>
      </c>
      <c r="AJ687" s="47">
        <v>8</v>
      </c>
      <c r="AK687" s="47">
        <v>4</v>
      </c>
      <c r="AL687" s="47">
        <v>1</v>
      </c>
      <c r="AM687" s="47">
        <v>5</v>
      </c>
      <c r="AN687">
        <v>0</v>
      </c>
      <c r="AO687" s="47">
        <v>0</v>
      </c>
      <c r="AP687" s="47">
        <v>1</v>
      </c>
      <c r="AQ687" s="47">
        <v>1</v>
      </c>
      <c r="AR687" s="47">
        <v>0</v>
      </c>
      <c r="AS687" s="47">
        <v>2</v>
      </c>
      <c r="AT687" s="47">
        <v>6</v>
      </c>
      <c r="AU687" s="47">
        <v>3</v>
      </c>
      <c r="AV687" s="47">
        <v>0</v>
      </c>
      <c r="AW687" s="47">
        <v>1</v>
      </c>
      <c r="AX687" s="47">
        <v>0</v>
      </c>
      <c r="AY687">
        <v>0</v>
      </c>
      <c r="AZ687" s="47">
        <v>0</v>
      </c>
      <c r="BA687" s="47">
        <v>0</v>
      </c>
      <c r="BB687">
        <v>0</v>
      </c>
      <c r="BC687" t="s">
        <v>377</v>
      </c>
      <c r="BD687">
        <v>22.099999999999998</v>
      </c>
      <c r="BE687">
        <v>8.1</v>
      </c>
      <c r="BF687">
        <v>6</v>
      </c>
      <c r="BG687">
        <v>5</v>
      </c>
    </row>
    <row r="688" spans="1:59" x14ac:dyDescent="0.25">
      <c r="A688" s="47">
        <v>1</v>
      </c>
      <c r="B688" s="47">
        <v>28</v>
      </c>
      <c r="C688" s="47">
        <v>13</v>
      </c>
      <c r="D688" s="47">
        <v>12</v>
      </c>
      <c r="E688" s="47">
        <v>56</v>
      </c>
      <c r="F688" s="47">
        <v>1</v>
      </c>
      <c r="G688" s="47">
        <v>6</v>
      </c>
      <c r="H688" s="47">
        <v>4</v>
      </c>
      <c r="I688" s="47">
        <v>0</v>
      </c>
      <c r="J688" s="47">
        <v>0</v>
      </c>
      <c r="K688" s="47">
        <v>21</v>
      </c>
      <c r="L688" s="47">
        <v>284</v>
      </c>
      <c r="M688" s="47">
        <v>4</v>
      </c>
      <c r="N688" s="47">
        <v>6</v>
      </c>
      <c r="O688" s="42">
        <v>5.9</v>
      </c>
      <c r="P688" s="42">
        <v>13.01</v>
      </c>
      <c r="Q688" s="42">
        <v>0.39</v>
      </c>
      <c r="R688" s="42">
        <v>5.8</v>
      </c>
      <c r="S688" s="47">
        <v>19</v>
      </c>
      <c r="T688" s="42">
        <v>4.9800000000000004</v>
      </c>
      <c r="U688" s="42">
        <v>6.7181818181818187</v>
      </c>
      <c r="V688" s="42">
        <v>4.5375000000000005</v>
      </c>
      <c r="W688" s="42">
        <v>89</v>
      </c>
      <c r="X688" s="42">
        <v>31</v>
      </c>
      <c r="Y688" s="42">
        <v>2.95</v>
      </c>
      <c r="Z688" s="42">
        <v>1.47</v>
      </c>
      <c r="AA688" s="42">
        <v>0.68</v>
      </c>
      <c r="AB688" s="42">
        <v>0.05</v>
      </c>
      <c r="AC688" s="42">
        <v>0.63</v>
      </c>
      <c r="AD688" s="42">
        <v>0</v>
      </c>
      <c r="AE688" s="42">
        <v>0.05</v>
      </c>
      <c r="AF688" s="42">
        <v>0.21</v>
      </c>
      <c r="AG688" s="42">
        <v>0.32</v>
      </c>
      <c r="AH688" s="42">
        <v>0</v>
      </c>
      <c r="AI688" s="47">
        <v>31</v>
      </c>
      <c r="AJ688" s="47">
        <v>18</v>
      </c>
      <c r="AK688" s="47">
        <v>7</v>
      </c>
      <c r="AL688" s="47">
        <v>0</v>
      </c>
      <c r="AM688" s="47">
        <v>8</v>
      </c>
      <c r="AN688">
        <v>1</v>
      </c>
      <c r="AO688" s="47">
        <v>0</v>
      </c>
      <c r="AP688" s="47">
        <v>3</v>
      </c>
      <c r="AQ688" s="47">
        <v>3</v>
      </c>
      <c r="AR688" s="47">
        <v>0</v>
      </c>
      <c r="AS688" s="47">
        <v>25</v>
      </c>
      <c r="AT688" s="47">
        <v>10</v>
      </c>
      <c r="AU688" s="47">
        <v>6</v>
      </c>
      <c r="AV688" s="47">
        <v>1</v>
      </c>
      <c r="AW688" s="47">
        <v>4</v>
      </c>
      <c r="AX688" s="47">
        <v>0</v>
      </c>
      <c r="AY688">
        <v>0</v>
      </c>
      <c r="AZ688" s="47">
        <v>1</v>
      </c>
      <c r="BA688" s="47">
        <v>3</v>
      </c>
      <c r="BB688">
        <v>0</v>
      </c>
      <c r="BC688" t="s">
        <v>194</v>
      </c>
      <c r="BD688">
        <v>73.999999999999986</v>
      </c>
      <c r="BE688">
        <v>36.5</v>
      </c>
      <c r="BF688">
        <v>11</v>
      </c>
      <c r="BG688">
        <v>8</v>
      </c>
    </row>
    <row r="689" spans="1:59" x14ac:dyDescent="0.25">
      <c r="A689" s="47">
        <v>0</v>
      </c>
      <c r="B689" s="47">
        <v>13</v>
      </c>
      <c r="C689" s="47">
        <v>6</v>
      </c>
      <c r="D689" s="47">
        <v>3</v>
      </c>
      <c r="E689" s="47">
        <v>14</v>
      </c>
      <c r="F689" s="47">
        <v>0</v>
      </c>
      <c r="G689" s="47">
        <v>0</v>
      </c>
      <c r="H689" s="47">
        <v>1</v>
      </c>
      <c r="I689" s="47">
        <v>0</v>
      </c>
      <c r="J689" s="47">
        <v>0</v>
      </c>
      <c r="K689" s="47">
        <v>21</v>
      </c>
      <c r="L689" s="47">
        <v>284</v>
      </c>
      <c r="M689" s="47">
        <v>4</v>
      </c>
      <c r="N689" s="47">
        <v>7</v>
      </c>
      <c r="O689" s="42">
        <v>14.7</v>
      </c>
      <c r="P689" s="42">
        <v>8.17</v>
      </c>
      <c r="Q689" s="42">
        <v>2.12</v>
      </c>
      <c r="R689" s="42">
        <v>7.8</v>
      </c>
      <c r="S689" s="47">
        <v>4</v>
      </c>
      <c r="T689" s="42">
        <v>11.56</v>
      </c>
      <c r="U689" s="42">
        <v>9.5333333333333332</v>
      </c>
      <c r="V689" s="42">
        <v>2.6</v>
      </c>
      <c r="W689" s="42">
        <v>75</v>
      </c>
      <c r="X689" s="42">
        <v>99</v>
      </c>
      <c r="Y689" s="42">
        <v>3.5</v>
      </c>
      <c r="Z689" s="42">
        <v>3.25</v>
      </c>
      <c r="AA689" s="42">
        <v>1.5</v>
      </c>
      <c r="AB689" s="42">
        <v>0</v>
      </c>
      <c r="AC689" s="42">
        <v>0.75</v>
      </c>
      <c r="AD689" s="42">
        <v>0</v>
      </c>
      <c r="AE689" s="42">
        <v>0</v>
      </c>
      <c r="AF689" s="42">
        <v>0.25</v>
      </c>
      <c r="AG689" s="42">
        <v>0</v>
      </c>
      <c r="AH689" s="42">
        <v>0</v>
      </c>
      <c r="AI689" s="47">
        <v>13</v>
      </c>
      <c r="AJ689" s="47">
        <v>11</v>
      </c>
      <c r="AK689" s="47">
        <v>5</v>
      </c>
      <c r="AL689" s="47">
        <v>0</v>
      </c>
      <c r="AM689" s="47">
        <v>3</v>
      </c>
      <c r="AN689">
        <v>0</v>
      </c>
      <c r="AO689" s="47">
        <v>0</v>
      </c>
      <c r="AP689" s="47">
        <v>1</v>
      </c>
      <c r="AQ689" s="47">
        <v>0</v>
      </c>
      <c r="AR689" s="47">
        <v>0</v>
      </c>
      <c r="AS689" s="47">
        <v>1</v>
      </c>
      <c r="AT689" s="47">
        <v>2</v>
      </c>
      <c r="AU689" s="47">
        <v>1</v>
      </c>
      <c r="AV689" s="47">
        <v>0</v>
      </c>
      <c r="AW689" s="47">
        <v>0</v>
      </c>
      <c r="AX689" s="47">
        <v>0</v>
      </c>
      <c r="AY689">
        <v>0</v>
      </c>
      <c r="AZ689" s="47">
        <v>0</v>
      </c>
      <c r="BA689" s="47">
        <v>0</v>
      </c>
      <c r="BB689">
        <v>0</v>
      </c>
      <c r="BC689" t="s">
        <v>534</v>
      </c>
      <c r="BD689">
        <v>28.6</v>
      </c>
      <c r="BE689">
        <v>2.6</v>
      </c>
      <c r="BF689">
        <v>3</v>
      </c>
      <c r="BG689">
        <v>1</v>
      </c>
    </row>
    <row r="690" spans="1:59" x14ac:dyDescent="0.25">
      <c r="A690" s="47">
        <v>0</v>
      </c>
      <c r="B690" s="47">
        <v>9</v>
      </c>
      <c r="C690" s="47">
        <v>8</v>
      </c>
      <c r="D690" s="47">
        <v>7</v>
      </c>
      <c r="E690" s="47">
        <v>16</v>
      </c>
      <c r="F690" s="47">
        <v>1</v>
      </c>
      <c r="G690" s="47">
        <v>5</v>
      </c>
      <c r="H690" s="47">
        <v>2</v>
      </c>
      <c r="I690" s="47">
        <v>0</v>
      </c>
      <c r="J690" s="47">
        <v>0</v>
      </c>
      <c r="K690" s="47">
        <v>21</v>
      </c>
      <c r="L690" s="47">
        <v>285</v>
      </c>
      <c r="M690" s="47">
        <v>5</v>
      </c>
      <c r="N690" s="47">
        <v>6</v>
      </c>
      <c r="O690" s="42">
        <v>1.2</v>
      </c>
      <c r="P690" s="42">
        <v>6.03</v>
      </c>
      <c r="Q690" s="42">
        <v>-0.62</v>
      </c>
      <c r="R690" s="42">
        <v>2.88</v>
      </c>
      <c r="S690" s="47">
        <v>19</v>
      </c>
      <c r="T690" s="42">
        <v>1.35</v>
      </c>
      <c r="U690" s="42">
        <v>3.7600000000000002</v>
      </c>
      <c r="V690" s="42">
        <v>1.9000000000000001</v>
      </c>
      <c r="W690" s="42">
        <v>64</v>
      </c>
      <c r="X690" s="42">
        <v>51</v>
      </c>
      <c r="Y690" s="42">
        <v>0.84</v>
      </c>
      <c r="Z690" s="42">
        <v>0.47</v>
      </c>
      <c r="AA690" s="42">
        <v>0.42</v>
      </c>
      <c r="AB690" s="42">
        <v>0</v>
      </c>
      <c r="AC690" s="42">
        <v>0.37</v>
      </c>
      <c r="AD690" s="42">
        <v>0</v>
      </c>
      <c r="AE690" s="42">
        <v>0.05</v>
      </c>
      <c r="AF690" s="42">
        <v>0.11</v>
      </c>
      <c r="AG690" s="42">
        <v>0.26</v>
      </c>
      <c r="AH690" s="42">
        <v>0</v>
      </c>
      <c r="AI690" s="47">
        <v>11</v>
      </c>
      <c r="AJ690" s="47">
        <v>6</v>
      </c>
      <c r="AK690" s="47">
        <v>4</v>
      </c>
      <c r="AL690" s="47">
        <v>0</v>
      </c>
      <c r="AM690" s="47">
        <v>3</v>
      </c>
      <c r="AN690">
        <v>1</v>
      </c>
      <c r="AO690" s="47">
        <v>0</v>
      </c>
      <c r="AP690" s="47">
        <v>1</v>
      </c>
      <c r="AQ690" s="47">
        <v>4</v>
      </c>
      <c r="AR690" s="47">
        <v>0</v>
      </c>
      <c r="AS690" s="47">
        <v>5</v>
      </c>
      <c r="AT690" s="47">
        <v>3</v>
      </c>
      <c r="AU690" s="47">
        <v>4</v>
      </c>
      <c r="AV690" s="47">
        <v>0</v>
      </c>
      <c r="AW690" s="47">
        <v>4</v>
      </c>
      <c r="AX690" s="47">
        <v>0</v>
      </c>
      <c r="AY690">
        <v>0</v>
      </c>
      <c r="AZ690" s="47">
        <v>1</v>
      </c>
      <c r="BA690" s="47">
        <v>1</v>
      </c>
      <c r="BB690">
        <v>0</v>
      </c>
      <c r="BC690" t="s">
        <v>307</v>
      </c>
      <c r="BD690">
        <v>31.7</v>
      </c>
      <c r="BE690">
        <v>17.3</v>
      </c>
      <c r="BF690">
        <v>8</v>
      </c>
      <c r="BG690">
        <v>9</v>
      </c>
    </row>
    <row r="691" spans="1:59" x14ac:dyDescent="0.25">
      <c r="A691" s="47">
        <v>1</v>
      </c>
      <c r="B691" s="47">
        <v>4</v>
      </c>
      <c r="C691" s="47">
        <v>6</v>
      </c>
      <c r="D691" s="47">
        <v>0</v>
      </c>
      <c r="E691" s="47">
        <v>2</v>
      </c>
      <c r="F691" s="47">
        <v>0</v>
      </c>
      <c r="G691" s="47">
        <v>0</v>
      </c>
      <c r="H691" s="47">
        <v>0</v>
      </c>
      <c r="I691" s="47">
        <v>0</v>
      </c>
      <c r="J691" s="47">
        <v>0</v>
      </c>
      <c r="K691" s="47">
        <v>21</v>
      </c>
      <c r="L691" s="47">
        <v>285</v>
      </c>
      <c r="M691" s="47">
        <v>4</v>
      </c>
      <c r="N691" s="47">
        <v>2</v>
      </c>
      <c r="O691" s="42">
        <v>0.6</v>
      </c>
      <c r="P691" s="42">
        <v>4.17</v>
      </c>
      <c r="Q691" s="42">
        <v>-0.1</v>
      </c>
      <c r="R691" s="42">
        <v>0.6</v>
      </c>
      <c r="S691" s="47">
        <v>5</v>
      </c>
      <c r="T691" s="42">
        <v>0.83</v>
      </c>
      <c r="U691" s="42">
        <v>0.3666666666666667</v>
      </c>
      <c r="V691" s="42">
        <v>0.95</v>
      </c>
      <c r="W691" s="42">
        <v>79</v>
      </c>
      <c r="X691" s="42">
        <v>105</v>
      </c>
      <c r="Y691" s="42">
        <v>0.4</v>
      </c>
      <c r="Z691" s="42">
        <v>0.8</v>
      </c>
      <c r="AA691" s="42">
        <v>1.2</v>
      </c>
      <c r="AB691" s="42">
        <v>0.2</v>
      </c>
      <c r="AC691" s="42">
        <v>0</v>
      </c>
      <c r="AD691" s="42">
        <v>0</v>
      </c>
      <c r="AE691" s="42">
        <v>0</v>
      </c>
      <c r="AF691" s="42">
        <v>0</v>
      </c>
      <c r="AG691" s="42">
        <v>0</v>
      </c>
      <c r="AH691" s="42">
        <v>0</v>
      </c>
      <c r="AI691" s="47">
        <v>1</v>
      </c>
      <c r="AJ691" s="47">
        <v>1</v>
      </c>
      <c r="AK691" s="47">
        <v>2</v>
      </c>
      <c r="AL691" s="47">
        <v>0</v>
      </c>
      <c r="AM691" s="47">
        <v>0</v>
      </c>
      <c r="AN691">
        <v>0</v>
      </c>
      <c r="AO691" s="47">
        <v>0</v>
      </c>
      <c r="AP691" s="47">
        <v>0</v>
      </c>
      <c r="AQ691" s="47">
        <v>0</v>
      </c>
      <c r="AR691" s="47">
        <v>0</v>
      </c>
      <c r="AS691" s="47">
        <v>1</v>
      </c>
      <c r="AT691" s="47">
        <v>3</v>
      </c>
      <c r="AU691" s="47">
        <v>4</v>
      </c>
      <c r="AV691" s="47">
        <v>1</v>
      </c>
      <c r="AW691" s="47">
        <v>0</v>
      </c>
      <c r="AX691" s="47">
        <v>0</v>
      </c>
      <c r="AY691">
        <v>0</v>
      </c>
      <c r="AZ691" s="47">
        <v>0</v>
      </c>
      <c r="BA691" s="47">
        <v>0</v>
      </c>
      <c r="BB691">
        <v>0</v>
      </c>
      <c r="BC691" t="s">
        <v>157</v>
      </c>
      <c r="BD691">
        <v>1.1000000000000001</v>
      </c>
      <c r="BE691">
        <v>1.8999999999999995</v>
      </c>
      <c r="BF691">
        <v>3</v>
      </c>
      <c r="BG691">
        <v>2</v>
      </c>
    </row>
    <row r="692" spans="1:59" x14ac:dyDescent="0.25">
      <c r="A692" s="47">
        <v>2</v>
      </c>
      <c r="B692" s="47">
        <v>4</v>
      </c>
      <c r="C692" s="47">
        <v>7</v>
      </c>
      <c r="D692" s="47">
        <v>4</v>
      </c>
      <c r="E692" s="47">
        <v>13</v>
      </c>
      <c r="F692" s="47">
        <v>0</v>
      </c>
      <c r="G692" s="47">
        <v>2</v>
      </c>
      <c r="H692" s="47">
        <v>3</v>
      </c>
      <c r="I692" s="47">
        <v>0</v>
      </c>
      <c r="J692" s="47">
        <v>0</v>
      </c>
      <c r="K692" s="47">
        <v>21</v>
      </c>
      <c r="L692" s="47">
        <v>285</v>
      </c>
      <c r="M692" s="47">
        <v>4</v>
      </c>
      <c r="N692" s="47">
        <v>7</v>
      </c>
      <c r="O692" s="42">
        <v>-0.9</v>
      </c>
      <c r="P692" s="42">
        <v>7.38</v>
      </c>
      <c r="Q692" s="42">
        <v>-0.92</v>
      </c>
      <c r="R692" s="42">
        <v>3.86</v>
      </c>
      <c r="S692" s="47">
        <v>11</v>
      </c>
      <c r="T692" s="42">
        <v>-0.25</v>
      </c>
      <c r="U692" s="42">
        <v>4.8833333333333329</v>
      </c>
      <c r="V692" s="42">
        <v>2.6399999999999997</v>
      </c>
      <c r="W692" s="42">
        <v>64</v>
      </c>
      <c r="X692" s="42">
        <v>51</v>
      </c>
      <c r="Y692" s="42">
        <v>1.18</v>
      </c>
      <c r="Z692" s="42">
        <v>0.36</v>
      </c>
      <c r="AA692" s="42">
        <v>0.64</v>
      </c>
      <c r="AB692" s="42">
        <v>0.18</v>
      </c>
      <c r="AC692" s="42">
        <v>0.36</v>
      </c>
      <c r="AD692" s="42">
        <v>0</v>
      </c>
      <c r="AE692" s="42">
        <v>0</v>
      </c>
      <c r="AF692" s="42">
        <v>0.27</v>
      </c>
      <c r="AG692" s="42">
        <v>0.18</v>
      </c>
      <c r="AH692" s="42">
        <v>0</v>
      </c>
      <c r="AI692" s="47">
        <v>6</v>
      </c>
      <c r="AJ692" s="47">
        <v>3</v>
      </c>
      <c r="AK692" s="47">
        <v>2</v>
      </c>
      <c r="AL692" s="47">
        <v>1</v>
      </c>
      <c r="AM692" s="47">
        <v>3</v>
      </c>
      <c r="AN692">
        <v>0</v>
      </c>
      <c r="AO692" s="47">
        <v>0</v>
      </c>
      <c r="AP692" s="47">
        <v>2</v>
      </c>
      <c r="AQ692" s="47">
        <v>0</v>
      </c>
      <c r="AR692" s="47">
        <v>0</v>
      </c>
      <c r="AS692" s="47">
        <v>7</v>
      </c>
      <c r="AT692" s="47">
        <v>1</v>
      </c>
      <c r="AU692" s="47">
        <v>5</v>
      </c>
      <c r="AV692" s="47">
        <v>1</v>
      </c>
      <c r="AW692" s="47">
        <v>1</v>
      </c>
      <c r="AX692" s="47">
        <v>0</v>
      </c>
      <c r="AY692">
        <v>0</v>
      </c>
      <c r="AZ692" s="47">
        <v>1</v>
      </c>
      <c r="BA692" s="47">
        <v>2</v>
      </c>
      <c r="BB692">
        <v>0</v>
      </c>
      <c r="BC692" t="s">
        <v>178</v>
      </c>
      <c r="BD692">
        <v>23.4</v>
      </c>
      <c r="BE692">
        <v>13.4</v>
      </c>
      <c r="BF692">
        <v>5</v>
      </c>
      <c r="BG692">
        <v>5</v>
      </c>
    </row>
    <row r="693" spans="1:59" x14ac:dyDescent="0.25">
      <c r="A693" s="47">
        <v>3</v>
      </c>
      <c r="B693" s="47">
        <v>10</v>
      </c>
      <c r="C693" s="47">
        <v>12</v>
      </c>
      <c r="D693" s="47">
        <v>0</v>
      </c>
      <c r="E693" s="47">
        <v>2</v>
      </c>
      <c r="F693" s="47">
        <v>0</v>
      </c>
      <c r="G693" s="47">
        <v>0</v>
      </c>
      <c r="H693" s="47">
        <v>0</v>
      </c>
      <c r="I693" s="47">
        <v>0</v>
      </c>
      <c r="J693" s="47">
        <v>0</v>
      </c>
      <c r="K693" s="47">
        <v>21</v>
      </c>
      <c r="L693" s="47">
        <v>285</v>
      </c>
      <c r="M693" s="47">
        <v>4</v>
      </c>
      <c r="N693" s="47">
        <v>3</v>
      </c>
      <c r="O693" s="42">
        <v>0.5</v>
      </c>
      <c r="P693" s="42">
        <v>1.87</v>
      </c>
      <c r="Q693" s="42">
        <v>-0.23</v>
      </c>
      <c r="R693" s="42">
        <v>0.59</v>
      </c>
      <c r="S693" s="47">
        <v>11</v>
      </c>
      <c r="T693" s="42">
        <v>0.76</v>
      </c>
      <c r="U693" s="42">
        <v>1.2250000000000001</v>
      </c>
      <c r="V693" s="42">
        <v>0.21428571428571433</v>
      </c>
      <c r="W693" s="42">
        <v>37</v>
      </c>
      <c r="X693" s="42">
        <v>66</v>
      </c>
      <c r="Y693" s="42">
        <v>0.18</v>
      </c>
      <c r="Z693" s="42">
        <v>0.91</v>
      </c>
      <c r="AA693" s="42">
        <v>1.0900000000000001</v>
      </c>
      <c r="AB693" s="42">
        <v>0.27</v>
      </c>
      <c r="AC693" s="42">
        <v>0</v>
      </c>
      <c r="AD693" s="42">
        <v>0</v>
      </c>
      <c r="AE693" s="42">
        <v>0</v>
      </c>
      <c r="AF693" s="42">
        <v>0</v>
      </c>
      <c r="AG693" s="42">
        <v>0</v>
      </c>
      <c r="AH693" s="42">
        <v>0</v>
      </c>
      <c r="AI693" s="47">
        <v>1</v>
      </c>
      <c r="AJ693" s="47">
        <v>6</v>
      </c>
      <c r="AK693" s="47">
        <v>6</v>
      </c>
      <c r="AL693" s="47">
        <v>1</v>
      </c>
      <c r="AM693" s="47">
        <v>0</v>
      </c>
      <c r="AN693">
        <v>0</v>
      </c>
      <c r="AO693" s="47">
        <v>0</v>
      </c>
      <c r="AP693" s="47">
        <v>0</v>
      </c>
      <c r="AQ693" s="47">
        <v>0</v>
      </c>
      <c r="AR693" s="47">
        <v>0</v>
      </c>
      <c r="AS693" s="47">
        <v>1</v>
      </c>
      <c r="AT693" s="47">
        <v>4</v>
      </c>
      <c r="AU693" s="47">
        <v>6</v>
      </c>
      <c r="AV693" s="47">
        <v>2</v>
      </c>
      <c r="AW693" s="47">
        <v>0</v>
      </c>
      <c r="AX693" s="47">
        <v>0</v>
      </c>
      <c r="AY693">
        <v>0</v>
      </c>
      <c r="AZ693" s="47">
        <v>0</v>
      </c>
      <c r="BA693" s="47">
        <v>0</v>
      </c>
      <c r="BB693">
        <v>0</v>
      </c>
      <c r="BC693" t="s">
        <v>462</v>
      </c>
      <c r="BD693">
        <v>4.8999999999999995</v>
      </c>
      <c r="BE693">
        <v>1.5</v>
      </c>
      <c r="BF693">
        <v>4</v>
      </c>
      <c r="BG693">
        <v>7</v>
      </c>
    </row>
    <row r="694" spans="1:59" x14ac:dyDescent="0.25">
      <c r="A694" s="47">
        <v>3</v>
      </c>
      <c r="B694" s="47">
        <v>7</v>
      </c>
      <c r="C694" s="47">
        <v>10</v>
      </c>
      <c r="D694" s="47">
        <v>2</v>
      </c>
      <c r="E694" s="47">
        <v>17</v>
      </c>
      <c r="F694" s="47">
        <v>0</v>
      </c>
      <c r="G694" s="47">
        <v>0</v>
      </c>
      <c r="H694" s="47">
        <v>0</v>
      </c>
      <c r="I694" s="47">
        <v>0</v>
      </c>
      <c r="J694" s="47">
        <v>0</v>
      </c>
      <c r="K694" s="47">
        <v>21</v>
      </c>
      <c r="L694" s="47">
        <v>277</v>
      </c>
      <c r="M694" s="47">
        <v>5</v>
      </c>
      <c r="N694" s="47">
        <v>3</v>
      </c>
      <c r="O694" s="42">
        <v>-1.3</v>
      </c>
      <c r="P694" s="42">
        <v>2.89</v>
      </c>
      <c r="Q694" s="42">
        <v>-0.36</v>
      </c>
      <c r="R694" s="42">
        <v>1.02</v>
      </c>
      <c r="S694" s="47">
        <v>12</v>
      </c>
      <c r="T694" s="42">
        <v>-0.61</v>
      </c>
      <c r="U694" s="42">
        <v>1.5400000000000003</v>
      </c>
      <c r="V694" s="42">
        <v>0.64285714285714268</v>
      </c>
      <c r="W694" s="42">
        <v>60</v>
      </c>
      <c r="X694" s="42">
        <v>30</v>
      </c>
      <c r="Y694" s="42">
        <v>1.42</v>
      </c>
      <c r="Z694" s="42">
        <v>0.57999999999999996</v>
      </c>
      <c r="AA694" s="42">
        <v>0.83</v>
      </c>
      <c r="AB694" s="42">
        <v>0.25</v>
      </c>
      <c r="AC694" s="42">
        <v>0.17</v>
      </c>
      <c r="AD694" s="42">
        <v>0</v>
      </c>
      <c r="AE694" s="42">
        <v>0</v>
      </c>
      <c r="AF694" s="42">
        <v>0</v>
      </c>
      <c r="AG694" s="42">
        <v>0</v>
      </c>
      <c r="AH694" s="42">
        <v>0</v>
      </c>
      <c r="AI694" s="47">
        <v>6</v>
      </c>
      <c r="AJ694" s="47">
        <v>5</v>
      </c>
      <c r="AK694" s="47">
        <v>3</v>
      </c>
      <c r="AL694" s="47">
        <v>1</v>
      </c>
      <c r="AM694" s="47">
        <v>1</v>
      </c>
      <c r="AN694">
        <v>0</v>
      </c>
      <c r="AO694" s="47">
        <v>0</v>
      </c>
      <c r="AP694" s="47">
        <v>0</v>
      </c>
      <c r="AQ694" s="47">
        <v>0</v>
      </c>
      <c r="AR694" s="47">
        <v>0</v>
      </c>
      <c r="AS694" s="47">
        <v>11</v>
      </c>
      <c r="AT694" s="47">
        <v>2</v>
      </c>
      <c r="AU694" s="47">
        <v>7</v>
      </c>
      <c r="AV694" s="47">
        <v>2</v>
      </c>
      <c r="AW694" s="47">
        <v>1</v>
      </c>
      <c r="AX694" s="47">
        <v>0</v>
      </c>
      <c r="AY694">
        <v>0</v>
      </c>
      <c r="AZ694" s="47">
        <v>0</v>
      </c>
      <c r="BA694" s="47">
        <v>0</v>
      </c>
      <c r="BB694">
        <v>0</v>
      </c>
      <c r="BC694" t="s">
        <v>124</v>
      </c>
      <c r="BD694">
        <v>7.8999999999999995</v>
      </c>
      <c r="BE694">
        <v>4.6000000000000005</v>
      </c>
      <c r="BF694">
        <v>5</v>
      </c>
      <c r="BG694">
        <v>7</v>
      </c>
    </row>
    <row r="695" spans="1:59" x14ac:dyDescent="0.25">
      <c r="A695" s="47">
        <v>8</v>
      </c>
      <c r="B695" s="47">
        <v>28</v>
      </c>
      <c r="C695" s="47">
        <v>40</v>
      </c>
      <c r="D695" s="47">
        <v>7</v>
      </c>
      <c r="E695" s="47">
        <v>13</v>
      </c>
      <c r="F695" s="47">
        <v>0</v>
      </c>
      <c r="G695" s="47">
        <v>2</v>
      </c>
      <c r="H695" s="47">
        <v>1</v>
      </c>
      <c r="I695" s="47">
        <v>0</v>
      </c>
      <c r="J695" s="47">
        <v>0</v>
      </c>
      <c r="K695" s="47">
        <v>21</v>
      </c>
      <c r="L695" s="47">
        <v>277</v>
      </c>
      <c r="M695" s="47">
        <v>4</v>
      </c>
      <c r="N695" s="47">
        <v>7</v>
      </c>
      <c r="O695" s="42">
        <v>1.5</v>
      </c>
      <c r="P695" s="42">
        <v>4.68</v>
      </c>
      <c r="Q695" s="42">
        <v>0.18</v>
      </c>
      <c r="R695" s="42">
        <v>1.91</v>
      </c>
      <c r="S695" s="47">
        <v>19</v>
      </c>
      <c r="T695" s="42">
        <v>1.56</v>
      </c>
      <c r="U695" s="42">
        <v>2.7399999999999993</v>
      </c>
      <c r="V695" s="42">
        <v>0.96666666666666656</v>
      </c>
      <c r="W695" s="42">
        <v>77</v>
      </c>
      <c r="X695" s="42">
        <v>104</v>
      </c>
      <c r="Y695" s="42">
        <v>0.68</v>
      </c>
      <c r="Z695" s="42">
        <v>1.47</v>
      </c>
      <c r="AA695" s="42">
        <v>2.11</v>
      </c>
      <c r="AB695" s="42">
        <v>0.42</v>
      </c>
      <c r="AC695" s="42">
        <v>0.37</v>
      </c>
      <c r="AD695" s="42">
        <v>0</v>
      </c>
      <c r="AE695" s="42">
        <v>0</v>
      </c>
      <c r="AF695" s="42">
        <v>0.05</v>
      </c>
      <c r="AG695" s="42">
        <v>0.11</v>
      </c>
      <c r="AH695" s="42">
        <v>0</v>
      </c>
      <c r="AI695" s="47">
        <v>8</v>
      </c>
      <c r="AJ695" s="47">
        <v>19</v>
      </c>
      <c r="AK695" s="47">
        <v>24</v>
      </c>
      <c r="AL695" s="47">
        <v>5</v>
      </c>
      <c r="AM695" s="47">
        <v>3</v>
      </c>
      <c r="AN695">
        <v>0</v>
      </c>
      <c r="AO695" s="47">
        <v>0</v>
      </c>
      <c r="AP695" s="47">
        <v>1</v>
      </c>
      <c r="AQ695" s="47">
        <v>2</v>
      </c>
      <c r="AR695" s="47">
        <v>0</v>
      </c>
      <c r="AS695" s="47">
        <v>5</v>
      </c>
      <c r="AT695" s="47">
        <v>9</v>
      </c>
      <c r="AU695" s="47">
        <v>16</v>
      </c>
      <c r="AV695" s="47">
        <v>3</v>
      </c>
      <c r="AW695" s="47">
        <v>4</v>
      </c>
      <c r="AX695" s="47">
        <v>0</v>
      </c>
      <c r="AY695">
        <v>0</v>
      </c>
      <c r="AZ695" s="47">
        <v>0</v>
      </c>
      <c r="BA695" s="47">
        <v>0</v>
      </c>
      <c r="BB695">
        <v>0</v>
      </c>
      <c r="BC695" t="s">
        <v>111</v>
      </c>
      <c r="BD695">
        <v>27.4</v>
      </c>
      <c r="BE695">
        <v>8.6999999999999993</v>
      </c>
      <c r="BF695">
        <v>10</v>
      </c>
      <c r="BG695">
        <v>9</v>
      </c>
    </row>
    <row r="696" spans="1:59" x14ac:dyDescent="0.25">
      <c r="A696" s="47">
        <v>6</v>
      </c>
      <c r="B696" s="47">
        <v>31</v>
      </c>
      <c r="C696" s="47">
        <v>31</v>
      </c>
      <c r="D696" s="47">
        <v>2</v>
      </c>
      <c r="E696" s="47">
        <v>32</v>
      </c>
      <c r="F696" s="47">
        <v>0</v>
      </c>
      <c r="G696" s="47">
        <v>3</v>
      </c>
      <c r="H696" s="47">
        <v>0</v>
      </c>
      <c r="I696" s="47">
        <v>0</v>
      </c>
      <c r="J696" s="47">
        <v>0</v>
      </c>
      <c r="K696" s="47">
        <v>21</v>
      </c>
      <c r="L696" s="47">
        <v>277</v>
      </c>
      <c r="M696" s="47">
        <v>4</v>
      </c>
      <c r="N696" s="47">
        <v>3</v>
      </c>
      <c r="O696" s="42">
        <v>0.9</v>
      </c>
      <c r="P696" s="42">
        <v>4.6500000000000004</v>
      </c>
      <c r="Q696" s="42">
        <v>-0.09</v>
      </c>
      <c r="R696" s="42">
        <v>2.27</v>
      </c>
      <c r="S696" s="47">
        <v>19</v>
      </c>
      <c r="T696" s="42">
        <v>1.1000000000000001</v>
      </c>
      <c r="U696" s="42">
        <v>1.95</v>
      </c>
      <c r="V696" s="42">
        <v>2.6222222222222222</v>
      </c>
      <c r="W696" s="42">
        <v>84</v>
      </c>
      <c r="X696" s="42">
        <v>30</v>
      </c>
      <c r="Y696" s="42">
        <v>1.68</v>
      </c>
      <c r="Z696" s="42">
        <v>1.63</v>
      </c>
      <c r="AA696" s="42">
        <v>1.63</v>
      </c>
      <c r="AB696" s="42">
        <v>0.32</v>
      </c>
      <c r="AC696" s="42">
        <v>0.11</v>
      </c>
      <c r="AD696" s="42">
        <v>0</v>
      </c>
      <c r="AE696" s="42">
        <v>0</v>
      </c>
      <c r="AF696" s="42">
        <v>0</v>
      </c>
      <c r="AG696" s="42">
        <v>0.16</v>
      </c>
      <c r="AH696" s="42">
        <v>0</v>
      </c>
      <c r="AI696" s="47">
        <v>18</v>
      </c>
      <c r="AJ696" s="47">
        <v>15</v>
      </c>
      <c r="AK696" s="47">
        <v>21</v>
      </c>
      <c r="AL696" s="47">
        <v>4</v>
      </c>
      <c r="AM696" s="47">
        <v>2</v>
      </c>
      <c r="AN696">
        <v>0</v>
      </c>
      <c r="AO696" s="47">
        <v>0</v>
      </c>
      <c r="AP696" s="47">
        <v>0</v>
      </c>
      <c r="AQ696" s="47">
        <v>1</v>
      </c>
      <c r="AR696" s="47">
        <v>0</v>
      </c>
      <c r="AS696" s="47">
        <v>14</v>
      </c>
      <c r="AT696" s="47">
        <v>16</v>
      </c>
      <c r="AU696" s="47">
        <v>10</v>
      </c>
      <c r="AV696" s="47">
        <v>2</v>
      </c>
      <c r="AW696" s="47">
        <v>0</v>
      </c>
      <c r="AX696" s="47">
        <v>0</v>
      </c>
      <c r="AY696">
        <v>0</v>
      </c>
      <c r="AZ696" s="47">
        <v>0</v>
      </c>
      <c r="BA696" s="47">
        <v>2</v>
      </c>
      <c r="BB696">
        <v>0</v>
      </c>
      <c r="BC696" t="s">
        <v>115</v>
      </c>
      <c r="BD696">
        <v>19.5</v>
      </c>
      <c r="BE696">
        <v>23.599999999999998</v>
      </c>
      <c r="BF696">
        <v>10</v>
      </c>
      <c r="BG696">
        <v>9</v>
      </c>
    </row>
    <row r="697" spans="1:59" x14ac:dyDescent="0.25">
      <c r="A697" s="47">
        <v>1</v>
      </c>
      <c r="B697" s="47">
        <v>7</v>
      </c>
      <c r="C697" s="47">
        <v>4</v>
      </c>
      <c r="D697" s="47">
        <v>0</v>
      </c>
      <c r="E697" s="47">
        <v>3</v>
      </c>
      <c r="F697" s="47">
        <v>0</v>
      </c>
      <c r="G697" s="47">
        <v>1</v>
      </c>
      <c r="H697" s="47">
        <v>0</v>
      </c>
      <c r="I697" s="47">
        <v>0</v>
      </c>
      <c r="J697" s="47">
        <v>0</v>
      </c>
      <c r="K697" s="47">
        <v>21</v>
      </c>
      <c r="L697" s="47">
        <v>277</v>
      </c>
      <c r="M697" s="47">
        <v>3</v>
      </c>
      <c r="N697" s="47">
        <v>7</v>
      </c>
      <c r="O697" s="42">
        <v>1.4</v>
      </c>
      <c r="P697" s="42">
        <v>2.54</v>
      </c>
      <c r="Q697" s="42">
        <v>-0.36</v>
      </c>
      <c r="R697" s="42">
        <v>1.78</v>
      </c>
      <c r="S697" s="47">
        <v>5</v>
      </c>
      <c r="T697" s="42">
        <v>1.44</v>
      </c>
      <c r="U697" s="42">
        <v>1.2999999999999998</v>
      </c>
      <c r="V697" s="42">
        <v>2.5</v>
      </c>
      <c r="W697" s="42">
        <v>84</v>
      </c>
      <c r="X697" s="42">
        <v>104</v>
      </c>
      <c r="Y697" s="42">
        <v>0.6</v>
      </c>
      <c r="Z697" s="42">
        <v>1.4</v>
      </c>
      <c r="AA697" s="42">
        <v>0.8</v>
      </c>
      <c r="AB697" s="42">
        <v>0.2</v>
      </c>
      <c r="AC697" s="42">
        <v>0</v>
      </c>
      <c r="AD697" s="42">
        <v>0</v>
      </c>
      <c r="AE697" s="42">
        <v>0</v>
      </c>
      <c r="AF697" s="42">
        <v>0</v>
      </c>
      <c r="AG697" s="42">
        <v>0.2</v>
      </c>
      <c r="AH697" s="42">
        <v>0</v>
      </c>
      <c r="AI697" s="47">
        <v>2</v>
      </c>
      <c r="AJ697" s="47">
        <v>3</v>
      </c>
      <c r="AK697" s="47">
        <v>3</v>
      </c>
      <c r="AL697" s="47">
        <v>1</v>
      </c>
      <c r="AM697" s="47">
        <v>0</v>
      </c>
      <c r="AN697">
        <v>0</v>
      </c>
      <c r="AO697" s="47">
        <v>0</v>
      </c>
      <c r="AP697" s="47">
        <v>0</v>
      </c>
      <c r="AQ697" s="47">
        <v>1</v>
      </c>
      <c r="AR697" s="47">
        <v>0</v>
      </c>
      <c r="AS697" s="47">
        <v>1</v>
      </c>
      <c r="AT697" s="47">
        <v>4</v>
      </c>
      <c r="AU697" s="47">
        <v>1</v>
      </c>
      <c r="AV697" s="47">
        <v>0</v>
      </c>
      <c r="AW697" s="47">
        <v>0</v>
      </c>
      <c r="AX697" s="47">
        <v>0</v>
      </c>
      <c r="AY697">
        <v>0</v>
      </c>
      <c r="AZ697" s="47">
        <v>0</v>
      </c>
      <c r="BA697" s="47">
        <v>0</v>
      </c>
      <c r="BB697">
        <v>0</v>
      </c>
      <c r="BC697" t="s">
        <v>153</v>
      </c>
      <c r="BD697">
        <v>3.8999999999999995</v>
      </c>
      <c r="BE697">
        <v>5</v>
      </c>
      <c r="BF697">
        <v>3</v>
      </c>
      <c r="BG697">
        <v>2</v>
      </c>
    </row>
    <row r="698" spans="1:59" x14ac:dyDescent="0.25">
      <c r="A698" s="47">
        <v>1</v>
      </c>
      <c r="B698" s="47">
        <v>14</v>
      </c>
      <c r="C698" s="47">
        <v>10</v>
      </c>
      <c r="D698" s="47">
        <v>4</v>
      </c>
      <c r="E698" s="47">
        <v>14</v>
      </c>
      <c r="F698" s="47">
        <v>0</v>
      </c>
      <c r="G698" s="47">
        <v>2</v>
      </c>
      <c r="H698" s="47">
        <v>1</v>
      </c>
      <c r="I698" s="47">
        <v>0</v>
      </c>
      <c r="J698" s="47">
        <v>0</v>
      </c>
      <c r="K698" s="47">
        <v>21</v>
      </c>
      <c r="L698" s="47">
        <v>276</v>
      </c>
      <c r="M698" s="47">
        <v>5</v>
      </c>
      <c r="N698" s="47">
        <v>6</v>
      </c>
      <c r="O698" s="42">
        <v>1.7</v>
      </c>
      <c r="P698" s="42">
        <v>2.86</v>
      </c>
      <c r="Q698" s="42">
        <v>0.01</v>
      </c>
      <c r="R698" s="42">
        <v>2.31</v>
      </c>
      <c r="S698" s="47">
        <v>14</v>
      </c>
      <c r="T698" s="42">
        <v>1.7</v>
      </c>
      <c r="U698" s="42">
        <v>3.2333333333333338</v>
      </c>
      <c r="V698" s="42">
        <v>1.6249999999999998</v>
      </c>
      <c r="W698" s="42">
        <v>53</v>
      </c>
      <c r="X698" s="42">
        <v>47</v>
      </c>
      <c r="Y698" s="42">
        <v>1</v>
      </c>
      <c r="Z698" s="42">
        <v>1</v>
      </c>
      <c r="AA698" s="42">
        <v>0.71</v>
      </c>
      <c r="AB698" s="42">
        <v>7.0000000000000007E-2</v>
      </c>
      <c r="AC698" s="42">
        <v>0.28999999999999998</v>
      </c>
      <c r="AD698" s="42">
        <v>0</v>
      </c>
      <c r="AE698" s="42">
        <v>0</v>
      </c>
      <c r="AF698" s="42">
        <v>7.0000000000000007E-2</v>
      </c>
      <c r="AG698" s="42">
        <v>0.14000000000000001</v>
      </c>
      <c r="AH698" s="42">
        <v>0</v>
      </c>
      <c r="AI698" s="47">
        <v>6</v>
      </c>
      <c r="AJ698" s="47">
        <v>4</v>
      </c>
      <c r="AK698" s="47">
        <v>5</v>
      </c>
      <c r="AL698" s="47">
        <v>0</v>
      </c>
      <c r="AM698" s="47">
        <v>4</v>
      </c>
      <c r="AN698">
        <v>0</v>
      </c>
      <c r="AO698" s="47">
        <v>0</v>
      </c>
      <c r="AP698" s="47">
        <v>1</v>
      </c>
      <c r="AQ698" s="47">
        <v>2</v>
      </c>
      <c r="AR698" s="47">
        <v>0</v>
      </c>
      <c r="AS698" s="47">
        <v>8</v>
      </c>
      <c r="AT698" s="47">
        <v>10</v>
      </c>
      <c r="AU698" s="47">
        <v>5</v>
      </c>
      <c r="AV698" s="47">
        <v>1</v>
      </c>
      <c r="AW698" s="47">
        <v>0</v>
      </c>
      <c r="AX698" s="47">
        <v>0</v>
      </c>
      <c r="AY698">
        <v>0</v>
      </c>
      <c r="AZ698" s="47">
        <v>0</v>
      </c>
      <c r="BA698" s="47">
        <v>0</v>
      </c>
      <c r="BB698">
        <v>0</v>
      </c>
      <c r="BC698" t="s">
        <v>277</v>
      </c>
      <c r="BD698">
        <v>19.899999999999999</v>
      </c>
      <c r="BE698">
        <v>13.5</v>
      </c>
      <c r="BF698">
        <v>6</v>
      </c>
      <c r="BG698">
        <v>8</v>
      </c>
    </row>
    <row r="699" spans="1:59" x14ac:dyDescent="0.25">
      <c r="A699" s="47">
        <v>0</v>
      </c>
      <c r="B699" s="47">
        <v>11</v>
      </c>
      <c r="C699" s="47">
        <v>6</v>
      </c>
      <c r="D699" s="47">
        <v>1</v>
      </c>
      <c r="E699" s="47">
        <v>4</v>
      </c>
      <c r="F699" s="47">
        <v>0</v>
      </c>
      <c r="G699" s="47">
        <v>2</v>
      </c>
      <c r="H699" s="47">
        <v>0</v>
      </c>
      <c r="I699" s="47">
        <v>0</v>
      </c>
      <c r="J699" s="47">
        <v>0</v>
      </c>
      <c r="K699" s="47">
        <v>21</v>
      </c>
      <c r="L699" s="47">
        <v>294</v>
      </c>
      <c r="M699" s="47">
        <v>4</v>
      </c>
      <c r="N699" s="47">
        <v>6</v>
      </c>
      <c r="O699" s="42">
        <v>2.2000000000000002</v>
      </c>
      <c r="P699" s="42">
        <v>4.7</v>
      </c>
      <c r="Q699" s="42">
        <v>0.13</v>
      </c>
      <c r="R699" s="42">
        <v>2.37</v>
      </c>
      <c r="S699" s="47">
        <v>7</v>
      </c>
      <c r="T699" s="42">
        <v>2.06</v>
      </c>
      <c r="U699" s="42">
        <v>1.5</v>
      </c>
      <c r="V699" s="42">
        <v>2.72</v>
      </c>
      <c r="W699" s="42">
        <v>29</v>
      </c>
      <c r="X699" s="42">
        <v>25</v>
      </c>
      <c r="Y699" s="42">
        <v>0.56999999999999995</v>
      </c>
      <c r="Z699" s="42">
        <v>1.57</v>
      </c>
      <c r="AA699" s="42">
        <v>0.86</v>
      </c>
      <c r="AB699" s="42">
        <v>0</v>
      </c>
      <c r="AC699" s="42">
        <v>0.14000000000000001</v>
      </c>
      <c r="AD699" s="42">
        <v>0</v>
      </c>
      <c r="AE699" s="42">
        <v>0</v>
      </c>
      <c r="AF699" s="42">
        <v>0</v>
      </c>
      <c r="AG699" s="42">
        <v>0.28999999999999998</v>
      </c>
      <c r="AH699" s="42">
        <v>0</v>
      </c>
      <c r="AI699" s="47">
        <v>0</v>
      </c>
      <c r="AJ699" s="47">
        <v>3</v>
      </c>
      <c r="AK699" s="47">
        <v>2</v>
      </c>
      <c r="AL699" s="47">
        <v>0</v>
      </c>
      <c r="AM699" s="47">
        <v>0</v>
      </c>
      <c r="AN699">
        <v>0</v>
      </c>
      <c r="AO699" s="47">
        <v>0</v>
      </c>
      <c r="AP699" s="47">
        <v>0</v>
      </c>
      <c r="AQ699" s="47">
        <v>0</v>
      </c>
      <c r="AR699" s="47">
        <v>0</v>
      </c>
      <c r="AS699" s="47">
        <v>4</v>
      </c>
      <c r="AT699" s="47">
        <v>8</v>
      </c>
      <c r="AU699" s="47">
        <v>4</v>
      </c>
      <c r="AV699" s="47">
        <v>0</v>
      </c>
      <c r="AW699" s="47">
        <v>1</v>
      </c>
      <c r="AX699" s="47">
        <v>0</v>
      </c>
      <c r="AY699">
        <v>0</v>
      </c>
      <c r="AZ699" s="47">
        <v>0</v>
      </c>
      <c r="BA699" s="47">
        <v>2</v>
      </c>
      <c r="BB699">
        <v>0</v>
      </c>
      <c r="BC699" t="s">
        <v>128</v>
      </c>
      <c r="BD699">
        <v>2.9999999999999996</v>
      </c>
      <c r="BE699">
        <v>13.600000000000001</v>
      </c>
      <c r="BF699">
        <v>2</v>
      </c>
      <c r="BG699">
        <v>5</v>
      </c>
    </row>
    <row r="700" spans="1:59" x14ac:dyDescent="0.25">
      <c r="A700" s="47">
        <v>0</v>
      </c>
      <c r="B700" s="47">
        <v>3</v>
      </c>
      <c r="C700" s="47">
        <v>1</v>
      </c>
      <c r="D700" s="47">
        <v>0</v>
      </c>
      <c r="E700" s="47">
        <v>1</v>
      </c>
      <c r="F700" s="47">
        <v>0</v>
      </c>
      <c r="G700" s="47">
        <v>1</v>
      </c>
      <c r="H700" s="47">
        <v>1</v>
      </c>
      <c r="I700" s="47">
        <v>0</v>
      </c>
      <c r="J700" s="47">
        <v>0</v>
      </c>
      <c r="K700" s="47">
        <v>21</v>
      </c>
      <c r="L700" s="47">
        <v>280</v>
      </c>
      <c r="M700" s="47">
        <v>5</v>
      </c>
      <c r="N700" s="47">
        <v>6</v>
      </c>
      <c r="O700" s="42">
        <v>9.1999999999999993</v>
      </c>
      <c r="P700" s="42">
        <v>3.97</v>
      </c>
      <c r="Q700" s="42">
        <v>0.87</v>
      </c>
      <c r="R700" s="42">
        <v>6.5</v>
      </c>
      <c r="S700" s="47">
        <v>2</v>
      </c>
      <c r="T700" s="42">
        <v>7.37</v>
      </c>
      <c r="U700" s="42">
        <v>6.5</v>
      </c>
      <c r="V700" s="42">
        <v>0</v>
      </c>
      <c r="W700" s="42">
        <v>35</v>
      </c>
      <c r="X700" s="42">
        <v>19</v>
      </c>
      <c r="Y700" s="42">
        <v>0.5</v>
      </c>
      <c r="Z700" s="42">
        <v>1.5</v>
      </c>
      <c r="AA700" s="42">
        <v>0.5</v>
      </c>
      <c r="AB700" s="42">
        <v>0</v>
      </c>
      <c r="AC700" s="42">
        <v>0</v>
      </c>
      <c r="AD700" s="42">
        <v>0</v>
      </c>
      <c r="AE700" s="42">
        <v>0</v>
      </c>
      <c r="AF700" s="42">
        <v>0.5</v>
      </c>
      <c r="AG700" s="42">
        <v>0.5</v>
      </c>
      <c r="AH700" s="42">
        <v>0</v>
      </c>
      <c r="AI700" s="47">
        <v>1</v>
      </c>
      <c r="AJ700" s="47">
        <v>3</v>
      </c>
      <c r="AK700" s="47">
        <v>1</v>
      </c>
      <c r="AL700" s="47">
        <v>0</v>
      </c>
      <c r="AM700" s="47">
        <v>0</v>
      </c>
      <c r="AN700">
        <v>0</v>
      </c>
      <c r="AO700" s="47">
        <v>0</v>
      </c>
      <c r="AP700" s="47">
        <v>1</v>
      </c>
      <c r="AQ700" s="47">
        <v>1</v>
      </c>
      <c r="AR700" s="47">
        <v>0</v>
      </c>
      <c r="AS700" s="47">
        <v>0</v>
      </c>
      <c r="AT700" s="47">
        <v>0</v>
      </c>
      <c r="AU700" s="47">
        <v>0</v>
      </c>
      <c r="AV700" s="47">
        <v>0</v>
      </c>
      <c r="AW700" s="47">
        <v>0</v>
      </c>
      <c r="AX700" s="47">
        <v>0</v>
      </c>
      <c r="AY700">
        <v>0</v>
      </c>
      <c r="AZ700" s="47">
        <v>0</v>
      </c>
      <c r="BA700" s="47">
        <v>0</v>
      </c>
      <c r="BB700">
        <v>0</v>
      </c>
      <c r="BC700" t="s">
        <v>588</v>
      </c>
      <c r="BD700">
        <v>13</v>
      </c>
      <c r="BE700">
        <v>0</v>
      </c>
      <c r="BF700">
        <v>2</v>
      </c>
      <c r="BG700">
        <v>0</v>
      </c>
    </row>
    <row r="701" spans="1:59" x14ac:dyDescent="0.25">
      <c r="A701" s="47">
        <v>3</v>
      </c>
      <c r="B701" s="47">
        <v>11</v>
      </c>
      <c r="C701" s="47">
        <v>8</v>
      </c>
      <c r="D701" s="47">
        <v>7</v>
      </c>
      <c r="E701" s="47">
        <v>8</v>
      </c>
      <c r="F701" s="47">
        <v>2</v>
      </c>
      <c r="G701" s="47">
        <v>3</v>
      </c>
      <c r="H701" s="47">
        <v>0</v>
      </c>
      <c r="I701" s="47">
        <v>0</v>
      </c>
      <c r="J701" s="47">
        <v>0</v>
      </c>
      <c r="K701" s="47">
        <v>21</v>
      </c>
      <c r="L701" s="47">
        <v>276</v>
      </c>
      <c r="M701" s="47">
        <v>4</v>
      </c>
      <c r="N701" s="47">
        <v>6</v>
      </c>
      <c r="O701" s="42">
        <v>0.5</v>
      </c>
      <c r="P701" s="42">
        <v>5.24</v>
      </c>
      <c r="Q701" s="42">
        <v>-0.05</v>
      </c>
      <c r="R701" s="42">
        <v>1.7</v>
      </c>
      <c r="S701" s="47">
        <v>18</v>
      </c>
      <c r="T701" s="42">
        <v>0.79</v>
      </c>
      <c r="U701" s="42">
        <v>1.6000000000000003</v>
      </c>
      <c r="V701" s="42">
        <v>1.77</v>
      </c>
      <c r="W701" s="42">
        <v>53</v>
      </c>
      <c r="X701" s="42">
        <v>66</v>
      </c>
      <c r="Y701" s="42">
        <v>0.44</v>
      </c>
      <c r="Z701" s="42">
        <v>0.61</v>
      </c>
      <c r="AA701" s="42">
        <v>0.44</v>
      </c>
      <c r="AB701" s="42">
        <v>0.17</v>
      </c>
      <c r="AC701" s="42">
        <v>0.39</v>
      </c>
      <c r="AD701" s="42">
        <v>0</v>
      </c>
      <c r="AE701" s="42">
        <v>0.11</v>
      </c>
      <c r="AF701" s="42">
        <v>0</v>
      </c>
      <c r="AG701" s="42">
        <v>0.17</v>
      </c>
      <c r="AH701" s="42">
        <v>0</v>
      </c>
      <c r="AI701" s="47">
        <v>1</v>
      </c>
      <c r="AJ701" s="47">
        <v>1</v>
      </c>
      <c r="AK701" s="47">
        <v>2</v>
      </c>
      <c r="AL701" s="47">
        <v>2</v>
      </c>
      <c r="AM701" s="47">
        <v>5</v>
      </c>
      <c r="AN701">
        <v>2</v>
      </c>
      <c r="AO701" s="47">
        <v>0</v>
      </c>
      <c r="AP701" s="47">
        <v>0</v>
      </c>
      <c r="AQ701" s="47">
        <v>0</v>
      </c>
      <c r="AR701" s="47">
        <v>0</v>
      </c>
      <c r="AS701" s="47">
        <v>7</v>
      </c>
      <c r="AT701" s="47">
        <v>10</v>
      </c>
      <c r="AU701" s="47">
        <v>6</v>
      </c>
      <c r="AV701" s="47">
        <v>1</v>
      </c>
      <c r="AW701" s="47">
        <v>2</v>
      </c>
      <c r="AX701" s="47">
        <v>0</v>
      </c>
      <c r="AY701">
        <v>0</v>
      </c>
      <c r="AZ701" s="47">
        <v>0</v>
      </c>
      <c r="BA701" s="47">
        <v>3</v>
      </c>
      <c r="BB701">
        <v>0</v>
      </c>
      <c r="BC701" t="s">
        <v>386</v>
      </c>
      <c r="BD701">
        <v>13.1</v>
      </c>
      <c r="BE701">
        <v>17.899999999999999</v>
      </c>
      <c r="BF701">
        <v>8</v>
      </c>
      <c r="BG701">
        <v>10</v>
      </c>
    </row>
    <row r="702" spans="1:59" x14ac:dyDescent="0.25">
      <c r="A702" s="47">
        <v>0</v>
      </c>
      <c r="B702" s="47">
        <v>10</v>
      </c>
      <c r="C702" s="47">
        <v>7</v>
      </c>
      <c r="D702" s="47">
        <v>2</v>
      </c>
      <c r="E702" s="47">
        <v>2</v>
      </c>
      <c r="F702" s="47">
        <v>0</v>
      </c>
      <c r="G702" s="47">
        <v>0</v>
      </c>
      <c r="H702" s="47">
        <v>0</v>
      </c>
      <c r="I702" s="47">
        <v>0</v>
      </c>
      <c r="J702" s="47">
        <v>0</v>
      </c>
      <c r="K702" s="47">
        <v>21</v>
      </c>
      <c r="L702" s="47">
        <v>276</v>
      </c>
      <c r="M702" s="47">
        <v>4</v>
      </c>
      <c r="N702" s="47">
        <v>6</v>
      </c>
      <c r="O702" s="42">
        <v>2.9</v>
      </c>
      <c r="P702" s="42">
        <v>3.41</v>
      </c>
      <c r="Q702" s="42">
        <v>0.02</v>
      </c>
      <c r="R702" s="42">
        <v>1.4</v>
      </c>
      <c r="S702" s="47">
        <v>9</v>
      </c>
      <c r="T702" s="42">
        <v>2.59</v>
      </c>
      <c r="U702" s="42">
        <v>1.3800000000000001</v>
      </c>
      <c r="V702" s="42">
        <v>1.4</v>
      </c>
      <c r="W702" s="42">
        <v>56</v>
      </c>
      <c r="X702" s="42">
        <v>66</v>
      </c>
      <c r="Y702" s="42">
        <v>0.22</v>
      </c>
      <c r="Z702" s="42">
        <v>1.1100000000000001</v>
      </c>
      <c r="AA702" s="42">
        <v>0.78</v>
      </c>
      <c r="AB702" s="42">
        <v>0</v>
      </c>
      <c r="AC702" s="42">
        <v>0.22</v>
      </c>
      <c r="AD702" s="42">
        <v>0</v>
      </c>
      <c r="AE702" s="42">
        <v>0</v>
      </c>
      <c r="AF702" s="42">
        <v>0</v>
      </c>
      <c r="AG702" s="42">
        <v>0</v>
      </c>
      <c r="AH702" s="42">
        <v>0</v>
      </c>
      <c r="AI702" s="47">
        <v>1</v>
      </c>
      <c r="AJ702" s="47">
        <v>5</v>
      </c>
      <c r="AK702" s="47">
        <v>4</v>
      </c>
      <c r="AL702" s="47">
        <v>0</v>
      </c>
      <c r="AM702" s="47">
        <v>2</v>
      </c>
      <c r="AN702">
        <v>0</v>
      </c>
      <c r="AO702" s="47">
        <v>0</v>
      </c>
      <c r="AP702" s="47">
        <v>0</v>
      </c>
      <c r="AQ702" s="47">
        <v>0</v>
      </c>
      <c r="AR702" s="47">
        <v>0</v>
      </c>
      <c r="AS702" s="47">
        <v>1</v>
      </c>
      <c r="AT702" s="47">
        <v>5</v>
      </c>
      <c r="AU702" s="47">
        <v>3</v>
      </c>
      <c r="AV702" s="47">
        <v>0</v>
      </c>
      <c r="AW702" s="47">
        <v>0</v>
      </c>
      <c r="AX702" s="47">
        <v>0</v>
      </c>
      <c r="AY702">
        <v>0</v>
      </c>
      <c r="AZ702" s="47">
        <v>0</v>
      </c>
      <c r="BA702" s="47">
        <v>0</v>
      </c>
      <c r="BB702">
        <v>0</v>
      </c>
      <c r="BC702" t="s">
        <v>261</v>
      </c>
      <c r="BD702">
        <v>6.9</v>
      </c>
      <c r="BE702">
        <v>5.6</v>
      </c>
      <c r="BF702">
        <v>5</v>
      </c>
      <c r="BG702">
        <v>4</v>
      </c>
    </row>
    <row r="703" spans="1:59" x14ac:dyDescent="0.25">
      <c r="A703" s="47">
        <v>3</v>
      </c>
      <c r="B703" s="47">
        <v>25</v>
      </c>
      <c r="C703" s="47">
        <v>34</v>
      </c>
      <c r="D703" s="47">
        <v>8</v>
      </c>
      <c r="E703" s="47">
        <v>11</v>
      </c>
      <c r="F703" s="47">
        <v>0</v>
      </c>
      <c r="G703" s="47">
        <v>6</v>
      </c>
      <c r="H703" s="47">
        <v>2</v>
      </c>
      <c r="I703" s="47">
        <v>0</v>
      </c>
      <c r="J703" s="47">
        <v>0</v>
      </c>
      <c r="K703" s="47">
        <v>21</v>
      </c>
      <c r="L703" s="47">
        <v>276</v>
      </c>
      <c r="M703" s="47">
        <v>4</v>
      </c>
      <c r="N703" s="47">
        <v>6</v>
      </c>
      <c r="O703" s="42">
        <v>-0.1</v>
      </c>
      <c r="P703" s="42">
        <v>5.41</v>
      </c>
      <c r="Q703" s="42">
        <v>-0.09</v>
      </c>
      <c r="R703" s="42">
        <v>2.88</v>
      </c>
      <c r="S703" s="47">
        <v>17</v>
      </c>
      <c r="T703" s="42">
        <v>0.36</v>
      </c>
      <c r="U703" s="42">
        <v>4.0111111111111111</v>
      </c>
      <c r="V703" s="42">
        <v>1.6</v>
      </c>
      <c r="W703" s="42">
        <v>88</v>
      </c>
      <c r="X703" s="42">
        <v>103</v>
      </c>
      <c r="Y703" s="42">
        <v>0.65</v>
      </c>
      <c r="Z703" s="42">
        <v>1.47</v>
      </c>
      <c r="AA703" s="42">
        <v>2</v>
      </c>
      <c r="AB703" s="42">
        <v>0.18</v>
      </c>
      <c r="AC703" s="42">
        <v>0.47</v>
      </c>
      <c r="AD703" s="42">
        <v>0</v>
      </c>
      <c r="AE703" s="42">
        <v>0</v>
      </c>
      <c r="AF703" s="42">
        <v>0.12</v>
      </c>
      <c r="AG703" s="42">
        <v>0.35</v>
      </c>
      <c r="AH703" s="42">
        <v>0</v>
      </c>
      <c r="AI703" s="47">
        <v>6</v>
      </c>
      <c r="AJ703" s="47">
        <v>15</v>
      </c>
      <c r="AK703" s="47">
        <v>17</v>
      </c>
      <c r="AL703" s="47">
        <v>2</v>
      </c>
      <c r="AM703" s="47">
        <v>4</v>
      </c>
      <c r="AN703">
        <v>0</v>
      </c>
      <c r="AO703" s="47">
        <v>0</v>
      </c>
      <c r="AP703" s="47">
        <v>2</v>
      </c>
      <c r="AQ703" s="47">
        <v>5</v>
      </c>
      <c r="AR703" s="47">
        <v>0</v>
      </c>
      <c r="AS703" s="47">
        <v>5</v>
      </c>
      <c r="AT703" s="47">
        <v>10</v>
      </c>
      <c r="AU703" s="47">
        <v>17</v>
      </c>
      <c r="AV703" s="47">
        <v>1</v>
      </c>
      <c r="AW703" s="47">
        <v>4</v>
      </c>
      <c r="AX703" s="47">
        <v>0</v>
      </c>
      <c r="AY703">
        <v>0</v>
      </c>
      <c r="AZ703" s="47">
        <v>0</v>
      </c>
      <c r="BA703" s="47">
        <v>1</v>
      </c>
      <c r="BB703">
        <v>0</v>
      </c>
      <c r="BC703" t="s">
        <v>247</v>
      </c>
      <c r="BD703">
        <v>39.1</v>
      </c>
      <c r="BE703">
        <v>12.8</v>
      </c>
      <c r="BF703">
        <v>10</v>
      </c>
      <c r="BG703">
        <v>8</v>
      </c>
    </row>
    <row r="704" spans="1:59" x14ac:dyDescent="0.25">
      <c r="A704" s="47">
        <v>0</v>
      </c>
      <c r="B704" s="47">
        <v>2</v>
      </c>
      <c r="C704" s="47">
        <v>1</v>
      </c>
      <c r="D704" s="47">
        <v>0</v>
      </c>
      <c r="E704" s="47">
        <v>3</v>
      </c>
      <c r="F704" s="47">
        <v>0</v>
      </c>
      <c r="G704" s="47">
        <v>1</v>
      </c>
      <c r="H704" s="47">
        <v>0</v>
      </c>
      <c r="I704" s="47">
        <v>0</v>
      </c>
      <c r="J704" s="47">
        <v>0</v>
      </c>
      <c r="K704" s="47">
        <v>21</v>
      </c>
      <c r="L704" s="47">
        <v>276</v>
      </c>
      <c r="M704" s="47">
        <v>2</v>
      </c>
      <c r="N704" s="47">
        <v>6</v>
      </c>
      <c r="O704" s="42">
        <v>4.8</v>
      </c>
      <c r="P704" s="42">
        <v>3.02</v>
      </c>
      <c r="Q704" s="42">
        <v>0.02</v>
      </c>
      <c r="R704" s="42">
        <v>4.8</v>
      </c>
      <c r="S704" s="47">
        <v>1</v>
      </c>
      <c r="T704" s="42">
        <v>4.0199999999999996</v>
      </c>
      <c r="U704" s="42">
        <v>0</v>
      </c>
      <c r="V704" s="42">
        <v>4.8</v>
      </c>
      <c r="W704" s="42">
        <v>72</v>
      </c>
      <c r="X704" s="42">
        <v>72</v>
      </c>
      <c r="Y704" s="42">
        <v>3</v>
      </c>
      <c r="Z704" s="42">
        <v>2</v>
      </c>
      <c r="AA704" s="42">
        <v>1</v>
      </c>
      <c r="AB704" s="42">
        <v>0</v>
      </c>
      <c r="AC704" s="42">
        <v>0</v>
      </c>
      <c r="AD704" s="42">
        <v>0</v>
      </c>
      <c r="AE704" s="42">
        <v>0</v>
      </c>
      <c r="AF704" s="42">
        <v>0</v>
      </c>
      <c r="AG704" s="42">
        <v>1</v>
      </c>
      <c r="AH704" s="42">
        <v>0</v>
      </c>
      <c r="AI704" s="47">
        <v>0</v>
      </c>
      <c r="AJ704" s="47">
        <v>0</v>
      </c>
      <c r="AK704" s="47">
        <v>0</v>
      </c>
      <c r="AL704" s="47">
        <v>0</v>
      </c>
      <c r="AM704" s="47">
        <v>0</v>
      </c>
      <c r="AN704">
        <v>0</v>
      </c>
      <c r="AO704" s="47">
        <v>0</v>
      </c>
      <c r="AP704" s="47">
        <v>0</v>
      </c>
      <c r="AQ704" s="47">
        <v>0</v>
      </c>
      <c r="AR704" s="47">
        <v>0</v>
      </c>
      <c r="AS704" s="47">
        <v>3</v>
      </c>
      <c r="AT704" s="47">
        <v>2</v>
      </c>
      <c r="AU704" s="47">
        <v>1</v>
      </c>
      <c r="AV704" s="47">
        <v>0</v>
      </c>
      <c r="AW704" s="47">
        <v>0</v>
      </c>
      <c r="AX704" s="47">
        <v>0</v>
      </c>
      <c r="AY704">
        <v>0</v>
      </c>
      <c r="AZ704" s="47">
        <v>0</v>
      </c>
      <c r="BA704" s="47">
        <v>1</v>
      </c>
      <c r="BB704">
        <v>0</v>
      </c>
      <c r="BC704" t="s">
        <v>667</v>
      </c>
      <c r="BD704">
        <v>0</v>
      </c>
      <c r="BE704">
        <v>4.8</v>
      </c>
      <c r="BF704">
        <v>0</v>
      </c>
      <c r="BG704">
        <v>1</v>
      </c>
    </row>
    <row r="705" spans="1:59" x14ac:dyDescent="0.25">
      <c r="A705" s="47">
        <v>3</v>
      </c>
      <c r="B705" s="47">
        <v>10</v>
      </c>
      <c r="C705" s="47">
        <v>13</v>
      </c>
      <c r="D705" s="47">
        <v>4</v>
      </c>
      <c r="E705" s="47">
        <v>7</v>
      </c>
      <c r="F705" s="47">
        <v>0</v>
      </c>
      <c r="G705" s="47">
        <v>1</v>
      </c>
      <c r="H705" s="47">
        <v>0</v>
      </c>
      <c r="I705" s="47">
        <v>0</v>
      </c>
      <c r="J705" s="47">
        <v>0</v>
      </c>
      <c r="K705" s="47">
        <v>21</v>
      </c>
      <c r="L705" s="47">
        <v>267</v>
      </c>
      <c r="M705" s="47">
        <v>4</v>
      </c>
      <c r="N705" s="47">
        <v>3</v>
      </c>
      <c r="O705" s="42">
        <v>0.4</v>
      </c>
      <c r="P705" s="42">
        <v>2.4</v>
      </c>
      <c r="Q705" s="42">
        <v>-0.09</v>
      </c>
      <c r="R705" s="42">
        <v>1.31</v>
      </c>
      <c r="S705" s="47">
        <v>10</v>
      </c>
      <c r="T705" s="42">
        <v>0.69</v>
      </c>
      <c r="U705" s="42">
        <v>1.2166666666666666</v>
      </c>
      <c r="V705" s="42">
        <v>1.4250000000000003</v>
      </c>
      <c r="W705" s="42">
        <v>78</v>
      </c>
      <c r="X705" s="42">
        <v>102</v>
      </c>
      <c r="Y705" s="42">
        <v>0.7</v>
      </c>
      <c r="Z705" s="42">
        <v>1</v>
      </c>
      <c r="AA705" s="42">
        <v>1.3</v>
      </c>
      <c r="AB705" s="42">
        <v>0.3</v>
      </c>
      <c r="AC705" s="42">
        <v>0.4</v>
      </c>
      <c r="AD705" s="42">
        <v>0</v>
      </c>
      <c r="AE705" s="42">
        <v>0</v>
      </c>
      <c r="AF705" s="42">
        <v>0</v>
      </c>
      <c r="AG705" s="42">
        <v>0.1</v>
      </c>
      <c r="AH705" s="42">
        <v>0</v>
      </c>
      <c r="AI705" s="47">
        <v>3</v>
      </c>
      <c r="AJ705" s="47">
        <v>6</v>
      </c>
      <c r="AK705" s="47">
        <v>8</v>
      </c>
      <c r="AL705" s="47">
        <v>1</v>
      </c>
      <c r="AM705" s="47">
        <v>1</v>
      </c>
      <c r="AN705">
        <v>0</v>
      </c>
      <c r="AO705" s="47">
        <v>0</v>
      </c>
      <c r="AP705" s="47">
        <v>0</v>
      </c>
      <c r="AQ705" s="47">
        <v>1</v>
      </c>
      <c r="AR705" s="47">
        <v>0</v>
      </c>
      <c r="AS705" s="47">
        <v>4</v>
      </c>
      <c r="AT705" s="47">
        <v>4</v>
      </c>
      <c r="AU705" s="47">
        <v>5</v>
      </c>
      <c r="AV705" s="47">
        <v>2</v>
      </c>
      <c r="AW705" s="47">
        <v>3</v>
      </c>
      <c r="AX705" s="47">
        <v>0</v>
      </c>
      <c r="AY705">
        <v>0</v>
      </c>
      <c r="AZ705" s="47">
        <v>0</v>
      </c>
      <c r="BA705" s="47">
        <v>0</v>
      </c>
      <c r="BB705">
        <v>0</v>
      </c>
      <c r="BC705" t="s">
        <v>495</v>
      </c>
      <c r="BD705">
        <v>7.2999999999999989</v>
      </c>
      <c r="BE705">
        <v>5.7</v>
      </c>
      <c r="BF705">
        <v>6</v>
      </c>
      <c r="BG705">
        <v>4</v>
      </c>
    </row>
    <row r="706" spans="1:59" x14ac:dyDescent="0.25">
      <c r="A706" s="47">
        <v>6</v>
      </c>
      <c r="B706" s="47">
        <v>21</v>
      </c>
      <c r="C706" s="47">
        <v>19</v>
      </c>
      <c r="D706" s="47">
        <v>3</v>
      </c>
      <c r="E706" s="47">
        <v>13</v>
      </c>
      <c r="F706" s="47">
        <v>1</v>
      </c>
      <c r="G706" s="47">
        <v>3</v>
      </c>
      <c r="H706" s="47">
        <v>0</v>
      </c>
      <c r="I706" s="47">
        <v>0</v>
      </c>
      <c r="J706" s="47">
        <v>0</v>
      </c>
      <c r="K706" s="47">
        <v>21</v>
      </c>
      <c r="L706" s="47">
        <v>294</v>
      </c>
      <c r="M706" s="47">
        <v>4</v>
      </c>
      <c r="N706" s="47">
        <v>3</v>
      </c>
      <c r="O706" s="42">
        <v>1.7</v>
      </c>
      <c r="P706" s="42">
        <v>3.32</v>
      </c>
      <c r="Q706" s="42">
        <v>0.11</v>
      </c>
      <c r="R706" s="42">
        <v>2.2000000000000002</v>
      </c>
      <c r="S706" s="47">
        <v>14</v>
      </c>
      <c r="T706" s="42">
        <v>1.7</v>
      </c>
      <c r="U706" s="42">
        <v>2.58</v>
      </c>
      <c r="V706" s="42">
        <v>1.9888888888888887</v>
      </c>
      <c r="W706" s="42">
        <v>50</v>
      </c>
      <c r="X706" s="42">
        <v>52</v>
      </c>
      <c r="Y706" s="42">
        <v>0.93</v>
      </c>
      <c r="Z706" s="42">
        <v>1.5</v>
      </c>
      <c r="AA706" s="42">
        <v>1.36</v>
      </c>
      <c r="AB706" s="42">
        <v>0.43</v>
      </c>
      <c r="AC706" s="42">
        <v>0.21</v>
      </c>
      <c r="AD706" s="42">
        <v>0</v>
      </c>
      <c r="AE706" s="42">
        <v>7.0000000000000007E-2</v>
      </c>
      <c r="AF706" s="42">
        <v>0</v>
      </c>
      <c r="AG706" s="42">
        <v>0.21</v>
      </c>
      <c r="AH706" s="42">
        <v>0</v>
      </c>
      <c r="AI706" s="47">
        <v>4</v>
      </c>
      <c r="AJ706" s="47">
        <v>6</v>
      </c>
      <c r="AK706" s="47">
        <v>6</v>
      </c>
      <c r="AL706" s="47">
        <v>1</v>
      </c>
      <c r="AM706" s="47">
        <v>2</v>
      </c>
      <c r="AN706">
        <v>1</v>
      </c>
      <c r="AO706" s="47">
        <v>0</v>
      </c>
      <c r="AP706" s="47">
        <v>0</v>
      </c>
      <c r="AQ706" s="47">
        <v>0</v>
      </c>
      <c r="AR706" s="47">
        <v>0</v>
      </c>
      <c r="AS706" s="47">
        <v>9</v>
      </c>
      <c r="AT706" s="47">
        <v>15</v>
      </c>
      <c r="AU706" s="47">
        <v>13</v>
      </c>
      <c r="AV706" s="47">
        <v>5</v>
      </c>
      <c r="AW706" s="47">
        <v>1</v>
      </c>
      <c r="AX706" s="47">
        <v>0</v>
      </c>
      <c r="AY706">
        <v>0</v>
      </c>
      <c r="AZ706" s="47">
        <v>0</v>
      </c>
      <c r="BA706" s="47">
        <v>3</v>
      </c>
      <c r="BB706">
        <v>0</v>
      </c>
      <c r="BC706" t="s">
        <v>468</v>
      </c>
      <c r="BD706">
        <v>13</v>
      </c>
      <c r="BE706">
        <v>18</v>
      </c>
      <c r="BF706">
        <v>5</v>
      </c>
      <c r="BG706">
        <v>9</v>
      </c>
    </row>
    <row r="707" spans="1:59" x14ac:dyDescent="0.25">
      <c r="A707" s="47">
        <v>2</v>
      </c>
      <c r="B707" s="47">
        <v>0</v>
      </c>
      <c r="C707" s="47">
        <v>0</v>
      </c>
      <c r="D707" s="47">
        <v>0</v>
      </c>
      <c r="E707" s="47">
        <v>0</v>
      </c>
      <c r="F707" s="47">
        <v>0</v>
      </c>
      <c r="G707" s="47">
        <v>0</v>
      </c>
      <c r="H707" s="47">
        <v>0</v>
      </c>
      <c r="I707" s="47">
        <v>0</v>
      </c>
      <c r="J707" s="47">
        <v>0</v>
      </c>
      <c r="K707" s="47">
        <v>21</v>
      </c>
      <c r="L707" s="47">
        <v>293</v>
      </c>
      <c r="M707" s="47">
        <v>1</v>
      </c>
      <c r="N707" s="47">
        <v>7</v>
      </c>
      <c r="O707" s="42">
        <v>5</v>
      </c>
      <c r="P707" s="42">
        <v>2.12</v>
      </c>
      <c r="Q707" s="42">
        <v>7.0000000000000007E-2</v>
      </c>
      <c r="R707" s="42">
        <v>6</v>
      </c>
      <c r="S707" s="47">
        <v>2</v>
      </c>
      <c r="T707" s="42">
        <v>4.18</v>
      </c>
      <c r="U707" s="42">
        <v>3.6666666666666665</v>
      </c>
      <c r="V707" s="42">
        <v>-1</v>
      </c>
      <c r="W707" s="42">
        <v>105</v>
      </c>
      <c r="X707" s="42">
        <v>105</v>
      </c>
      <c r="Y707" s="42">
        <v>0</v>
      </c>
      <c r="Z707" s="42">
        <v>0</v>
      </c>
      <c r="AA707" s="42">
        <v>0</v>
      </c>
      <c r="AB707" s="42">
        <v>0.5</v>
      </c>
      <c r="AC707" s="42">
        <v>0</v>
      </c>
      <c r="AD707" s="42">
        <v>0</v>
      </c>
      <c r="AE707" s="42">
        <v>0</v>
      </c>
      <c r="AF707" s="42">
        <v>0</v>
      </c>
      <c r="AG707" s="42">
        <v>0</v>
      </c>
      <c r="AH707" s="42">
        <v>0</v>
      </c>
      <c r="AI707" s="47">
        <v>0</v>
      </c>
      <c r="AJ707" s="47">
        <v>0</v>
      </c>
      <c r="AK707" s="47">
        <v>0</v>
      </c>
      <c r="AL707" s="47">
        <v>1</v>
      </c>
      <c r="AM707" s="47">
        <v>0</v>
      </c>
      <c r="AN707">
        <v>0</v>
      </c>
      <c r="AO707" s="47">
        <v>0</v>
      </c>
      <c r="AP707" s="47">
        <v>0</v>
      </c>
      <c r="AQ707" s="47">
        <v>0</v>
      </c>
      <c r="AR707" s="47">
        <v>0</v>
      </c>
      <c r="AS707" s="47">
        <v>0</v>
      </c>
      <c r="AT707" s="47">
        <v>0</v>
      </c>
      <c r="AU707" s="47">
        <v>0</v>
      </c>
      <c r="AV707" s="47">
        <v>1</v>
      </c>
      <c r="AW707" s="47">
        <v>0</v>
      </c>
      <c r="AX707" s="47">
        <v>0</v>
      </c>
      <c r="AY707">
        <v>0</v>
      </c>
      <c r="AZ707" s="47">
        <v>0</v>
      </c>
      <c r="BA707" s="47">
        <v>0</v>
      </c>
      <c r="BB707">
        <v>0</v>
      </c>
      <c r="BC707" t="s">
        <v>341</v>
      </c>
      <c r="BD707">
        <v>-1</v>
      </c>
      <c r="BE707">
        <v>-1</v>
      </c>
      <c r="BF707">
        <v>0</v>
      </c>
      <c r="BG707">
        <v>1</v>
      </c>
    </row>
    <row r="708" spans="1:59" x14ac:dyDescent="0.25">
      <c r="A708" s="47">
        <v>2</v>
      </c>
      <c r="B708" s="47">
        <v>5</v>
      </c>
      <c r="C708" s="47">
        <v>10</v>
      </c>
      <c r="D708" s="47">
        <v>1</v>
      </c>
      <c r="E708" s="47">
        <v>6</v>
      </c>
      <c r="F708" s="47">
        <v>0</v>
      </c>
      <c r="G708" s="47">
        <v>3</v>
      </c>
      <c r="H708" s="47">
        <v>1</v>
      </c>
      <c r="I708" s="47">
        <v>0</v>
      </c>
      <c r="J708" s="47">
        <v>0</v>
      </c>
      <c r="K708" s="47">
        <v>21</v>
      </c>
      <c r="L708" s="47">
        <v>285</v>
      </c>
      <c r="M708" s="47">
        <v>4</v>
      </c>
      <c r="N708" s="47">
        <v>2</v>
      </c>
      <c r="O708" s="42">
        <v>6.2</v>
      </c>
      <c r="P708" s="42">
        <v>8.2799999999999994</v>
      </c>
      <c r="Q708" s="42">
        <v>0.48</v>
      </c>
      <c r="R708" s="42">
        <v>3.88</v>
      </c>
      <c r="S708" s="47">
        <v>5</v>
      </c>
      <c r="T708" s="42">
        <v>5.15</v>
      </c>
      <c r="U708" s="42">
        <v>4</v>
      </c>
      <c r="V708" s="42">
        <v>3.7</v>
      </c>
      <c r="W708" s="42">
        <v>80</v>
      </c>
      <c r="X708" s="42">
        <v>105</v>
      </c>
      <c r="Y708" s="42">
        <v>1.2</v>
      </c>
      <c r="Z708" s="42">
        <v>1</v>
      </c>
      <c r="AA708" s="42">
        <v>2</v>
      </c>
      <c r="AB708" s="42">
        <v>0.4</v>
      </c>
      <c r="AC708" s="42">
        <v>0.2</v>
      </c>
      <c r="AD708" s="42">
        <v>0</v>
      </c>
      <c r="AE708" s="42">
        <v>0</v>
      </c>
      <c r="AF708" s="42">
        <v>0.2</v>
      </c>
      <c r="AG708" s="42">
        <v>0.6</v>
      </c>
      <c r="AH708" s="42">
        <v>0</v>
      </c>
      <c r="AI708" s="47">
        <v>2</v>
      </c>
      <c r="AJ708" s="47">
        <v>1</v>
      </c>
      <c r="AK708" s="47">
        <v>8</v>
      </c>
      <c r="AL708" s="47">
        <v>2</v>
      </c>
      <c r="AM708" s="47">
        <v>1</v>
      </c>
      <c r="AN708">
        <v>0</v>
      </c>
      <c r="AO708" s="47">
        <v>0</v>
      </c>
      <c r="AP708" s="47">
        <v>1</v>
      </c>
      <c r="AQ708" s="47">
        <v>2</v>
      </c>
      <c r="AR708" s="47">
        <v>0</v>
      </c>
      <c r="AS708" s="47">
        <v>4</v>
      </c>
      <c r="AT708" s="47">
        <v>4</v>
      </c>
      <c r="AU708" s="47">
        <v>2</v>
      </c>
      <c r="AV708" s="47">
        <v>0</v>
      </c>
      <c r="AW708" s="47">
        <v>0</v>
      </c>
      <c r="AX708" s="47">
        <v>0</v>
      </c>
      <c r="AY708">
        <v>0</v>
      </c>
      <c r="AZ708" s="47">
        <v>0</v>
      </c>
      <c r="BA708" s="47">
        <v>1</v>
      </c>
      <c r="BB708">
        <v>0</v>
      </c>
      <c r="BC708" t="s">
        <v>357</v>
      </c>
      <c r="BD708">
        <v>9</v>
      </c>
      <c r="BE708">
        <v>7.4</v>
      </c>
      <c r="BF708">
        <v>2</v>
      </c>
      <c r="BG708">
        <v>2</v>
      </c>
    </row>
    <row r="709" spans="1:59" x14ac:dyDescent="0.25">
      <c r="A709" s="47">
        <v>1</v>
      </c>
      <c r="B709" s="47">
        <v>1</v>
      </c>
      <c r="C709" s="47">
        <v>3</v>
      </c>
      <c r="D709" s="47">
        <v>2</v>
      </c>
      <c r="E709" s="47">
        <v>3</v>
      </c>
      <c r="F709" s="47">
        <v>0</v>
      </c>
      <c r="G709" s="47">
        <v>0</v>
      </c>
      <c r="H709" s="47">
        <v>1</v>
      </c>
      <c r="I709" s="47">
        <v>0</v>
      </c>
      <c r="J709" s="47">
        <v>0</v>
      </c>
      <c r="K709" s="47">
        <v>21</v>
      </c>
      <c r="L709" s="47">
        <v>277</v>
      </c>
      <c r="M709" s="47">
        <v>5</v>
      </c>
      <c r="N709" s="47">
        <v>6</v>
      </c>
      <c r="O709" s="42">
        <v>0.8</v>
      </c>
      <c r="P709" s="42">
        <v>4.66</v>
      </c>
      <c r="Q709" s="42">
        <v>-0.86</v>
      </c>
      <c r="R709" s="42">
        <v>2.06</v>
      </c>
      <c r="S709" s="47">
        <v>5</v>
      </c>
      <c r="T709" s="42">
        <v>1.03</v>
      </c>
      <c r="U709" s="42">
        <v>3.6</v>
      </c>
      <c r="V709" s="42">
        <v>1.0333333333333332</v>
      </c>
      <c r="W709" s="42">
        <v>30</v>
      </c>
      <c r="X709" s="42">
        <v>20</v>
      </c>
      <c r="Y709" s="42">
        <v>0.6</v>
      </c>
      <c r="Z709" s="42">
        <v>0.2</v>
      </c>
      <c r="AA709" s="42">
        <v>0.6</v>
      </c>
      <c r="AB709" s="42">
        <v>0.2</v>
      </c>
      <c r="AC709" s="42">
        <v>0.4</v>
      </c>
      <c r="AD709" s="42">
        <v>0</v>
      </c>
      <c r="AE709" s="42">
        <v>0</v>
      </c>
      <c r="AF709" s="42">
        <v>0.2</v>
      </c>
      <c r="AG709" s="42">
        <v>0</v>
      </c>
      <c r="AH709" s="42">
        <v>0</v>
      </c>
      <c r="AI709" s="47">
        <v>1</v>
      </c>
      <c r="AJ709" s="47">
        <v>0</v>
      </c>
      <c r="AK709" s="47">
        <v>1</v>
      </c>
      <c r="AL709" s="47">
        <v>1</v>
      </c>
      <c r="AM709" s="47">
        <v>0</v>
      </c>
      <c r="AN709">
        <v>0</v>
      </c>
      <c r="AO709" s="47">
        <v>0</v>
      </c>
      <c r="AP709" s="47">
        <v>1</v>
      </c>
      <c r="AQ709" s="47">
        <v>0</v>
      </c>
      <c r="AR709" s="47">
        <v>0</v>
      </c>
      <c r="AS709" s="47">
        <v>2</v>
      </c>
      <c r="AT709" s="47">
        <v>1</v>
      </c>
      <c r="AU709" s="47">
        <v>2</v>
      </c>
      <c r="AV709" s="47">
        <v>0</v>
      </c>
      <c r="AW709" s="47">
        <v>2</v>
      </c>
      <c r="AX709" s="47">
        <v>0</v>
      </c>
      <c r="AY709">
        <v>0</v>
      </c>
      <c r="AZ709" s="47">
        <v>0</v>
      </c>
      <c r="BA709" s="47">
        <v>0</v>
      </c>
      <c r="BB709">
        <v>0</v>
      </c>
      <c r="BC709" t="s">
        <v>886</v>
      </c>
      <c r="BD709">
        <v>7.2</v>
      </c>
      <c r="BE709">
        <v>3.2</v>
      </c>
      <c r="BF709">
        <v>2</v>
      </c>
      <c r="BG709">
        <v>3</v>
      </c>
    </row>
    <row r="710" spans="1:59" x14ac:dyDescent="0.25">
      <c r="A710" s="47">
        <v>0</v>
      </c>
      <c r="B710" s="47">
        <v>5</v>
      </c>
      <c r="C710" s="47">
        <v>3</v>
      </c>
      <c r="D710" s="47">
        <v>2</v>
      </c>
      <c r="E710" s="47">
        <v>0</v>
      </c>
      <c r="F710" s="47">
        <v>0</v>
      </c>
      <c r="G710" s="47">
        <v>0</v>
      </c>
      <c r="H710" s="47">
        <v>1</v>
      </c>
      <c r="I710" s="47">
        <v>0</v>
      </c>
      <c r="J710" s="47">
        <v>0</v>
      </c>
      <c r="K710" s="47">
        <v>21</v>
      </c>
      <c r="L710" s="47">
        <v>293</v>
      </c>
      <c r="M710" s="47">
        <v>3</v>
      </c>
      <c r="N710" s="47">
        <v>7</v>
      </c>
      <c r="O710" s="42">
        <v>8.8000000000000007</v>
      </c>
      <c r="P710" s="42">
        <v>4.72</v>
      </c>
      <c r="Q710" s="42">
        <v>1.5</v>
      </c>
      <c r="R710" s="42">
        <v>4.9000000000000004</v>
      </c>
      <c r="S710" s="47">
        <v>3</v>
      </c>
      <c r="T710" s="42">
        <v>5.6</v>
      </c>
      <c r="U710" s="42">
        <v>8.8000000000000007</v>
      </c>
      <c r="V710" s="42">
        <v>2.95</v>
      </c>
      <c r="W710" s="42">
        <v>93</v>
      </c>
      <c r="X710" s="42">
        <v>105</v>
      </c>
      <c r="Y710" s="42">
        <v>0</v>
      </c>
      <c r="Z710" s="42">
        <v>1.67</v>
      </c>
      <c r="AA710" s="42">
        <v>1</v>
      </c>
      <c r="AB710" s="42">
        <v>0</v>
      </c>
      <c r="AC710" s="42">
        <v>0.67</v>
      </c>
      <c r="AD710" s="42">
        <v>0</v>
      </c>
      <c r="AE710" s="42">
        <v>0</v>
      </c>
      <c r="AF710" s="42">
        <v>0.33</v>
      </c>
      <c r="AG710" s="42">
        <v>0</v>
      </c>
      <c r="AH710" s="42">
        <v>0</v>
      </c>
      <c r="AI710" s="47">
        <v>0</v>
      </c>
      <c r="AJ710" s="47">
        <v>0</v>
      </c>
      <c r="AK710" s="47">
        <v>0</v>
      </c>
      <c r="AL710" s="47">
        <v>0</v>
      </c>
      <c r="AM710" s="47">
        <v>1</v>
      </c>
      <c r="AN710">
        <v>0</v>
      </c>
      <c r="AO710" s="47">
        <v>0</v>
      </c>
      <c r="AP710" s="47">
        <v>1</v>
      </c>
      <c r="AQ710" s="47">
        <v>0</v>
      </c>
      <c r="AR710" s="47">
        <v>0</v>
      </c>
      <c r="AS710" s="47">
        <v>0</v>
      </c>
      <c r="AT710" s="47">
        <v>5</v>
      </c>
      <c r="AU710" s="47">
        <v>3</v>
      </c>
      <c r="AV710" s="47">
        <v>0</v>
      </c>
      <c r="AW710" s="47">
        <v>1</v>
      </c>
      <c r="AX710" s="47">
        <v>0</v>
      </c>
      <c r="AY710">
        <v>0</v>
      </c>
      <c r="AZ710" s="47">
        <v>0</v>
      </c>
      <c r="BA710" s="47">
        <v>0</v>
      </c>
      <c r="BB710">
        <v>0</v>
      </c>
      <c r="BC710" t="s">
        <v>888</v>
      </c>
      <c r="BD710">
        <v>8.8000000000000007</v>
      </c>
      <c r="BE710">
        <v>5.8999999999999995</v>
      </c>
      <c r="BF710">
        <v>1</v>
      </c>
      <c r="BG710">
        <v>2</v>
      </c>
    </row>
    <row r="711" spans="1:59" x14ac:dyDescent="0.25">
      <c r="A711" s="47">
        <v>2</v>
      </c>
      <c r="B711" s="47">
        <v>11</v>
      </c>
      <c r="C711" s="47">
        <v>17</v>
      </c>
      <c r="D711" s="47">
        <v>2</v>
      </c>
      <c r="E711" s="47">
        <v>19</v>
      </c>
      <c r="F711" s="47">
        <v>0</v>
      </c>
      <c r="G711" s="47">
        <v>0</v>
      </c>
      <c r="H711" s="47">
        <v>0</v>
      </c>
      <c r="I711" s="47">
        <v>0</v>
      </c>
      <c r="J711" s="47">
        <v>0</v>
      </c>
      <c r="K711" s="47">
        <v>21</v>
      </c>
      <c r="L711" s="47">
        <v>267</v>
      </c>
      <c r="M711" s="47">
        <v>4</v>
      </c>
      <c r="N711" s="47">
        <v>7</v>
      </c>
      <c r="O711" s="42">
        <v>3.9</v>
      </c>
      <c r="P711" s="42">
        <v>5.76</v>
      </c>
      <c r="Q711" s="42">
        <v>0.11</v>
      </c>
      <c r="R711" s="42">
        <v>3.84</v>
      </c>
      <c r="S711" s="47">
        <v>5</v>
      </c>
      <c r="T711" s="42">
        <v>3.44</v>
      </c>
      <c r="U711" s="42">
        <v>3.8499999999999996</v>
      </c>
      <c r="V711" s="42">
        <v>3.8333333333333335</v>
      </c>
      <c r="W711" s="42">
        <v>91</v>
      </c>
      <c r="X711" s="42">
        <v>102</v>
      </c>
      <c r="Y711" s="42">
        <v>3.8</v>
      </c>
      <c r="Z711" s="42">
        <v>2.2000000000000002</v>
      </c>
      <c r="AA711" s="42">
        <v>3.4</v>
      </c>
      <c r="AB711" s="42">
        <v>0.4</v>
      </c>
      <c r="AC711" s="42">
        <v>0.4</v>
      </c>
      <c r="AD711" s="42">
        <v>0</v>
      </c>
      <c r="AE711" s="42">
        <v>0</v>
      </c>
      <c r="AF711" s="42">
        <v>0</v>
      </c>
      <c r="AG711" s="42">
        <v>0</v>
      </c>
      <c r="AH711" s="42">
        <v>0</v>
      </c>
      <c r="AI711" s="47">
        <v>6</v>
      </c>
      <c r="AJ711" s="47">
        <v>4</v>
      </c>
      <c r="AK711" s="47">
        <v>7</v>
      </c>
      <c r="AL711" s="47">
        <v>1</v>
      </c>
      <c r="AM711" s="47">
        <v>0</v>
      </c>
      <c r="AN711">
        <v>0</v>
      </c>
      <c r="AO711" s="47">
        <v>0</v>
      </c>
      <c r="AP711" s="47">
        <v>0</v>
      </c>
      <c r="AQ711" s="47">
        <v>0</v>
      </c>
      <c r="AR711" s="47">
        <v>0</v>
      </c>
      <c r="AS711" s="47">
        <v>13</v>
      </c>
      <c r="AT711" s="47">
        <v>7</v>
      </c>
      <c r="AU711" s="47">
        <v>10</v>
      </c>
      <c r="AV711" s="47">
        <v>1</v>
      </c>
      <c r="AW711" s="47">
        <v>2</v>
      </c>
      <c r="AX711" s="47">
        <v>0</v>
      </c>
      <c r="AY711">
        <v>0</v>
      </c>
      <c r="AZ711" s="47">
        <v>0</v>
      </c>
      <c r="BA711" s="47">
        <v>0</v>
      </c>
      <c r="BB711">
        <v>0</v>
      </c>
      <c r="BC711" t="s">
        <v>177</v>
      </c>
      <c r="BD711">
        <v>4.6999999999999993</v>
      </c>
      <c r="BE711">
        <v>12.5</v>
      </c>
      <c r="BF711">
        <v>1</v>
      </c>
      <c r="BG711">
        <v>3</v>
      </c>
    </row>
    <row r="712" spans="1:59" x14ac:dyDescent="0.25">
      <c r="A712" s="47">
        <v>0</v>
      </c>
      <c r="B712" s="47">
        <v>3</v>
      </c>
      <c r="C712" s="47">
        <v>2</v>
      </c>
      <c r="D712" s="47">
        <v>1</v>
      </c>
      <c r="E712" s="47">
        <v>2</v>
      </c>
      <c r="F712" s="47">
        <v>0</v>
      </c>
      <c r="G712" s="47">
        <v>0</v>
      </c>
      <c r="H712" s="47">
        <v>0</v>
      </c>
      <c r="I712" s="47">
        <v>0</v>
      </c>
      <c r="J712" s="47">
        <v>0</v>
      </c>
      <c r="K712" s="47">
        <v>21</v>
      </c>
      <c r="L712" s="47">
        <v>276</v>
      </c>
      <c r="M712" s="47">
        <v>4</v>
      </c>
      <c r="N712" s="47">
        <v>6</v>
      </c>
      <c r="O712" s="42">
        <v>3.4</v>
      </c>
      <c r="P712" s="42">
        <v>10.72</v>
      </c>
      <c r="Q712" s="42">
        <v>0.31</v>
      </c>
      <c r="R712" s="42">
        <v>1.6</v>
      </c>
      <c r="S712" s="47">
        <v>3</v>
      </c>
      <c r="T712" s="42">
        <v>2.96</v>
      </c>
      <c r="U712" s="42">
        <v>-0.3</v>
      </c>
      <c r="V712" s="42">
        <v>2.5499999999999998</v>
      </c>
      <c r="W712" s="42">
        <v>52</v>
      </c>
      <c r="X712" s="42">
        <v>73</v>
      </c>
      <c r="Y712" s="42">
        <v>0.67</v>
      </c>
      <c r="Z712" s="42">
        <v>1</v>
      </c>
      <c r="AA712" s="42">
        <v>0.67</v>
      </c>
      <c r="AB712" s="42">
        <v>0</v>
      </c>
      <c r="AC712" s="42">
        <v>0.33</v>
      </c>
      <c r="AD712" s="42">
        <v>0</v>
      </c>
      <c r="AE712" s="42">
        <v>0</v>
      </c>
      <c r="AF712" s="42">
        <v>0</v>
      </c>
      <c r="AG712" s="42">
        <v>0</v>
      </c>
      <c r="AH712" s="42">
        <v>0</v>
      </c>
      <c r="AI712" s="47">
        <v>0</v>
      </c>
      <c r="AJ712" s="47">
        <v>0</v>
      </c>
      <c r="AK712" s="47">
        <v>1</v>
      </c>
      <c r="AL712" s="47">
        <v>0</v>
      </c>
      <c r="AM712" s="47">
        <v>0</v>
      </c>
      <c r="AN712">
        <v>0</v>
      </c>
      <c r="AO712" s="47">
        <v>0</v>
      </c>
      <c r="AP712" s="47">
        <v>0</v>
      </c>
      <c r="AQ712" s="47">
        <v>0</v>
      </c>
      <c r="AR712" s="47">
        <v>0</v>
      </c>
      <c r="AS712" s="47">
        <v>2</v>
      </c>
      <c r="AT712" s="47">
        <v>3</v>
      </c>
      <c r="AU712" s="47">
        <v>1</v>
      </c>
      <c r="AV712" s="47">
        <v>0</v>
      </c>
      <c r="AW712" s="47">
        <v>1</v>
      </c>
      <c r="AX712" s="47">
        <v>0</v>
      </c>
      <c r="AY712">
        <v>0</v>
      </c>
      <c r="AZ712" s="47">
        <v>0</v>
      </c>
      <c r="BA712" s="47">
        <v>0</v>
      </c>
      <c r="BB712">
        <v>0</v>
      </c>
      <c r="BC712" t="s">
        <v>909</v>
      </c>
      <c r="BD712">
        <v>-0.3</v>
      </c>
      <c r="BE712">
        <v>5.0999999999999996</v>
      </c>
      <c r="BF712">
        <v>1</v>
      </c>
      <c r="BG712">
        <v>2</v>
      </c>
    </row>
    <row r="713" spans="1:59" x14ac:dyDescent="0.25">
      <c r="A713" s="47">
        <v>2</v>
      </c>
      <c r="B713" s="47">
        <v>0</v>
      </c>
      <c r="C713" s="47">
        <v>4</v>
      </c>
      <c r="D713" s="47">
        <v>2</v>
      </c>
      <c r="E713" s="47">
        <v>5</v>
      </c>
      <c r="F713" s="47">
        <v>0</v>
      </c>
      <c r="G713" s="47">
        <v>0</v>
      </c>
      <c r="H713" s="47">
        <v>1</v>
      </c>
      <c r="I713" s="47">
        <v>0</v>
      </c>
      <c r="J713" s="47">
        <v>0</v>
      </c>
      <c r="K713" s="47">
        <v>21</v>
      </c>
      <c r="L713" s="47">
        <v>290</v>
      </c>
      <c r="M713" s="47">
        <v>5</v>
      </c>
      <c r="N713" s="47">
        <v>6</v>
      </c>
      <c r="O713" s="42">
        <v>1.3</v>
      </c>
      <c r="P713" s="42">
        <v>4.5599999999999996</v>
      </c>
      <c r="Q713" s="42">
        <v>-0.15</v>
      </c>
      <c r="R713" s="42">
        <v>2.2000000000000002</v>
      </c>
      <c r="S713" s="47">
        <v>4</v>
      </c>
      <c r="T713" s="42">
        <v>1.41</v>
      </c>
      <c r="U713" s="42">
        <v>3.5500000000000003</v>
      </c>
      <c r="V713" s="42">
        <v>0.85000000000000009</v>
      </c>
      <c r="W713" s="42">
        <v>40</v>
      </c>
      <c r="X713" s="42">
        <v>30</v>
      </c>
      <c r="Y713" s="42">
        <v>1.25</v>
      </c>
      <c r="Z713" s="42">
        <v>0</v>
      </c>
      <c r="AA713" s="42">
        <v>1</v>
      </c>
      <c r="AB713" s="42">
        <v>0.5</v>
      </c>
      <c r="AC713" s="42">
        <v>0.5</v>
      </c>
      <c r="AD713" s="42">
        <v>0</v>
      </c>
      <c r="AE713" s="42">
        <v>0</v>
      </c>
      <c r="AF713" s="42">
        <v>0.25</v>
      </c>
      <c r="AG713" s="42">
        <v>0</v>
      </c>
      <c r="AH713" s="42">
        <v>0</v>
      </c>
      <c r="AI713" s="47">
        <v>0</v>
      </c>
      <c r="AJ713" s="47">
        <v>0</v>
      </c>
      <c r="AK713" s="47">
        <v>2</v>
      </c>
      <c r="AL713" s="47">
        <v>1</v>
      </c>
      <c r="AM713" s="47">
        <v>1</v>
      </c>
      <c r="AN713">
        <v>0</v>
      </c>
      <c r="AO713" s="47">
        <v>0</v>
      </c>
      <c r="AP713" s="47">
        <v>1</v>
      </c>
      <c r="AQ713" s="47">
        <v>0</v>
      </c>
      <c r="AR713" s="47">
        <v>0</v>
      </c>
      <c r="AS713" s="47">
        <v>5</v>
      </c>
      <c r="AT713" s="47">
        <v>0</v>
      </c>
      <c r="AU713" s="47">
        <v>2</v>
      </c>
      <c r="AV713" s="47">
        <v>1</v>
      </c>
      <c r="AW713" s="47">
        <v>1</v>
      </c>
      <c r="AX713" s="47">
        <v>0</v>
      </c>
      <c r="AY713">
        <v>0</v>
      </c>
      <c r="AZ713" s="47">
        <v>0</v>
      </c>
      <c r="BA713" s="47">
        <v>0</v>
      </c>
      <c r="BB713">
        <v>0</v>
      </c>
      <c r="BC713" t="s">
        <v>911</v>
      </c>
      <c r="BD713">
        <v>7.2</v>
      </c>
      <c r="BE713">
        <v>1.7</v>
      </c>
      <c r="BF713">
        <v>2</v>
      </c>
      <c r="BG713">
        <v>2</v>
      </c>
    </row>
    <row r="714" spans="1:59" x14ac:dyDescent="0.25">
      <c r="A714" s="47">
        <v>1</v>
      </c>
      <c r="B714" s="47">
        <v>3</v>
      </c>
      <c r="C714" s="47">
        <v>6</v>
      </c>
      <c r="D714" s="47">
        <v>0</v>
      </c>
      <c r="E714" s="47">
        <v>1</v>
      </c>
      <c r="F714" s="47">
        <v>0</v>
      </c>
      <c r="G714" s="47">
        <v>1</v>
      </c>
      <c r="H714" s="47">
        <v>0</v>
      </c>
      <c r="I714" s="47">
        <v>0</v>
      </c>
      <c r="J714" s="47">
        <v>0</v>
      </c>
      <c r="K714" s="47">
        <v>21</v>
      </c>
      <c r="L714" s="47">
        <v>264</v>
      </c>
      <c r="M714" s="47">
        <v>3</v>
      </c>
      <c r="N714" s="47">
        <v>7</v>
      </c>
      <c r="O714" s="42">
        <v>2.2999999999999998</v>
      </c>
      <c r="P714" s="42">
        <v>8.17</v>
      </c>
      <c r="Q714" s="42">
        <v>0.12</v>
      </c>
      <c r="R714" s="42">
        <v>1.2</v>
      </c>
      <c r="S714" s="47">
        <v>2</v>
      </c>
      <c r="T714" s="42">
        <v>2.12</v>
      </c>
      <c r="U714" s="42">
        <v>2.2999999999999998</v>
      </c>
      <c r="V714" s="42">
        <v>0.1</v>
      </c>
      <c r="W714" s="42">
        <v>101</v>
      </c>
      <c r="X714" s="42">
        <v>98</v>
      </c>
      <c r="Y714" s="42">
        <v>0.5</v>
      </c>
      <c r="Z714" s="42">
        <v>1.5</v>
      </c>
      <c r="AA714" s="42">
        <v>3</v>
      </c>
      <c r="AB714" s="42">
        <v>0.5</v>
      </c>
      <c r="AC714" s="42">
        <v>0</v>
      </c>
      <c r="AD714" s="42">
        <v>0</v>
      </c>
      <c r="AE714" s="42">
        <v>0</v>
      </c>
      <c r="AF714" s="42">
        <v>0</v>
      </c>
      <c r="AG714" s="42">
        <v>0.5</v>
      </c>
      <c r="AH714" s="42">
        <v>0</v>
      </c>
      <c r="AI714" s="47">
        <v>0</v>
      </c>
      <c r="AJ714" s="47">
        <v>3</v>
      </c>
      <c r="AK714" s="47">
        <v>5</v>
      </c>
      <c r="AL714" s="47">
        <v>1</v>
      </c>
      <c r="AM714" s="47">
        <v>0</v>
      </c>
      <c r="AN714">
        <v>0</v>
      </c>
      <c r="AO714" s="47">
        <v>0</v>
      </c>
      <c r="AP714" s="47">
        <v>0</v>
      </c>
      <c r="AQ714" s="47">
        <v>1</v>
      </c>
      <c r="AR714" s="47">
        <v>0</v>
      </c>
      <c r="AS714" s="47">
        <v>1</v>
      </c>
      <c r="AT714" s="47">
        <v>0</v>
      </c>
      <c r="AU714" s="47">
        <v>1</v>
      </c>
      <c r="AV714" s="47">
        <v>0</v>
      </c>
      <c r="AW714" s="47">
        <v>0</v>
      </c>
      <c r="AX714" s="47">
        <v>0</v>
      </c>
      <c r="AY714">
        <v>0</v>
      </c>
      <c r="AZ714" s="47">
        <v>0</v>
      </c>
      <c r="BA714" s="47">
        <v>0</v>
      </c>
      <c r="BB714">
        <v>0</v>
      </c>
      <c r="BC714" t="s">
        <v>898</v>
      </c>
      <c r="BD714">
        <v>2.2999999999999998</v>
      </c>
      <c r="BE714">
        <v>0.2</v>
      </c>
      <c r="BF714">
        <v>1</v>
      </c>
      <c r="BG714">
        <v>2</v>
      </c>
    </row>
    <row r="715" spans="1:59" x14ac:dyDescent="0.25">
      <c r="A715" s="47">
        <v>0</v>
      </c>
      <c r="B715" s="47">
        <v>0</v>
      </c>
      <c r="C715" s="47">
        <v>3</v>
      </c>
      <c r="D715" s="47">
        <v>2</v>
      </c>
      <c r="E715" s="47">
        <v>6</v>
      </c>
      <c r="F715" s="47">
        <v>0</v>
      </c>
      <c r="G715" s="47">
        <v>0</v>
      </c>
      <c r="H715" s="47">
        <v>0</v>
      </c>
      <c r="I715" s="47">
        <v>0</v>
      </c>
      <c r="J715" s="47">
        <v>0</v>
      </c>
      <c r="K715" s="47">
        <v>21</v>
      </c>
      <c r="L715" s="47">
        <v>267</v>
      </c>
      <c r="M715" s="47">
        <v>5</v>
      </c>
      <c r="N715" s="47">
        <v>6</v>
      </c>
      <c r="O715" s="42">
        <v>0.2</v>
      </c>
      <c r="P715" s="42">
        <v>4.63</v>
      </c>
      <c r="Q715" s="42">
        <v>-0.16</v>
      </c>
      <c r="R715" s="42">
        <v>0.9</v>
      </c>
      <c r="S715" s="47">
        <v>4</v>
      </c>
      <c r="T715" s="42">
        <v>0.54</v>
      </c>
      <c r="U715" s="42">
        <v>0.54999999999999993</v>
      </c>
      <c r="V715" s="42">
        <v>1.25</v>
      </c>
      <c r="W715" s="42">
        <v>47</v>
      </c>
      <c r="X715" s="42">
        <v>11</v>
      </c>
      <c r="Y715" s="42">
        <v>1.5</v>
      </c>
      <c r="Z715" s="42">
        <v>0</v>
      </c>
      <c r="AA715" s="42">
        <v>0.75</v>
      </c>
      <c r="AB715" s="42">
        <v>0</v>
      </c>
      <c r="AC715" s="42">
        <v>0.5</v>
      </c>
      <c r="AD715" s="42">
        <v>0</v>
      </c>
      <c r="AE715" s="42">
        <v>0</v>
      </c>
      <c r="AF715" s="42">
        <v>0</v>
      </c>
      <c r="AG715" s="42">
        <v>0</v>
      </c>
      <c r="AH715" s="42">
        <v>0</v>
      </c>
      <c r="AI715" s="47">
        <v>3</v>
      </c>
      <c r="AJ715" s="47">
        <v>0</v>
      </c>
      <c r="AK715" s="47">
        <v>1</v>
      </c>
      <c r="AL715" s="47">
        <v>0</v>
      </c>
      <c r="AM715" s="47">
        <v>0</v>
      </c>
      <c r="AN715">
        <v>0</v>
      </c>
      <c r="AO715" s="47">
        <v>0</v>
      </c>
      <c r="AP715" s="47">
        <v>0</v>
      </c>
      <c r="AQ715" s="47">
        <v>0</v>
      </c>
      <c r="AR715" s="47">
        <v>0</v>
      </c>
      <c r="AS715" s="47">
        <v>3</v>
      </c>
      <c r="AT715" s="47">
        <v>0</v>
      </c>
      <c r="AU715" s="47">
        <v>2</v>
      </c>
      <c r="AV715" s="47">
        <v>0</v>
      </c>
      <c r="AW715" s="47">
        <v>2</v>
      </c>
      <c r="AX715" s="47">
        <v>0</v>
      </c>
      <c r="AY715">
        <v>0</v>
      </c>
      <c r="AZ715" s="47">
        <v>0</v>
      </c>
      <c r="BA715" s="47">
        <v>0</v>
      </c>
      <c r="BB715">
        <v>0</v>
      </c>
      <c r="BC715" t="s">
        <v>905</v>
      </c>
      <c r="BD715">
        <v>1.2</v>
      </c>
      <c r="BE715">
        <v>2.5</v>
      </c>
      <c r="BF715">
        <v>2</v>
      </c>
      <c r="BG715">
        <v>2</v>
      </c>
    </row>
    <row r="716" spans="1:59" x14ac:dyDescent="0.25">
      <c r="A716" s="47">
        <v>1</v>
      </c>
      <c r="B716" s="47">
        <v>6</v>
      </c>
      <c r="C716" s="47">
        <v>4</v>
      </c>
      <c r="D716" s="47">
        <v>0</v>
      </c>
      <c r="E716" s="47">
        <v>4</v>
      </c>
      <c r="F716" s="47">
        <v>1</v>
      </c>
      <c r="G716" s="47">
        <v>0</v>
      </c>
      <c r="H716" s="47">
        <v>0</v>
      </c>
      <c r="I716" s="47">
        <v>0</v>
      </c>
      <c r="J716" s="47">
        <v>0</v>
      </c>
      <c r="K716" s="47">
        <v>21</v>
      </c>
      <c r="L716" s="47">
        <v>294</v>
      </c>
      <c r="M716" s="47">
        <v>4</v>
      </c>
      <c r="N716" s="47">
        <v>6</v>
      </c>
      <c r="O716" s="42">
        <v>-0.8</v>
      </c>
      <c r="P716" s="42">
        <v>4.79</v>
      </c>
      <c r="Q716" s="42">
        <v>-1.56</v>
      </c>
      <c r="R716" s="42">
        <v>3</v>
      </c>
      <c r="S716" s="47">
        <v>4</v>
      </c>
      <c r="T716" s="42">
        <v>-0.12</v>
      </c>
      <c r="U716" s="42">
        <v>4.5</v>
      </c>
      <c r="V716" s="42">
        <v>1.5</v>
      </c>
      <c r="W716" s="42">
        <v>71</v>
      </c>
      <c r="X716" s="42">
        <v>102</v>
      </c>
      <c r="Y716" s="42">
        <v>1</v>
      </c>
      <c r="Z716" s="42">
        <v>1.5</v>
      </c>
      <c r="AA716" s="42">
        <v>1</v>
      </c>
      <c r="AB716" s="42">
        <v>0.25</v>
      </c>
      <c r="AC716" s="42">
        <v>0</v>
      </c>
      <c r="AD716" s="42">
        <v>0</v>
      </c>
      <c r="AE716" s="42">
        <v>0.25</v>
      </c>
      <c r="AF716" s="42">
        <v>0</v>
      </c>
      <c r="AG716" s="42">
        <v>0</v>
      </c>
      <c r="AH716" s="42">
        <v>0</v>
      </c>
      <c r="AI716" s="47">
        <v>2</v>
      </c>
      <c r="AJ716" s="47">
        <v>3</v>
      </c>
      <c r="AK716" s="47">
        <v>2</v>
      </c>
      <c r="AL716" s="47">
        <v>0</v>
      </c>
      <c r="AM716" s="47">
        <v>0</v>
      </c>
      <c r="AN716">
        <v>1</v>
      </c>
      <c r="AO716" s="47">
        <v>0</v>
      </c>
      <c r="AP716" s="47">
        <v>0</v>
      </c>
      <c r="AQ716" s="47">
        <v>0</v>
      </c>
      <c r="AR716" s="47">
        <v>0</v>
      </c>
      <c r="AS716" s="47">
        <v>2</v>
      </c>
      <c r="AT716" s="47">
        <v>3</v>
      </c>
      <c r="AU716" s="47">
        <v>2</v>
      </c>
      <c r="AV716" s="47">
        <v>1</v>
      </c>
      <c r="AW716" s="47">
        <v>0</v>
      </c>
      <c r="AX716" s="47">
        <v>0</v>
      </c>
      <c r="AY716">
        <v>0</v>
      </c>
      <c r="AZ716" s="47">
        <v>0</v>
      </c>
      <c r="BA716" s="47">
        <v>0</v>
      </c>
      <c r="BB716">
        <v>0</v>
      </c>
      <c r="BC716" t="s">
        <v>920</v>
      </c>
      <c r="BD716">
        <v>9</v>
      </c>
      <c r="BE716">
        <v>2.9999999999999996</v>
      </c>
      <c r="BF716">
        <v>2</v>
      </c>
      <c r="BG716">
        <v>2</v>
      </c>
    </row>
    <row r="717" spans="1:59" x14ac:dyDescent="0.25">
      <c r="A717" s="47">
        <v>0</v>
      </c>
      <c r="B717" s="47">
        <v>6</v>
      </c>
      <c r="C717" s="47">
        <v>4</v>
      </c>
      <c r="D717" s="47">
        <v>0</v>
      </c>
      <c r="E717" s="47">
        <v>3</v>
      </c>
      <c r="F717" s="47">
        <v>0</v>
      </c>
      <c r="G717" s="47">
        <v>0</v>
      </c>
      <c r="H717" s="47">
        <v>0</v>
      </c>
      <c r="I717" s="47">
        <v>0</v>
      </c>
      <c r="J717" s="47">
        <v>0</v>
      </c>
      <c r="K717" s="47">
        <v>21</v>
      </c>
      <c r="L717" s="47">
        <v>277</v>
      </c>
      <c r="M717" s="47">
        <v>3</v>
      </c>
      <c r="N717" s="47">
        <v>7</v>
      </c>
      <c r="O717" s="42">
        <v>1.7</v>
      </c>
      <c r="P717" s="42">
        <v>3.13</v>
      </c>
      <c r="Q717" s="42">
        <v>-0.14000000000000001</v>
      </c>
      <c r="R717" s="42">
        <v>1.1200000000000001</v>
      </c>
      <c r="S717" s="47">
        <v>4</v>
      </c>
      <c r="T717" s="42">
        <v>1.69</v>
      </c>
      <c r="U717" s="42">
        <v>2.2999999999999998</v>
      </c>
      <c r="V717" s="42">
        <v>-5.0000000000000044E-2</v>
      </c>
      <c r="W717" s="42">
        <v>100</v>
      </c>
      <c r="X717" s="42">
        <v>104</v>
      </c>
      <c r="Y717" s="42">
        <v>0.75</v>
      </c>
      <c r="Z717" s="42">
        <v>1.5</v>
      </c>
      <c r="AA717" s="42">
        <v>1</v>
      </c>
      <c r="AB717" s="42">
        <v>0</v>
      </c>
      <c r="AC717" s="42">
        <v>0</v>
      </c>
      <c r="AD717" s="42">
        <v>0</v>
      </c>
      <c r="AE717" s="42">
        <v>0</v>
      </c>
      <c r="AF717" s="42">
        <v>0</v>
      </c>
      <c r="AG717" s="42">
        <v>0</v>
      </c>
      <c r="AH717" s="42">
        <v>0</v>
      </c>
      <c r="AI717" s="47">
        <v>2</v>
      </c>
      <c r="AJ717" s="47">
        <v>4</v>
      </c>
      <c r="AK717" s="47">
        <v>4</v>
      </c>
      <c r="AL717" s="47">
        <v>0</v>
      </c>
      <c r="AM717" s="47">
        <v>0</v>
      </c>
      <c r="AN717">
        <v>0</v>
      </c>
      <c r="AO717" s="47">
        <v>0</v>
      </c>
      <c r="AP717" s="47">
        <v>0</v>
      </c>
      <c r="AQ717" s="47">
        <v>0</v>
      </c>
      <c r="AR717" s="47">
        <v>0</v>
      </c>
      <c r="AS717" s="47">
        <v>1</v>
      </c>
      <c r="AT717" s="47">
        <v>2</v>
      </c>
      <c r="AU717" s="47">
        <v>0</v>
      </c>
      <c r="AV717" s="47">
        <v>0</v>
      </c>
      <c r="AW717" s="47">
        <v>0</v>
      </c>
      <c r="AX717" s="47">
        <v>0</v>
      </c>
      <c r="AY717">
        <v>0</v>
      </c>
      <c r="AZ717" s="47">
        <v>0</v>
      </c>
      <c r="BA717" s="47">
        <v>0</v>
      </c>
      <c r="BB717">
        <v>0</v>
      </c>
      <c r="BC717" t="s">
        <v>908</v>
      </c>
      <c r="BD717">
        <v>4.5999999999999996</v>
      </c>
      <c r="BE717">
        <v>2.9</v>
      </c>
      <c r="BF717">
        <v>2</v>
      </c>
      <c r="BG717">
        <v>-58</v>
      </c>
    </row>
    <row r="718" spans="1:59" x14ac:dyDescent="0.25">
      <c r="A718" s="47">
        <v>0</v>
      </c>
      <c r="B718" s="47">
        <v>1</v>
      </c>
      <c r="C718" s="47">
        <v>1</v>
      </c>
      <c r="D718" s="47">
        <v>0</v>
      </c>
      <c r="E718" s="47">
        <v>0</v>
      </c>
      <c r="F718" s="47">
        <v>0</v>
      </c>
      <c r="G718" s="47">
        <v>0</v>
      </c>
      <c r="H718" s="47">
        <v>0</v>
      </c>
      <c r="I718" s="47">
        <v>0</v>
      </c>
      <c r="J718" s="47">
        <v>0</v>
      </c>
      <c r="K718" s="47">
        <v>21</v>
      </c>
      <c r="L718" s="47">
        <v>283</v>
      </c>
      <c r="M718" s="47">
        <v>3</v>
      </c>
      <c r="N718" s="47">
        <v>6</v>
      </c>
      <c r="O718" s="42">
        <v>0.9</v>
      </c>
      <c r="P718" s="42">
        <v>2.4300000000000002</v>
      </c>
      <c r="Q718" s="42">
        <v>-0.56999999999999995</v>
      </c>
      <c r="R718" s="42">
        <v>0.9</v>
      </c>
      <c r="S718" s="47">
        <v>1</v>
      </c>
      <c r="T718" s="42">
        <v>1.05</v>
      </c>
      <c r="U718" s="42">
        <v>0</v>
      </c>
      <c r="V718" s="42">
        <v>0.9</v>
      </c>
      <c r="W718" s="42">
        <v>49</v>
      </c>
      <c r="X718" s="42">
        <v>49</v>
      </c>
      <c r="Y718" s="42">
        <v>0</v>
      </c>
      <c r="Z718" s="42">
        <v>1</v>
      </c>
      <c r="AA718" s="42">
        <v>1</v>
      </c>
      <c r="AB718" s="42">
        <v>0</v>
      </c>
      <c r="AC718" s="42">
        <v>0</v>
      </c>
      <c r="AD718" s="42">
        <v>0</v>
      </c>
      <c r="AE718" s="42">
        <v>0</v>
      </c>
      <c r="AF718" s="42">
        <v>0</v>
      </c>
      <c r="AG718" s="42">
        <v>0</v>
      </c>
      <c r="AH718" s="42">
        <v>0</v>
      </c>
      <c r="AI718" s="47">
        <v>0</v>
      </c>
      <c r="AJ718" s="47">
        <v>0</v>
      </c>
      <c r="AK718" s="47">
        <v>0</v>
      </c>
      <c r="AL718" s="47">
        <v>0</v>
      </c>
      <c r="AM718" s="47">
        <v>0</v>
      </c>
      <c r="AN718">
        <v>0</v>
      </c>
      <c r="AO718" s="47">
        <v>0</v>
      </c>
      <c r="AP718" s="47">
        <v>0</v>
      </c>
      <c r="AQ718" s="47">
        <v>0</v>
      </c>
      <c r="AR718" s="47">
        <v>0</v>
      </c>
      <c r="AS718" s="47">
        <v>0</v>
      </c>
      <c r="AT718" s="47">
        <v>1</v>
      </c>
      <c r="AU718" s="47">
        <v>1</v>
      </c>
      <c r="AV718" s="47">
        <v>0</v>
      </c>
      <c r="AW718" s="47">
        <v>0</v>
      </c>
      <c r="AX718" s="47">
        <v>0</v>
      </c>
      <c r="AY718">
        <v>0</v>
      </c>
      <c r="AZ718" s="47">
        <v>0</v>
      </c>
      <c r="BA718" s="47">
        <v>0</v>
      </c>
      <c r="BB718">
        <v>0</v>
      </c>
      <c r="BC718" t="s">
        <v>919</v>
      </c>
      <c r="BD718">
        <v>0</v>
      </c>
      <c r="BE718">
        <v>0.89999999999999991</v>
      </c>
      <c r="BF718">
        <v>0</v>
      </c>
      <c r="BG718">
        <v>1</v>
      </c>
    </row>
    <row r="719" spans="1:59" x14ac:dyDescent="0.25">
      <c r="A719" s="47">
        <v>1</v>
      </c>
      <c r="B719" s="47">
        <v>1</v>
      </c>
      <c r="C719" s="47">
        <v>3</v>
      </c>
      <c r="D719" s="47">
        <v>0</v>
      </c>
      <c r="E719" s="47">
        <v>1</v>
      </c>
      <c r="F719" s="47">
        <v>0</v>
      </c>
      <c r="G719" s="47">
        <v>1</v>
      </c>
      <c r="H719" s="47">
        <v>0</v>
      </c>
      <c r="I719" s="47">
        <v>0</v>
      </c>
      <c r="J719" s="47">
        <v>0</v>
      </c>
      <c r="K719" s="47">
        <v>21</v>
      </c>
      <c r="L719" s="47">
        <v>290</v>
      </c>
      <c r="M719" s="47">
        <v>4</v>
      </c>
      <c r="N719" s="47">
        <v>2</v>
      </c>
      <c r="O719" s="42">
        <v>-0.3</v>
      </c>
      <c r="P719" s="42">
        <v>2.74</v>
      </c>
      <c r="Q719" s="42">
        <v>-0.14000000000000001</v>
      </c>
      <c r="R719" s="42">
        <v>0.33</v>
      </c>
      <c r="S719" s="47">
        <v>3</v>
      </c>
      <c r="T719" s="42">
        <v>0.15</v>
      </c>
      <c r="U719" s="42">
        <v>-1.1000000000000001</v>
      </c>
      <c r="V719" s="42">
        <v>1.05</v>
      </c>
      <c r="W719" s="42">
        <v>32</v>
      </c>
      <c r="X719" s="42">
        <v>8</v>
      </c>
      <c r="Y719" s="42">
        <v>0.33</v>
      </c>
      <c r="Z719" s="42">
        <v>0.33</v>
      </c>
      <c r="AA719" s="42">
        <v>1</v>
      </c>
      <c r="AB719" s="42">
        <v>0.33</v>
      </c>
      <c r="AC719" s="42">
        <v>0</v>
      </c>
      <c r="AD719" s="42">
        <v>0</v>
      </c>
      <c r="AE719" s="42">
        <v>0</v>
      </c>
      <c r="AF719" s="42">
        <v>0</v>
      </c>
      <c r="AG719" s="42">
        <v>0.33</v>
      </c>
      <c r="AH719" s="42">
        <v>0</v>
      </c>
      <c r="AI719" s="47">
        <v>1</v>
      </c>
      <c r="AJ719" s="47">
        <v>0</v>
      </c>
      <c r="AK719" s="47">
        <v>2</v>
      </c>
      <c r="AL719" s="47">
        <v>1</v>
      </c>
      <c r="AM719" s="47">
        <v>0</v>
      </c>
      <c r="AN719">
        <v>0</v>
      </c>
      <c r="AO719" s="47">
        <v>0</v>
      </c>
      <c r="AP719" s="47">
        <v>0</v>
      </c>
      <c r="AQ719" s="47">
        <v>0</v>
      </c>
      <c r="AR719" s="47">
        <v>0</v>
      </c>
      <c r="AS719" s="47">
        <v>0</v>
      </c>
      <c r="AT719" s="47">
        <v>1</v>
      </c>
      <c r="AU719" s="47">
        <v>1</v>
      </c>
      <c r="AV719" s="47">
        <v>0</v>
      </c>
      <c r="AW719" s="47">
        <v>0</v>
      </c>
      <c r="AX719" s="47">
        <v>0</v>
      </c>
      <c r="AY719">
        <v>0</v>
      </c>
      <c r="AZ719" s="47">
        <v>0</v>
      </c>
      <c r="BA719" s="47">
        <v>1</v>
      </c>
      <c r="BB719">
        <v>0</v>
      </c>
      <c r="BC719" t="s">
        <v>922</v>
      </c>
      <c r="BD719">
        <v>-1.1000000000000001</v>
      </c>
      <c r="BE719">
        <v>2.0999999999999996</v>
      </c>
      <c r="BF719">
        <v>1</v>
      </c>
      <c r="BG719">
        <v>2</v>
      </c>
    </row>
    <row r="720" spans="1:59" x14ac:dyDescent="0.25">
      <c r="A720" s="47">
        <v>0</v>
      </c>
      <c r="B720" s="47">
        <v>6</v>
      </c>
      <c r="C720" s="47">
        <v>1</v>
      </c>
      <c r="D720" s="47">
        <v>3</v>
      </c>
      <c r="E720" s="47">
        <v>8</v>
      </c>
      <c r="F720" s="47">
        <v>0</v>
      </c>
      <c r="G720" s="47">
        <v>1</v>
      </c>
      <c r="H720" s="47">
        <v>1</v>
      </c>
      <c r="I720" s="47">
        <v>0</v>
      </c>
      <c r="J720" s="47">
        <v>0</v>
      </c>
      <c r="K720" s="47">
        <v>21</v>
      </c>
      <c r="L720" s="47">
        <v>276</v>
      </c>
      <c r="M720" s="47">
        <v>5</v>
      </c>
      <c r="N720" s="47">
        <v>6</v>
      </c>
      <c r="O720" s="42">
        <v>4.8</v>
      </c>
      <c r="P720" s="42">
        <v>13.03</v>
      </c>
      <c r="Q720" s="42">
        <v>0.37</v>
      </c>
      <c r="R720" s="42">
        <v>6.13</v>
      </c>
      <c r="S720" s="47">
        <v>4</v>
      </c>
      <c r="T720" s="42">
        <v>4.2</v>
      </c>
      <c r="U720" s="42">
        <v>3.6</v>
      </c>
      <c r="V720" s="42">
        <v>8.65</v>
      </c>
      <c r="W720" s="42">
        <v>59</v>
      </c>
      <c r="X720" s="42">
        <v>56</v>
      </c>
      <c r="Y720" s="42">
        <v>2</v>
      </c>
      <c r="Z720" s="42">
        <v>1.5</v>
      </c>
      <c r="AA720" s="42">
        <v>0.25</v>
      </c>
      <c r="AB720" s="42">
        <v>0</v>
      </c>
      <c r="AC720" s="42">
        <v>0.75</v>
      </c>
      <c r="AD720" s="42">
        <v>0</v>
      </c>
      <c r="AE720" s="42">
        <v>0</v>
      </c>
      <c r="AF720" s="42">
        <v>0.25</v>
      </c>
      <c r="AG720" s="42">
        <v>0.25</v>
      </c>
      <c r="AH720" s="42">
        <v>0</v>
      </c>
      <c r="AI720" s="47">
        <v>4</v>
      </c>
      <c r="AJ720" s="47">
        <v>2</v>
      </c>
      <c r="AK720" s="47">
        <v>0</v>
      </c>
      <c r="AL720" s="47">
        <v>0</v>
      </c>
      <c r="AM720" s="47">
        <v>1</v>
      </c>
      <c r="AN720">
        <v>0</v>
      </c>
      <c r="AO720" s="47">
        <v>0</v>
      </c>
      <c r="AP720" s="47">
        <v>0</v>
      </c>
      <c r="AQ720" s="47">
        <v>0</v>
      </c>
      <c r="AR720" s="47">
        <v>0</v>
      </c>
      <c r="AS720" s="47">
        <v>4</v>
      </c>
      <c r="AT720" s="47">
        <v>4</v>
      </c>
      <c r="AU720" s="47">
        <v>1</v>
      </c>
      <c r="AV720" s="47">
        <v>0</v>
      </c>
      <c r="AW720" s="47">
        <v>2</v>
      </c>
      <c r="AX720" s="47">
        <v>0</v>
      </c>
      <c r="AY720">
        <v>0</v>
      </c>
      <c r="AZ720" s="47">
        <v>1</v>
      </c>
      <c r="BA720" s="47">
        <v>1</v>
      </c>
      <c r="BB720">
        <v>0</v>
      </c>
      <c r="BC720" t="s">
        <v>921</v>
      </c>
      <c r="BD720">
        <v>5.2</v>
      </c>
      <c r="BE720">
        <v>17.3</v>
      </c>
      <c r="BF720">
        <v>1</v>
      </c>
      <c r="BG720">
        <v>2</v>
      </c>
    </row>
    <row r="721" spans="1:59" x14ac:dyDescent="0.25">
      <c r="A721" s="47">
        <v>0</v>
      </c>
      <c r="B721" s="47">
        <v>2</v>
      </c>
      <c r="C721" s="47">
        <v>6</v>
      </c>
      <c r="D721" s="47">
        <v>1</v>
      </c>
      <c r="E721" s="47">
        <v>2</v>
      </c>
      <c r="F721" s="47">
        <v>0</v>
      </c>
      <c r="G721" s="47">
        <v>0</v>
      </c>
      <c r="H721" s="47">
        <v>0</v>
      </c>
      <c r="I721" s="47">
        <v>0</v>
      </c>
      <c r="J721" s="47">
        <v>0</v>
      </c>
      <c r="K721" s="47">
        <v>21</v>
      </c>
      <c r="L721" s="47">
        <v>284</v>
      </c>
      <c r="M721" s="47">
        <v>5</v>
      </c>
      <c r="N721" s="47">
        <v>7</v>
      </c>
      <c r="O721" s="42">
        <v>-0.7</v>
      </c>
      <c r="P721" s="42">
        <v>4.7699999999999996</v>
      </c>
      <c r="Q721" s="42">
        <v>-0.62</v>
      </c>
      <c r="R721" s="42">
        <v>0.77</v>
      </c>
      <c r="S721" s="47">
        <v>3</v>
      </c>
      <c r="T721" s="42">
        <v>-0.14000000000000001</v>
      </c>
      <c r="U721" s="42">
        <v>0.70000000000000007</v>
      </c>
      <c r="V721" s="42">
        <v>0.9</v>
      </c>
      <c r="W721" s="42">
        <v>69</v>
      </c>
      <c r="X721" s="42">
        <v>68</v>
      </c>
      <c r="Y721" s="42">
        <v>0.67</v>
      </c>
      <c r="Z721" s="42">
        <v>0.67</v>
      </c>
      <c r="AA721" s="42">
        <v>2</v>
      </c>
      <c r="AB721" s="42">
        <v>0</v>
      </c>
      <c r="AC721" s="42">
        <v>0.33</v>
      </c>
      <c r="AD721" s="42">
        <v>0</v>
      </c>
      <c r="AE721" s="42">
        <v>0</v>
      </c>
      <c r="AF721" s="42">
        <v>0</v>
      </c>
      <c r="AG721" s="42">
        <v>0</v>
      </c>
      <c r="AH721" s="42">
        <v>0</v>
      </c>
      <c r="AI721" s="47">
        <v>0</v>
      </c>
      <c r="AJ721" s="47">
        <v>2</v>
      </c>
      <c r="AK721" s="47">
        <v>3</v>
      </c>
      <c r="AL721" s="47">
        <v>0</v>
      </c>
      <c r="AM721" s="47">
        <v>0</v>
      </c>
      <c r="AN721">
        <v>0</v>
      </c>
      <c r="AO721" s="47">
        <v>0</v>
      </c>
      <c r="AP721" s="47">
        <v>0</v>
      </c>
      <c r="AQ721" s="47">
        <v>0</v>
      </c>
      <c r="AR721" s="47">
        <v>0</v>
      </c>
      <c r="AS721" s="47">
        <v>2</v>
      </c>
      <c r="AT721" s="47">
        <v>0</v>
      </c>
      <c r="AU721" s="47">
        <v>3</v>
      </c>
      <c r="AV721" s="47">
        <v>0</v>
      </c>
      <c r="AW721" s="47">
        <v>1</v>
      </c>
      <c r="AX721" s="47">
        <v>0</v>
      </c>
      <c r="AY721">
        <v>0</v>
      </c>
      <c r="AZ721" s="47">
        <v>0</v>
      </c>
      <c r="BA721" s="47">
        <v>0</v>
      </c>
      <c r="BB721">
        <v>0</v>
      </c>
      <c r="BC721" t="s">
        <v>958</v>
      </c>
      <c r="BD721">
        <v>1.5</v>
      </c>
      <c r="BE721">
        <v>0.90000000000000013</v>
      </c>
      <c r="BF721">
        <v>2</v>
      </c>
      <c r="BG721">
        <v>1</v>
      </c>
    </row>
    <row r="722" spans="1:59" x14ac:dyDescent="0.25">
      <c r="A722" s="47">
        <v>0</v>
      </c>
      <c r="B722" s="47">
        <v>0</v>
      </c>
      <c r="C722" s="47">
        <v>0</v>
      </c>
      <c r="D722" s="47">
        <v>0</v>
      </c>
      <c r="E722" s="47">
        <v>0</v>
      </c>
      <c r="F722" s="47">
        <v>0</v>
      </c>
      <c r="G722" s="47">
        <v>0</v>
      </c>
      <c r="H722" s="47">
        <v>0</v>
      </c>
      <c r="I722" s="47">
        <v>0</v>
      </c>
      <c r="J722" s="47">
        <v>0</v>
      </c>
      <c r="K722" s="47">
        <v>21</v>
      </c>
      <c r="L722" s="47">
        <v>327</v>
      </c>
      <c r="M722" s="47">
        <v>6</v>
      </c>
      <c r="N722" s="47">
        <v>7</v>
      </c>
      <c r="O722" s="42">
        <v>5.01</v>
      </c>
      <c r="P722" s="42">
        <v>7.48</v>
      </c>
      <c r="Q722" s="42">
        <v>0.62</v>
      </c>
      <c r="R722" s="42">
        <v>3.68</v>
      </c>
      <c r="S722" s="47">
        <v>3</v>
      </c>
      <c r="T722" s="42">
        <v>4.26</v>
      </c>
      <c r="U722" s="42">
        <v>0</v>
      </c>
      <c r="V722" s="42">
        <v>0</v>
      </c>
      <c r="W722" s="42">
        <v>0</v>
      </c>
      <c r="X722" s="42">
        <v>0</v>
      </c>
      <c r="Y722" s="42">
        <v>0</v>
      </c>
      <c r="Z722" s="42">
        <v>0</v>
      </c>
      <c r="AA722" s="42">
        <v>0</v>
      </c>
      <c r="AB722" s="42">
        <v>0</v>
      </c>
      <c r="AC722" s="42">
        <v>0</v>
      </c>
      <c r="AD722" s="42">
        <v>0</v>
      </c>
      <c r="AE722" s="42">
        <v>0</v>
      </c>
      <c r="AF722" s="42">
        <v>0</v>
      </c>
      <c r="AG722" s="42">
        <v>0</v>
      </c>
      <c r="AH722" s="42">
        <v>0</v>
      </c>
      <c r="AI722" s="47">
        <v>0</v>
      </c>
      <c r="AJ722" s="47">
        <v>0</v>
      </c>
      <c r="AK722" s="47">
        <v>0</v>
      </c>
      <c r="AL722" s="47">
        <v>0</v>
      </c>
      <c r="AM722" s="47">
        <v>0</v>
      </c>
      <c r="AN722">
        <v>0</v>
      </c>
      <c r="AO722" s="47">
        <v>0</v>
      </c>
      <c r="AP722" s="47">
        <v>0</v>
      </c>
      <c r="AQ722" s="47">
        <v>0</v>
      </c>
      <c r="AR722" s="47">
        <v>0</v>
      </c>
      <c r="AS722" s="47">
        <v>0</v>
      </c>
      <c r="AT722" s="47">
        <v>0</v>
      </c>
      <c r="AU722" s="47">
        <v>0</v>
      </c>
      <c r="AV722" s="47">
        <v>0</v>
      </c>
      <c r="AW722" s="47">
        <v>0</v>
      </c>
      <c r="AX722" s="47">
        <v>0</v>
      </c>
      <c r="AY722">
        <v>0</v>
      </c>
      <c r="AZ722" s="47">
        <v>0</v>
      </c>
      <c r="BA722" s="47">
        <v>0</v>
      </c>
      <c r="BB722">
        <v>0</v>
      </c>
      <c r="BC722" t="s">
        <v>963</v>
      </c>
      <c r="BD722">
        <v>0</v>
      </c>
      <c r="BE722">
        <v>0</v>
      </c>
      <c r="BF722">
        <v>0</v>
      </c>
      <c r="BG722">
        <v>0</v>
      </c>
    </row>
    <row r="723" spans="1:59" x14ac:dyDescent="0.25">
      <c r="A723" s="47">
        <v>0</v>
      </c>
      <c r="B723" s="47">
        <v>0</v>
      </c>
      <c r="C723" s="47">
        <v>0</v>
      </c>
      <c r="D723" s="47">
        <v>0</v>
      </c>
      <c r="E723" s="47">
        <v>0</v>
      </c>
      <c r="F723" s="47">
        <v>0</v>
      </c>
      <c r="G723" s="47">
        <v>0</v>
      </c>
      <c r="H723" s="47">
        <v>0</v>
      </c>
      <c r="I723" s="47">
        <v>0</v>
      </c>
      <c r="J723" s="47">
        <v>0</v>
      </c>
      <c r="K723" s="47">
        <v>21</v>
      </c>
      <c r="L723" s="47">
        <v>277</v>
      </c>
      <c r="M723" s="47">
        <v>6</v>
      </c>
      <c r="N723" s="47">
        <v>7</v>
      </c>
      <c r="O723" s="42">
        <v>2.42</v>
      </c>
      <c r="P723" s="42">
        <v>8.73</v>
      </c>
      <c r="Q723" s="42">
        <v>-0.65</v>
      </c>
      <c r="R723" s="42">
        <v>3.75</v>
      </c>
      <c r="S723" s="47">
        <v>3</v>
      </c>
      <c r="T723" s="42">
        <v>2.29</v>
      </c>
      <c r="U723" s="42">
        <v>0</v>
      </c>
      <c r="V723" s="42">
        <v>0</v>
      </c>
      <c r="W723" s="42">
        <v>0</v>
      </c>
      <c r="X723" s="42">
        <v>0</v>
      </c>
      <c r="Y723" s="42">
        <v>0</v>
      </c>
      <c r="Z723" s="42">
        <v>0</v>
      </c>
      <c r="AA723" s="42">
        <v>0</v>
      </c>
      <c r="AB723" s="42">
        <v>0</v>
      </c>
      <c r="AC723" s="42">
        <v>0</v>
      </c>
      <c r="AD723" s="42">
        <v>0</v>
      </c>
      <c r="AE723" s="42">
        <v>0</v>
      </c>
      <c r="AF723" s="42">
        <v>0</v>
      </c>
      <c r="AG723" s="42">
        <v>0</v>
      </c>
      <c r="AH723" s="42">
        <v>0</v>
      </c>
      <c r="AI723" s="47">
        <v>0</v>
      </c>
      <c r="AJ723" s="47">
        <v>0</v>
      </c>
      <c r="AK723" s="47">
        <v>0</v>
      </c>
      <c r="AL723" s="47">
        <v>0</v>
      </c>
      <c r="AM723" s="47">
        <v>0</v>
      </c>
      <c r="AN723">
        <v>0</v>
      </c>
      <c r="AO723" s="47">
        <v>0</v>
      </c>
      <c r="AP723" s="47">
        <v>0</v>
      </c>
      <c r="AQ723" s="47">
        <v>0</v>
      </c>
      <c r="AR723" s="47">
        <v>0</v>
      </c>
      <c r="AS723" s="47">
        <v>0</v>
      </c>
      <c r="AT723" s="47">
        <v>0</v>
      </c>
      <c r="AU723" s="47">
        <v>0</v>
      </c>
      <c r="AV723" s="47">
        <v>0</v>
      </c>
      <c r="AW723" s="47">
        <v>0</v>
      </c>
      <c r="AX723" s="47">
        <v>0</v>
      </c>
      <c r="AY723">
        <v>0</v>
      </c>
      <c r="AZ723" s="47">
        <v>0</v>
      </c>
      <c r="BA723" s="47">
        <v>0</v>
      </c>
      <c r="BB723">
        <v>0</v>
      </c>
      <c r="BC723" t="s">
        <v>957</v>
      </c>
      <c r="BD723">
        <v>0</v>
      </c>
      <c r="BE723">
        <v>0</v>
      </c>
      <c r="BF723">
        <v>0</v>
      </c>
      <c r="BG723">
        <v>0</v>
      </c>
    </row>
    <row r="724" spans="1:59" x14ac:dyDescent="0.25">
      <c r="A724" s="47">
        <v>1</v>
      </c>
      <c r="B724" s="47">
        <v>2</v>
      </c>
      <c r="C724" s="47">
        <v>4</v>
      </c>
      <c r="D724" s="47">
        <v>0</v>
      </c>
      <c r="E724" s="47">
        <v>1</v>
      </c>
      <c r="F724" s="47">
        <v>0</v>
      </c>
      <c r="G724" s="47">
        <v>0</v>
      </c>
      <c r="H724" s="47">
        <v>2</v>
      </c>
      <c r="I724" s="47">
        <v>0</v>
      </c>
      <c r="J724" s="47">
        <v>0</v>
      </c>
      <c r="K724" s="47">
        <v>21</v>
      </c>
      <c r="L724" s="47">
        <v>263</v>
      </c>
      <c r="M724" s="47">
        <v>5</v>
      </c>
      <c r="N724" s="47">
        <v>2</v>
      </c>
      <c r="O724" s="42">
        <v>16.5</v>
      </c>
      <c r="P724" s="42">
        <v>11.5</v>
      </c>
      <c r="Q724" s="42">
        <v>4.1399999999999997</v>
      </c>
      <c r="R724" s="42">
        <v>8.35</v>
      </c>
      <c r="S724" s="47">
        <v>2</v>
      </c>
      <c r="T724" s="42">
        <v>9.1</v>
      </c>
      <c r="U724" s="42">
        <v>16.5</v>
      </c>
      <c r="V724" s="42">
        <v>0.2</v>
      </c>
      <c r="W724" s="42">
        <v>44</v>
      </c>
      <c r="X724" s="42">
        <v>64</v>
      </c>
      <c r="Y724" s="42">
        <v>0.5</v>
      </c>
      <c r="Z724" s="42">
        <v>1</v>
      </c>
      <c r="AA724" s="42">
        <v>2</v>
      </c>
      <c r="AB724" s="42">
        <v>0.5</v>
      </c>
      <c r="AC724" s="42">
        <v>0</v>
      </c>
      <c r="AD724" s="42">
        <v>0</v>
      </c>
      <c r="AE724" s="42">
        <v>0</v>
      </c>
      <c r="AF724" s="42">
        <v>1</v>
      </c>
      <c r="AG724" s="42">
        <v>0</v>
      </c>
      <c r="AH724" s="42">
        <v>0</v>
      </c>
      <c r="AI724" s="47">
        <v>0</v>
      </c>
      <c r="AJ724" s="47">
        <v>2</v>
      </c>
      <c r="AK724" s="47">
        <v>3</v>
      </c>
      <c r="AL724" s="47">
        <v>1</v>
      </c>
      <c r="AM724" s="47">
        <v>0</v>
      </c>
      <c r="AN724">
        <v>0</v>
      </c>
      <c r="AO724" s="47">
        <v>0</v>
      </c>
      <c r="AP724" s="47">
        <v>2</v>
      </c>
      <c r="AQ724" s="47">
        <v>0</v>
      </c>
      <c r="AR724" s="47">
        <v>0</v>
      </c>
      <c r="AS724" s="47">
        <v>1</v>
      </c>
      <c r="AT724" s="47">
        <v>0</v>
      </c>
      <c r="AU724" s="47">
        <v>1</v>
      </c>
      <c r="AV724" s="47">
        <v>0</v>
      </c>
      <c r="AW724" s="47">
        <v>0</v>
      </c>
      <c r="AX724" s="47">
        <v>0</v>
      </c>
      <c r="AY724">
        <v>0</v>
      </c>
      <c r="AZ724" s="47">
        <v>0</v>
      </c>
      <c r="BA724" s="47">
        <v>0</v>
      </c>
      <c r="BB724">
        <v>0</v>
      </c>
      <c r="BC724" t="s">
        <v>481</v>
      </c>
      <c r="BD724">
        <v>16.5</v>
      </c>
      <c r="BE724">
        <v>0.2</v>
      </c>
      <c r="BF724">
        <v>1</v>
      </c>
      <c r="BG724">
        <v>1</v>
      </c>
    </row>
    <row r="725" spans="1:59" x14ac:dyDescent="0.25">
      <c r="A725" s="47">
        <v>1</v>
      </c>
      <c r="B725" s="47">
        <v>0</v>
      </c>
      <c r="C725" s="47">
        <v>2</v>
      </c>
      <c r="D725" s="47">
        <v>0</v>
      </c>
      <c r="E725" s="47">
        <v>1</v>
      </c>
      <c r="F725" s="47">
        <v>0</v>
      </c>
      <c r="G725" s="47">
        <v>0</v>
      </c>
      <c r="H725" s="47">
        <v>0</v>
      </c>
      <c r="I725" s="47">
        <v>0</v>
      </c>
      <c r="J725" s="47">
        <v>0</v>
      </c>
      <c r="K725" s="47">
        <v>21</v>
      </c>
      <c r="L725" s="47">
        <v>294</v>
      </c>
      <c r="M725" s="47">
        <v>2</v>
      </c>
      <c r="N725" s="47">
        <v>6</v>
      </c>
      <c r="O725" s="42">
        <v>-1.1000000000000001</v>
      </c>
      <c r="P725" s="42">
        <v>1.82</v>
      </c>
      <c r="Q725" s="42">
        <v>-1.18</v>
      </c>
      <c r="R725" s="42">
        <v>-1.1000000000000001</v>
      </c>
      <c r="S725" s="47">
        <v>1</v>
      </c>
      <c r="T725" s="42">
        <v>-0.47</v>
      </c>
      <c r="U725" s="42">
        <v>0</v>
      </c>
      <c r="V725" s="42">
        <v>-1.1000000000000001</v>
      </c>
      <c r="W725" s="42">
        <v>50</v>
      </c>
      <c r="X725" s="42">
        <v>50</v>
      </c>
      <c r="Y725" s="42">
        <v>1</v>
      </c>
      <c r="Z725" s="42">
        <v>0</v>
      </c>
      <c r="AA725" s="42">
        <v>2</v>
      </c>
      <c r="AB725" s="42">
        <v>1</v>
      </c>
      <c r="AC725" s="42">
        <v>0</v>
      </c>
      <c r="AD725" s="42">
        <v>0</v>
      </c>
      <c r="AE725" s="42">
        <v>0</v>
      </c>
      <c r="AF725" s="42">
        <v>0</v>
      </c>
      <c r="AG725" s="42">
        <v>0</v>
      </c>
      <c r="AH725" s="42">
        <v>0</v>
      </c>
      <c r="AI725" s="47">
        <v>0</v>
      </c>
      <c r="AJ725" s="47">
        <v>0</v>
      </c>
      <c r="AK725" s="47">
        <v>0</v>
      </c>
      <c r="AL725" s="47">
        <v>0</v>
      </c>
      <c r="AM725" s="47">
        <v>0</v>
      </c>
      <c r="AN725">
        <v>0</v>
      </c>
      <c r="AO725" s="47">
        <v>0</v>
      </c>
      <c r="AP725" s="47">
        <v>0</v>
      </c>
      <c r="AQ725" s="47">
        <v>0</v>
      </c>
      <c r="AR725" s="47">
        <v>0</v>
      </c>
      <c r="AS725" s="47">
        <v>1</v>
      </c>
      <c r="AT725" s="47">
        <v>0</v>
      </c>
      <c r="AU725" s="47">
        <v>2</v>
      </c>
      <c r="AV725" s="47">
        <v>1</v>
      </c>
      <c r="AW725" s="47">
        <v>0</v>
      </c>
      <c r="AX725" s="47">
        <v>0</v>
      </c>
      <c r="AY725">
        <v>0</v>
      </c>
      <c r="AZ725" s="47">
        <v>0</v>
      </c>
      <c r="BA725" s="47">
        <v>0</v>
      </c>
      <c r="BB725">
        <v>0</v>
      </c>
      <c r="BC725" t="s">
        <v>986</v>
      </c>
      <c r="BD725">
        <v>0</v>
      </c>
      <c r="BE725">
        <v>-1.1000000000000001</v>
      </c>
      <c r="BF725">
        <v>0</v>
      </c>
      <c r="BG725">
        <v>1</v>
      </c>
    </row>
    <row r="726" spans="1:59" x14ac:dyDescent="0.25">
      <c r="A726" s="47">
        <v>0</v>
      </c>
      <c r="B726" s="47">
        <v>3</v>
      </c>
      <c r="C726" s="47">
        <v>5</v>
      </c>
      <c r="D726" s="47">
        <v>0</v>
      </c>
      <c r="E726" s="47">
        <v>3</v>
      </c>
      <c r="F726" s="47">
        <v>0</v>
      </c>
      <c r="G726" s="47">
        <v>0</v>
      </c>
      <c r="H726" s="47">
        <v>0</v>
      </c>
      <c r="I726" s="47">
        <v>0</v>
      </c>
      <c r="J726" s="47">
        <v>0</v>
      </c>
      <c r="K726" s="47">
        <v>21</v>
      </c>
      <c r="L726" s="47">
        <v>277</v>
      </c>
      <c r="M726" s="47">
        <v>4</v>
      </c>
      <c r="N726" s="47">
        <v>7</v>
      </c>
      <c r="O726" s="42">
        <v>1.8</v>
      </c>
      <c r="P726" s="42">
        <v>5.67</v>
      </c>
      <c r="Q726" s="42">
        <v>-0.22</v>
      </c>
      <c r="R726" s="42">
        <v>1.8</v>
      </c>
      <c r="S726" s="47">
        <v>2</v>
      </c>
      <c r="T726" s="42">
        <v>1.79</v>
      </c>
      <c r="U726" s="42">
        <v>1.8</v>
      </c>
      <c r="V726" s="42">
        <v>1.8</v>
      </c>
      <c r="W726" s="42">
        <v>56</v>
      </c>
      <c r="X726" s="42">
        <v>74</v>
      </c>
      <c r="Y726" s="42">
        <v>1.5</v>
      </c>
      <c r="Z726" s="42">
        <v>1.5</v>
      </c>
      <c r="AA726" s="42">
        <v>2.5</v>
      </c>
      <c r="AB726" s="42">
        <v>0</v>
      </c>
      <c r="AC726" s="42">
        <v>0</v>
      </c>
      <c r="AD726" s="42">
        <v>0</v>
      </c>
      <c r="AE726" s="42">
        <v>0</v>
      </c>
      <c r="AF726" s="42">
        <v>0</v>
      </c>
      <c r="AG726" s="42">
        <v>0</v>
      </c>
      <c r="AH726" s="42">
        <v>0</v>
      </c>
      <c r="AI726" s="47">
        <v>0</v>
      </c>
      <c r="AJ726" s="47">
        <v>2</v>
      </c>
      <c r="AK726" s="47">
        <v>2</v>
      </c>
      <c r="AL726" s="47">
        <v>0</v>
      </c>
      <c r="AM726" s="47">
        <v>0</v>
      </c>
      <c r="AN726">
        <v>0</v>
      </c>
      <c r="AO726" s="47">
        <v>0</v>
      </c>
      <c r="AP726" s="47">
        <v>0</v>
      </c>
      <c r="AQ726" s="47">
        <v>0</v>
      </c>
      <c r="AR726" s="47">
        <v>0</v>
      </c>
      <c r="AS726" s="47">
        <v>3</v>
      </c>
      <c r="AT726" s="47">
        <v>1</v>
      </c>
      <c r="AU726" s="47">
        <v>3</v>
      </c>
      <c r="AV726" s="47">
        <v>0</v>
      </c>
      <c r="AW726" s="47">
        <v>0</v>
      </c>
      <c r="AX726" s="47">
        <v>0</v>
      </c>
      <c r="AY726">
        <v>0</v>
      </c>
      <c r="AZ726" s="47">
        <v>0</v>
      </c>
      <c r="BA726" s="47">
        <v>0</v>
      </c>
      <c r="BB726">
        <v>0</v>
      </c>
      <c r="BC726" t="s">
        <v>978</v>
      </c>
      <c r="BD726">
        <v>1.7999999999999998</v>
      </c>
      <c r="BE726">
        <v>1.8000000000000003</v>
      </c>
      <c r="BF726">
        <v>1</v>
      </c>
      <c r="BG726">
        <v>1</v>
      </c>
    </row>
    <row r="727" spans="1:59" x14ac:dyDescent="0.25">
      <c r="A727" s="47">
        <v>0</v>
      </c>
      <c r="B727" s="47">
        <v>0</v>
      </c>
      <c r="C727" s="47">
        <v>1</v>
      </c>
      <c r="D727" s="47">
        <v>0</v>
      </c>
      <c r="E727" s="47">
        <v>0</v>
      </c>
      <c r="F727" s="47">
        <v>0</v>
      </c>
      <c r="G727" s="47">
        <v>0</v>
      </c>
      <c r="H727" s="47">
        <v>1</v>
      </c>
      <c r="I727" s="47">
        <v>0</v>
      </c>
      <c r="J727" s="47">
        <v>0</v>
      </c>
      <c r="K727" s="47">
        <v>21</v>
      </c>
      <c r="L727" s="47">
        <v>266</v>
      </c>
      <c r="M727" s="47">
        <v>5</v>
      </c>
      <c r="N727" s="47">
        <v>6</v>
      </c>
      <c r="O727" s="42">
        <v>7.6</v>
      </c>
      <c r="P727" s="42">
        <v>4.0599999999999996</v>
      </c>
      <c r="Q727" s="42">
        <v>3.06</v>
      </c>
      <c r="R727" s="42">
        <v>7.6</v>
      </c>
      <c r="S727" s="47">
        <v>1</v>
      </c>
      <c r="T727" s="42">
        <v>6.36</v>
      </c>
      <c r="U727" s="42">
        <v>0</v>
      </c>
      <c r="V727" s="42">
        <v>7.6</v>
      </c>
      <c r="W727" s="42">
        <v>36</v>
      </c>
      <c r="X727" s="42">
        <v>36</v>
      </c>
      <c r="Y727" s="42">
        <v>0</v>
      </c>
      <c r="Z727" s="42">
        <v>0</v>
      </c>
      <c r="AA727" s="42">
        <v>1</v>
      </c>
      <c r="AB727" s="42">
        <v>0</v>
      </c>
      <c r="AC727" s="42">
        <v>0</v>
      </c>
      <c r="AD727" s="42">
        <v>0</v>
      </c>
      <c r="AE727" s="42">
        <v>0</v>
      </c>
      <c r="AF727" s="42">
        <v>1</v>
      </c>
      <c r="AG727" s="42">
        <v>0</v>
      </c>
      <c r="AH727" s="42">
        <v>0</v>
      </c>
      <c r="AI727" s="47">
        <v>0</v>
      </c>
      <c r="AJ727" s="47">
        <v>0</v>
      </c>
      <c r="AK727" s="47">
        <v>0</v>
      </c>
      <c r="AL727" s="47">
        <v>0</v>
      </c>
      <c r="AM727" s="47">
        <v>0</v>
      </c>
      <c r="AN727">
        <v>0</v>
      </c>
      <c r="AO727" s="47">
        <v>0</v>
      </c>
      <c r="AP727" s="47">
        <v>0</v>
      </c>
      <c r="AQ727" s="47">
        <v>0</v>
      </c>
      <c r="AR727" s="47">
        <v>0</v>
      </c>
      <c r="AS727" s="47">
        <v>0</v>
      </c>
      <c r="AT727" s="47">
        <v>0</v>
      </c>
      <c r="AU727" s="47">
        <v>1</v>
      </c>
      <c r="AV727" s="47">
        <v>0</v>
      </c>
      <c r="AW727" s="47">
        <v>0</v>
      </c>
      <c r="AX727" s="47">
        <v>0</v>
      </c>
      <c r="AY727">
        <v>0</v>
      </c>
      <c r="AZ727" s="47">
        <v>1</v>
      </c>
      <c r="BA727" s="47">
        <v>0</v>
      </c>
      <c r="BB727">
        <v>0</v>
      </c>
      <c r="BC727" t="s">
        <v>999</v>
      </c>
      <c r="BD727">
        <v>0</v>
      </c>
      <c r="BE727">
        <v>7.7</v>
      </c>
      <c r="BF727">
        <v>0</v>
      </c>
      <c r="BG727">
        <v>1</v>
      </c>
    </row>
    <row r="728" spans="1:59" x14ac:dyDescent="0.25">
      <c r="A728" s="47">
        <v>2</v>
      </c>
      <c r="B728" s="47">
        <v>25</v>
      </c>
      <c r="C728" s="47">
        <v>21</v>
      </c>
      <c r="D728" s="47">
        <v>6</v>
      </c>
      <c r="E728" s="47">
        <v>22</v>
      </c>
      <c r="F728" s="47">
        <v>0</v>
      </c>
      <c r="G728" s="47">
        <v>3</v>
      </c>
      <c r="H728" s="47">
        <v>2</v>
      </c>
      <c r="I728" s="47">
        <v>0</v>
      </c>
      <c r="J728" s="47">
        <v>0</v>
      </c>
      <c r="K728" s="47">
        <v>21</v>
      </c>
      <c r="L728" s="47">
        <v>275</v>
      </c>
      <c r="M728" s="47">
        <v>4</v>
      </c>
      <c r="N728" s="47">
        <v>6</v>
      </c>
      <c r="O728" s="42">
        <v>1.8</v>
      </c>
      <c r="P728" s="42">
        <v>5.32</v>
      </c>
      <c r="Q728" s="42">
        <v>-1.21</v>
      </c>
      <c r="R728" s="42">
        <v>2.71</v>
      </c>
      <c r="S728" s="47">
        <v>21</v>
      </c>
      <c r="T728" s="42">
        <v>1.81</v>
      </c>
      <c r="U728" s="42">
        <v>2.56</v>
      </c>
      <c r="V728" s="42">
        <v>2.8545454545454545</v>
      </c>
      <c r="W728" s="42">
        <v>47</v>
      </c>
      <c r="X728" s="42">
        <v>75</v>
      </c>
      <c r="Y728" s="42">
        <v>1.05</v>
      </c>
      <c r="Z728" s="42">
        <v>1.19</v>
      </c>
      <c r="AA728" s="42">
        <v>1</v>
      </c>
      <c r="AB728" s="42">
        <v>0.1</v>
      </c>
      <c r="AC728" s="42">
        <v>0.28999999999999998</v>
      </c>
      <c r="AD728" s="42">
        <v>0</v>
      </c>
      <c r="AE728" s="42">
        <v>0</v>
      </c>
      <c r="AF728" s="42">
        <v>0.1</v>
      </c>
      <c r="AG728" s="42">
        <v>0.14000000000000001</v>
      </c>
      <c r="AH728" s="42">
        <v>0</v>
      </c>
      <c r="AI728" s="47">
        <v>6</v>
      </c>
      <c r="AJ728" s="47">
        <v>12</v>
      </c>
      <c r="AK728" s="47">
        <v>11</v>
      </c>
      <c r="AL728" s="47">
        <v>2</v>
      </c>
      <c r="AM728" s="47">
        <v>4</v>
      </c>
      <c r="AN728">
        <v>0</v>
      </c>
      <c r="AO728" s="47">
        <v>0</v>
      </c>
      <c r="AP728" s="47">
        <v>1</v>
      </c>
      <c r="AQ728" s="47">
        <v>2</v>
      </c>
      <c r="AR728" s="47">
        <v>0</v>
      </c>
      <c r="AS728" s="47">
        <v>16</v>
      </c>
      <c r="AT728" s="47">
        <v>13</v>
      </c>
      <c r="AU728" s="47">
        <v>10</v>
      </c>
      <c r="AV728" s="47">
        <v>0</v>
      </c>
      <c r="AW728" s="47">
        <v>2</v>
      </c>
      <c r="AX728" s="47">
        <v>0</v>
      </c>
      <c r="AY728">
        <v>0</v>
      </c>
      <c r="AZ728" s="47">
        <v>1</v>
      </c>
      <c r="BA728" s="47">
        <v>1</v>
      </c>
      <c r="BB728">
        <v>0</v>
      </c>
      <c r="BC728" t="s">
        <v>443</v>
      </c>
      <c r="BD728">
        <v>25.699999999999996</v>
      </c>
      <c r="BE728">
        <v>31.400000000000002</v>
      </c>
      <c r="BF728">
        <v>10</v>
      </c>
      <c r="BG728">
        <v>11</v>
      </c>
    </row>
    <row r="729" spans="1:59" x14ac:dyDescent="0.25">
      <c r="A729" s="47">
        <v>0</v>
      </c>
      <c r="B729" s="47">
        <v>5</v>
      </c>
      <c r="C729" s="47">
        <v>5</v>
      </c>
      <c r="D729" s="47">
        <v>7</v>
      </c>
      <c r="E729" s="47">
        <v>14</v>
      </c>
      <c r="F729" s="47">
        <v>0</v>
      </c>
      <c r="G729" s="47">
        <v>3</v>
      </c>
      <c r="H729" s="47">
        <v>0</v>
      </c>
      <c r="I729" s="47">
        <v>0</v>
      </c>
      <c r="J729" s="47">
        <v>0</v>
      </c>
      <c r="K729" s="47">
        <v>21</v>
      </c>
      <c r="L729" s="47">
        <v>1371</v>
      </c>
      <c r="M729" s="47">
        <v>5</v>
      </c>
      <c r="N729" s="47">
        <v>6</v>
      </c>
      <c r="O729" s="42">
        <v>0.5</v>
      </c>
      <c r="P729" s="42">
        <v>3.84</v>
      </c>
      <c r="Q729" s="42">
        <v>-0.27</v>
      </c>
      <c r="R729" s="42">
        <v>2.0699999999999998</v>
      </c>
      <c r="S729" s="47">
        <v>10</v>
      </c>
      <c r="T729" s="42">
        <v>0.77</v>
      </c>
      <c r="U729" s="42">
        <v>1.6199999999999999</v>
      </c>
      <c r="V729" s="42">
        <v>2.5</v>
      </c>
      <c r="W729" s="42">
        <v>54</v>
      </c>
      <c r="X729" s="42">
        <v>24</v>
      </c>
      <c r="Y729" s="42">
        <v>1.4</v>
      </c>
      <c r="Z729" s="42">
        <v>0.5</v>
      </c>
      <c r="AA729" s="42">
        <v>0.5</v>
      </c>
      <c r="AB729" s="42">
        <v>0</v>
      </c>
      <c r="AC729" s="42">
        <v>0.7</v>
      </c>
      <c r="AD729" s="42">
        <v>0</v>
      </c>
      <c r="AE729" s="42">
        <v>0</v>
      </c>
      <c r="AF729" s="42">
        <v>0</v>
      </c>
      <c r="AG729" s="42">
        <v>0.3</v>
      </c>
      <c r="AH729" s="42">
        <v>0</v>
      </c>
      <c r="AI729" s="47">
        <v>6</v>
      </c>
      <c r="AJ729" s="47">
        <v>1</v>
      </c>
      <c r="AK729" s="47">
        <v>4</v>
      </c>
      <c r="AL729" s="47">
        <v>0</v>
      </c>
      <c r="AM729" s="47">
        <v>5</v>
      </c>
      <c r="AN729">
        <v>0</v>
      </c>
      <c r="AO729" s="47">
        <v>0</v>
      </c>
      <c r="AP729" s="47">
        <v>0</v>
      </c>
      <c r="AQ729" s="47">
        <v>1</v>
      </c>
      <c r="AR729" s="47">
        <v>0</v>
      </c>
      <c r="AS729" s="47">
        <v>8</v>
      </c>
      <c r="AT729" s="47">
        <v>4</v>
      </c>
      <c r="AU729" s="47">
        <v>1</v>
      </c>
      <c r="AV729" s="47">
        <v>0</v>
      </c>
      <c r="AW729" s="47">
        <v>2</v>
      </c>
      <c r="AX729" s="47">
        <v>0</v>
      </c>
      <c r="AY729">
        <v>0</v>
      </c>
      <c r="AZ729" s="47">
        <v>0</v>
      </c>
      <c r="BA729" s="47">
        <v>2</v>
      </c>
      <c r="BB729">
        <v>0</v>
      </c>
      <c r="BC729" t="s">
        <v>404</v>
      </c>
      <c r="BD729">
        <v>8.1999999999999993</v>
      </c>
      <c r="BE729">
        <v>12.5</v>
      </c>
      <c r="BF729">
        <v>5</v>
      </c>
      <c r="BG729">
        <v>5</v>
      </c>
    </row>
    <row r="730" spans="1:59" x14ac:dyDescent="0.25">
      <c r="A730" s="47">
        <v>6</v>
      </c>
      <c r="B730" s="47">
        <v>19</v>
      </c>
      <c r="C730" s="47">
        <v>31</v>
      </c>
      <c r="D730" s="47">
        <v>8</v>
      </c>
      <c r="E730" s="47">
        <v>21</v>
      </c>
      <c r="F730" s="47">
        <v>0</v>
      </c>
      <c r="G730" s="47">
        <v>3</v>
      </c>
      <c r="H730" s="47">
        <v>0</v>
      </c>
      <c r="I730" s="47">
        <v>0</v>
      </c>
      <c r="J730" s="47">
        <v>0</v>
      </c>
      <c r="K730" s="47">
        <v>21</v>
      </c>
      <c r="L730" s="47">
        <v>282</v>
      </c>
      <c r="M730" s="47">
        <v>4</v>
      </c>
      <c r="N730" s="47">
        <v>3</v>
      </c>
      <c r="O730" s="42">
        <v>2.2000000000000002</v>
      </c>
      <c r="P730" s="42">
        <v>4.6900000000000004</v>
      </c>
      <c r="Q730" s="42">
        <v>0.28000000000000003</v>
      </c>
      <c r="R730" s="42">
        <v>1.55</v>
      </c>
      <c r="S730" s="47">
        <v>18</v>
      </c>
      <c r="T730" s="42">
        <v>2.0699999999999998</v>
      </c>
      <c r="U730" s="42">
        <v>1.5444444444444447</v>
      </c>
      <c r="V730" s="42">
        <v>1.5555555555555558</v>
      </c>
      <c r="W730" s="42">
        <v>88</v>
      </c>
      <c r="X730" s="42">
        <v>104</v>
      </c>
      <c r="Y730" s="42">
        <v>1.17</v>
      </c>
      <c r="Z730" s="42">
        <v>1.06</v>
      </c>
      <c r="AA730" s="42">
        <v>1.72</v>
      </c>
      <c r="AB730" s="42">
        <v>0.33</v>
      </c>
      <c r="AC730" s="42">
        <v>0.44</v>
      </c>
      <c r="AD730" s="42">
        <v>0</v>
      </c>
      <c r="AE730" s="42">
        <v>0</v>
      </c>
      <c r="AF730" s="42">
        <v>0</v>
      </c>
      <c r="AG730" s="42">
        <v>0.17</v>
      </c>
      <c r="AH730" s="42">
        <v>0</v>
      </c>
      <c r="AI730" s="47">
        <v>10</v>
      </c>
      <c r="AJ730" s="47">
        <v>10</v>
      </c>
      <c r="AK730" s="47">
        <v>17</v>
      </c>
      <c r="AL730" s="47">
        <v>2</v>
      </c>
      <c r="AM730" s="47">
        <v>2</v>
      </c>
      <c r="AN730">
        <v>0</v>
      </c>
      <c r="AO730" s="47">
        <v>0</v>
      </c>
      <c r="AP730" s="47">
        <v>0</v>
      </c>
      <c r="AQ730" s="47">
        <v>2</v>
      </c>
      <c r="AR730" s="47">
        <v>0</v>
      </c>
      <c r="AS730" s="47">
        <v>11</v>
      </c>
      <c r="AT730" s="47">
        <v>9</v>
      </c>
      <c r="AU730" s="47">
        <v>14</v>
      </c>
      <c r="AV730" s="47">
        <v>4</v>
      </c>
      <c r="AW730" s="47">
        <v>6</v>
      </c>
      <c r="AX730" s="47">
        <v>0</v>
      </c>
      <c r="AY730">
        <v>0</v>
      </c>
      <c r="AZ730" s="47">
        <v>0</v>
      </c>
      <c r="BA730" s="47">
        <v>1</v>
      </c>
      <c r="BB730">
        <v>0</v>
      </c>
      <c r="BC730" t="s">
        <v>434</v>
      </c>
      <c r="BD730">
        <v>13.9</v>
      </c>
      <c r="BE730">
        <v>14.099999999999998</v>
      </c>
      <c r="BF730">
        <v>9</v>
      </c>
      <c r="BG730">
        <v>9</v>
      </c>
    </row>
    <row r="731" spans="1:59" x14ac:dyDescent="0.25">
      <c r="A731" s="47">
        <v>6</v>
      </c>
      <c r="B731" s="47">
        <v>47</v>
      </c>
      <c r="C731" s="47">
        <v>18</v>
      </c>
      <c r="D731" s="47">
        <v>15</v>
      </c>
      <c r="E731" s="47">
        <v>33</v>
      </c>
      <c r="F731" s="47">
        <v>0</v>
      </c>
      <c r="G731" s="47">
        <v>8</v>
      </c>
      <c r="H731" s="47">
        <v>2</v>
      </c>
      <c r="I731" s="47">
        <v>0</v>
      </c>
      <c r="J731" s="47">
        <v>0</v>
      </c>
      <c r="K731" s="47">
        <v>21</v>
      </c>
      <c r="L731" s="47">
        <v>1371</v>
      </c>
      <c r="M731" s="47">
        <v>4</v>
      </c>
      <c r="N731" s="47">
        <v>3</v>
      </c>
      <c r="O731" s="42">
        <v>3.1</v>
      </c>
      <c r="P731" s="42">
        <v>12.08</v>
      </c>
      <c r="Q731" s="42">
        <v>-0.43</v>
      </c>
      <c r="R731" s="42">
        <v>5.17</v>
      </c>
      <c r="S731" s="47">
        <v>19</v>
      </c>
      <c r="T731" s="42">
        <v>2.85</v>
      </c>
      <c r="U731" s="42">
        <v>4.9000000000000004</v>
      </c>
      <c r="V731" s="42">
        <v>5.4444444444444446</v>
      </c>
      <c r="W731" s="42">
        <v>87</v>
      </c>
      <c r="X731" s="42">
        <v>99</v>
      </c>
      <c r="Y731" s="42">
        <v>1.74</v>
      </c>
      <c r="Z731" s="42">
        <v>2.4700000000000002</v>
      </c>
      <c r="AA731" s="42">
        <v>0.95</v>
      </c>
      <c r="AB731" s="42">
        <v>0.32</v>
      </c>
      <c r="AC731" s="42">
        <v>0.79</v>
      </c>
      <c r="AD731" s="42">
        <v>0</v>
      </c>
      <c r="AE731" s="42">
        <v>0</v>
      </c>
      <c r="AF731" s="42">
        <v>0.11</v>
      </c>
      <c r="AG731" s="42">
        <v>0.42</v>
      </c>
      <c r="AH731" s="42">
        <v>0</v>
      </c>
      <c r="AI731" s="47">
        <v>20</v>
      </c>
      <c r="AJ731" s="47">
        <v>24</v>
      </c>
      <c r="AK731" s="47">
        <v>8</v>
      </c>
      <c r="AL731" s="47">
        <v>3</v>
      </c>
      <c r="AM731" s="47">
        <v>9</v>
      </c>
      <c r="AN731">
        <v>0</v>
      </c>
      <c r="AO731" s="47">
        <v>0</v>
      </c>
      <c r="AP731" s="47">
        <v>0</v>
      </c>
      <c r="AQ731" s="47">
        <v>7</v>
      </c>
      <c r="AR731" s="47">
        <v>0</v>
      </c>
      <c r="AS731" s="47">
        <v>13</v>
      </c>
      <c r="AT731" s="47">
        <v>23</v>
      </c>
      <c r="AU731" s="47">
        <v>10</v>
      </c>
      <c r="AV731" s="47">
        <v>3</v>
      </c>
      <c r="AW731" s="47">
        <v>6</v>
      </c>
      <c r="AX731" s="47">
        <v>0</v>
      </c>
      <c r="AY731">
        <v>0</v>
      </c>
      <c r="AZ731" s="47">
        <v>2</v>
      </c>
      <c r="BA731" s="47">
        <v>1</v>
      </c>
      <c r="BB731">
        <v>0</v>
      </c>
      <c r="BC731" t="s">
        <v>263</v>
      </c>
      <c r="BD731">
        <v>49</v>
      </c>
      <c r="BE731">
        <v>50.099999999999994</v>
      </c>
      <c r="BF731">
        <v>10</v>
      </c>
      <c r="BG731">
        <v>9</v>
      </c>
    </row>
    <row r="732" spans="1:59" x14ac:dyDescent="0.25">
      <c r="A732" s="47">
        <v>2</v>
      </c>
      <c r="B732" s="47">
        <v>26</v>
      </c>
      <c r="C732" s="47">
        <v>30</v>
      </c>
      <c r="D732" s="47">
        <v>9</v>
      </c>
      <c r="E732" s="47">
        <v>35</v>
      </c>
      <c r="F732" s="47">
        <v>0</v>
      </c>
      <c r="G732" s="47">
        <v>2</v>
      </c>
      <c r="H732" s="47">
        <v>1</v>
      </c>
      <c r="I732" s="47">
        <v>0</v>
      </c>
      <c r="J732" s="47">
        <v>0</v>
      </c>
      <c r="K732" s="47">
        <v>21</v>
      </c>
      <c r="L732" s="47">
        <v>290</v>
      </c>
      <c r="M732" s="47">
        <v>4</v>
      </c>
      <c r="N732" s="47">
        <v>7</v>
      </c>
      <c r="O732" s="42">
        <v>3.8</v>
      </c>
      <c r="P732" s="42">
        <v>6.16</v>
      </c>
      <c r="Q732" s="42">
        <v>0.37</v>
      </c>
      <c r="R732" s="42">
        <v>3.24</v>
      </c>
      <c r="S732" s="47">
        <v>17</v>
      </c>
      <c r="T732" s="42">
        <v>3.32</v>
      </c>
      <c r="U732" s="42">
        <v>3.5249999999999999</v>
      </c>
      <c r="V732" s="42">
        <v>2.9888888888888889</v>
      </c>
      <c r="W732" s="42">
        <v>84</v>
      </c>
      <c r="X732" s="42">
        <v>98</v>
      </c>
      <c r="Y732" s="42">
        <v>2.06</v>
      </c>
      <c r="Z732" s="42">
        <v>1.53</v>
      </c>
      <c r="AA732" s="42">
        <v>1.76</v>
      </c>
      <c r="AB732" s="42">
        <v>0.12</v>
      </c>
      <c r="AC732" s="42">
        <v>0.53</v>
      </c>
      <c r="AD732" s="42">
        <v>0</v>
      </c>
      <c r="AE732" s="42">
        <v>0</v>
      </c>
      <c r="AF732" s="42">
        <v>0.06</v>
      </c>
      <c r="AG732" s="42">
        <v>0.12</v>
      </c>
      <c r="AH732" s="42">
        <v>0</v>
      </c>
      <c r="AI732" s="47">
        <v>21</v>
      </c>
      <c r="AJ732" s="47">
        <v>14</v>
      </c>
      <c r="AK732" s="47">
        <v>16</v>
      </c>
      <c r="AL732" s="47">
        <v>1</v>
      </c>
      <c r="AM732" s="47">
        <v>7</v>
      </c>
      <c r="AN732">
        <v>0</v>
      </c>
      <c r="AO732" s="47">
        <v>0</v>
      </c>
      <c r="AP732" s="47">
        <v>0</v>
      </c>
      <c r="AQ732" s="47">
        <v>1</v>
      </c>
      <c r="AR732" s="47">
        <v>0</v>
      </c>
      <c r="AS732" s="47">
        <v>14</v>
      </c>
      <c r="AT732" s="47">
        <v>12</v>
      </c>
      <c r="AU732" s="47">
        <v>14</v>
      </c>
      <c r="AV732" s="47">
        <v>1</v>
      </c>
      <c r="AW732" s="47">
        <v>2</v>
      </c>
      <c r="AX732" s="47">
        <v>0</v>
      </c>
      <c r="AY732">
        <v>0</v>
      </c>
      <c r="AZ732" s="47">
        <v>1</v>
      </c>
      <c r="BA732" s="47">
        <v>1</v>
      </c>
      <c r="BB732">
        <v>0</v>
      </c>
      <c r="BC732" t="s">
        <v>268</v>
      </c>
      <c r="BD732">
        <v>28.3</v>
      </c>
      <c r="BE732">
        <v>27</v>
      </c>
      <c r="BF732">
        <v>8</v>
      </c>
      <c r="BG732">
        <v>9</v>
      </c>
    </row>
    <row r="733" spans="1:59" x14ac:dyDescent="0.25">
      <c r="A733" s="47">
        <v>0</v>
      </c>
      <c r="B733" s="47">
        <v>5</v>
      </c>
      <c r="C733" s="47">
        <v>8</v>
      </c>
      <c r="D733" s="47">
        <v>4</v>
      </c>
      <c r="E733" s="47">
        <v>8</v>
      </c>
      <c r="F733" s="47">
        <v>0</v>
      </c>
      <c r="G733" s="47">
        <v>0</v>
      </c>
      <c r="H733" s="47">
        <v>0</v>
      </c>
      <c r="I733" s="47">
        <v>0</v>
      </c>
      <c r="J733" s="47">
        <v>0</v>
      </c>
      <c r="K733" s="47">
        <v>21</v>
      </c>
      <c r="L733" s="47">
        <v>285</v>
      </c>
      <c r="M733" s="47">
        <v>4</v>
      </c>
      <c r="N733" s="47">
        <v>7</v>
      </c>
      <c r="O733" s="42">
        <v>1.6</v>
      </c>
      <c r="P733" s="42">
        <v>7</v>
      </c>
      <c r="Q733" s="42">
        <v>0.08</v>
      </c>
      <c r="R733" s="42">
        <v>1.2</v>
      </c>
      <c r="S733" s="47">
        <v>9</v>
      </c>
      <c r="T733" s="42">
        <v>1.6</v>
      </c>
      <c r="U733" s="42">
        <v>1.2799999999999998</v>
      </c>
      <c r="V733" s="42">
        <v>1.1000000000000001</v>
      </c>
      <c r="W733" s="42">
        <v>43</v>
      </c>
      <c r="X733" s="42">
        <v>39</v>
      </c>
      <c r="Y733" s="42">
        <v>0.89</v>
      </c>
      <c r="Z733" s="42">
        <v>0.56000000000000005</v>
      </c>
      <c r="AA733" s="42">
        <v>0.89</v>
      </c>
      <c r="AB733" s="42">
        <v>0</v>
      </c>
      <c r="AC733" s="42">
        <v>0.44</v>
      </c>
      <c r="AD733" s="42">
        <v>0</v>
      </c>
      <c r="AE733" s="42">
        <v>0</v>
      </c>
      <c r="AF733" s="42">
        <v>0</v>
      </c>
      <c r="AG733" s="42">
        <v>0</v>
      </c>
      <c r="AH733" s="42">
        <v>0</v>
      </c>
      <c r="AI733" s="47">
        <v>1</v>
      </c>
      <c r="AJ733" s="47">
        <v>3</v>
      </c>
      <c r="AK733" s="47">
        <v>3</v>
      </c>
      <c r="AL733" s="47">
        <v>0</v>
      </c>
      <c r="AM733" s="47">
        <v>4</v>
      </c>
      <c r="AN733">
        <v>0</v>
      </c>
      <c r="AO733" s="47">
        <v>0</v>
      </c>
      <c r="AP733" s="47">
        <v>0</v>
      </c>
      <c r="AQ733" s="47">
        <v>0</v>
      </c>
      <c r="AR733" s="47">
        <v>0</v>
      </c>
      <c r="AS733" s="47">
        <v>7</v>
      </c>
      <c r="AT733" s="47">
        <v>2</v>
      </c>
      <c r="AU733" s="47">
        <v>5</v>
      </c>
      <c r="AV733" s="47">
        <v>0</v>
      </c>
      <c r="AW733" s="47">
        <v>0</v>
      </c>
      <c r="AX733" s="47">
        <v>0</v>
      </c>
      <c r="AY733">
        <v>0</v>
      </c>
      <c r="AZ733" s="47">
        <v>0</v>
      </c>
      <c r="BA733" s="47">
        <v>0</v>
      </c>
      <c r="BB733">
        <v>0</v>
      </c>
      <c r="BC733" t="s">
        <v>385</v>
      </c>
      <c r="BD733">
        <v>6.4</v>
      </c>
      <c r="BE733">
        <v>4.4000000000000004</v>
      </c>
      <c r="BF733">
        <v>5</v>
      </c>
      <c r="BG733">
        <v>4</v>
      </c>
    </row>
    <row r="734" spans="1:59" x14ac:dyDescent="0.25">
      <c r="A734" s="47">
        <v>2</v>
      </c>
      <c r="B734" s="47">
        <v>18</v>
      </c>
      <c r="C734" s="47">
        <v>3</v>
      </c>
      <c r="D734" s="47">
        <v>1</v>
      </c>
      <c r="E734" s="47">
        <v>13</v>
      </c>
      <c r="F734" s="47">
        <v>1</v>
      </c>
      <c r="G734" s="47">
        <v>3</v>
      </c>
      <c r="H734" s="47">
        <v>0</v>
      </c>
      <c r="I734" s="47">
        <v>0</v>
      </c>
      <c r="J734" s="47">
        <v>0</v>
      </c>
      <c r="K734" s="47">
        <v>21</v>
      </c>
      <c r="L734" s="47">
        <v>263</v>
      </c>
      <c r="M734" s="47">
        <v>4</v>
      </c>
      <c r="N734" s="47">
        <v>6</v>
      </c>
      <c r="O734" s="42">
        <v>2.2000000000000002</v>
      </c>
      <c r="P734" s="42">
        <v>4.68</v>
      </c>
      <c r="Q734" s="42">
        <v>-0.15</v>
      </c>
      <c r="R734" s="42">
        <v>2.29</v>
      </c>
      <c r="S734" s="47">
        <v>15</v>
      </c>
      <c r="T734" s="42">
        <v>2.08</v>
      </c>
      <c r="U734" s="42">
        <v>2.1624999999999996</v>
      </c>
      <c r="V734" s="42">
        <v>2.4714285714285715</v>
      </c>
      <c r="W734" s="42">
        <v>39</v>
      </c>
      <c r="X734" s="42">
        <v>84</v>
      </c>
      <c r="Y734" s="42">
        <v>0.87</v>
      </c>
      <c r="Z734" s="42">
        <v>1.2</v>
      </c>
      <c r="AA734" s="42">
        <v>0.2</v>
      </c>
      <c r="AB734" s="42">
        <v>0.13</v>
      </c>
      <c r="AC734" s="42">
        <v>7.0000000000000007E-2</v>
      </c>
      <c r="AD734" s="42">
        <v>0</v>
      </c>
      <c r="AE734" s="42">
        <v>7.0000000000000007E-2</v>
      </c>
      <c r="AF734" s="42">
        <v>0</v>
      </c>
      <c r="AG734" s="42">
        <v>0.2</v>
      </c>
      <c r="AH734" s="42">
        <v>0</v>
      </c>
      <c r="AI734" s="47">
        <v>5</v>
      </c>
      <c r="AJ734" s="47">
        <v>8</v>
      </c>
      <c r="AK734" s="47">
        <v>0</v>
      </c>
      <c r="AL734" s="47">
        <v>1</v>
      </c>
      <c r="AM734" s="47">
        <v>0</v>
      </c>
      <c r="AN734">
        <v>1</v>
      </c>
      <c r="AO734" s="47">
        <v>0</v>
      </c>
      <c r="AP734" s="47">
        <v>0</v>
      </c>
      <c r="AQ734" s="47">
        <v>1</v>
      </c>
      <c r="AR734" s="47">
        <v>0</v>
      </c>
      <c r="AS734" s="47">
        <v>8</v>
      </c>
      <c r="AT734" s="47">
        <v>10</v>
      </c>
      <c r="AU734" s="47">
        <v>3</v>
      </c>
      <c r="AV734" s="47">
        <v>1</v>
      </c>
      <c r="AW734" s="47">
        <v>1</v>
      </c>
      <c r="AX734" s="47">
        <v>0</v>
      </c>
      <c r="AY734">
        <v>0</v>
      </c>
      <c r="AZ734" s="47">
        <v>0</v>
      </c>
      <c r="BA734" s="47">
        <v>2</v>
      </c>
      <c r="BB734">
        <v>0</v>
      </c>
      <c r="BC734" t="s">
        <v>990</v>
      </c>
      <c r="BD734">
        <v>17.3</v>
      </c>
      <c r="BE734">
        <v>17.3</v>
      </c>
      <c r="BF734">
        <v>8</v>
      </c>
      <c r="BG734">
        <v>7</v>
      </c>
    </row>
    <row r="735" spans="1:59" x14ac:dyDescent="0.25">
      <c r="A735" s="47">
        <v>0</v>
      </c>
      <c r="B735" s="47">
        <v>5</v>
      </c>
      <c r="C735" s="47">
        <v>0</v>
      </c>
      <c r="D735" s="47">
        <v>0</v>
      </c>
      <c r="E735" s="47">
        <v>0</v>
      </c>
      <c r="F735" s="47">
        <v>0</v>
      </c>
      <c r="G735" s="47">
        <v>0</v>
      </c>
      <c r="H735" s="47">
        <v>0</v>
      </c>
      <c r="I735" s="47">
        <v>0</v>
      </c>
      <c r="J735" s="47">
        <v>0</v>
      </c>
      <c r="K735" s="47">
        <v>21</v>
      </c>
      <c r="L735" s="47">
        <v>263</v>
      </c>
      <c r="M735" s="47">
        <v>4</v>
      </c>
      <c r="N735" s="47">
        <v>6</v>
      </c>
      <c r="O735" s="42">
        <v>6</v>
      </c>
      <c r="P735" s="42">
        <v>1.76</v>
      </c>
      <c r="Q735" s="42">
        <v>1.03</v>
      </c>
      <c r="R735" s="42">
        <v>3</v>
      </c>
      <c r="S735" s="47">
        <v>2</v>
      </c>
      <c r="T735" s="42">
        <v>4.93</v>
      </c>
      <c r="U735" s="42">
        <v>6</v>
      </c>
      <c r="V735" s="42">
        <v>0</v>
      </c>
      <c r="W735" s="42">
        <v>52</v>
      </c>
      <c r="X735" s="42">
        <v>71</v>
      </c>
      <c r="Y735" s="42">
        <v>0</v>
      </c>
      <c r="Z735" s="42">
        <v>2.5</v>
      </c>
      <c r="AA735" s="42">
        <v>0</v>
      </c>
      <c r="AB735" s="42">
        <v>0</v>
      </c>
      <c r="AC735" s="42">
        <v>0</v>
      </c>
      <c r="AD735" s="42">
        <v>0</v>
      </c>
      <c r="AE735" s="42">
        <v>0</v>
      </c>
      <c r="AF735" s="42">
        <v>0</v>
      </c>
      <c r="AG735" s="42">
        <v>0</v>
      </c>
      <c r="AH735" s="42">
        <v>0</v>
      </c>
      <c r="AI735" s="47">
        <v>0</v>
      </c>
      <c r="AJ735" s="47">
        <v>5</v>
      </c>
      <c r="AK735" s="47">
        <v>0</v>
      </c>
      <c r="AL735" s="47">
        <v>0</v>
      </c>
      <c r="AM735" s="47">
        <v>0</v>
      </c>
      <c r="AN735">
        <v>0</v>
      </c>
      <c r="AO735" s="47">
        <v>0</v>
      </c>
      <c r="AP735" s="47">
        <v>0</v>
      </c>
      <c r="AQ735" s="47">
        <v>0</v>
      </c>
      <c r="AR735" s="47">
        <v>0</v>
      </c>
      <c r="AS735" s="47">
        <v>0</v>
      </c>
      <c r="AT735" s="47">
        <v>0</v>
      </c>
      <c r="AU735" s="47">
        <v>0</v>
      </c>
      <c r="AV735" s="47">
        <v>0</v>
      </c>
      <c r="AW735" s="47">
        <v>0</v>
      </c>
      <c r="AX735" s="47">
        <v>0</v>
      </c>
      <c r="AY735">
        <v>0</v>
      </c>
      <c r="AZ735" s="47">
        <v>0</v>
      </c>
      <c r="BA735" s="47">
        <v>0</v>
      </c>
      <c r="BB735">
        <v>0</v>
      </c>
      <c r="BC735" t="s">
        <v>610</v>
      </c>
      <c r="BD735">
        <v>6</v>
      </c>
      <c r="BE735">
        <v>0</v>
      </c>
      <c r="BF735">
        <v>1</v>
      </c>
      <c r="BG735">
        <v>0</v>
      </c>
    </row>
    <row r="736" spans="1:59" x14ac:dyDescent="0.25">
      <c r="A736" s="47">
        <v>0</v>
      </c>
      <c r="B736" s="47">
        <v>1</v>
      </c>
      <c r="C736" s="47">
        <v>0</v>
      </c>
      <c r="D736" s="47">
        <v>1</v>
      </c>
      <c r="E736" s="47">
        <v>3</v>
      </c>
      <c r="F736" s="47">
        <v>0</v>
      </c>
      <c r="G736" s="47">
        <v>0</v>
      </c>
      <c r="H736" s="47">
        <v>0</v>
      </c>
      <c r="I736" s="47">
        <v>0</v>
      </c>
      <c r="J736" s="47">
        <v>0</v>
      </c>
      <c r="K736" s="47">
        <v>21</v>
      </c>
      <c r="L736" s="47">
        <v>266</v>
      </c>
      <c r="M736" s="47">
        <v>4</v>
      </c>
      <c r="N736" s="47">
        <v>6</v>
      </c>
      <c r="O736" s="42">
        <v>0.8</v>
      </c>
      <c r="P736" s="42">
        <v>0.85</v>
      </c>
      <c r="Q736" s="42">
        <v>-0.1</v>
      </c>
      <c r="R736" s="42">
        <v>0.87</v>
      </c>
      <c r="S736" s="47">
        <v>4</v>
      </c>
      <c r="T736" s="42">
        <v>0.98</v>
      </c>
      <c r="U736" s="42">
        <v>0</v>
      </c>
      <c r="V736" s="42">
        <v>0.875</v>
      </c>
      <c r="W736" s="42">
        <v>14</v>
      </c>
      <c r="X736" s="42">
        <v>35</v>
      </c>
      <c r="Y736" s="42">
        <v>0.75</v>
      </c>
      <c r="Z736" s="42">
        <v>0.25</v>
      </c>
      <c r="AA736" s="42">
        <v>0</v>
      </c>
      <c r="AB736" s="42">
        <v>0</v>
      </c>
      <c r="AC736" s="42">
        <v>0.25</v>
      </c>
      <c r="AD736" s="42">
        <v>0</v>
      </c>
      <c r="AE736" s="42">
        <v>0</v>
      </c>
      <c r="AF736" s="42">
        <v>0</v>
      </c>
      <c r="AG736" s="42">
        <v>0</v>
      </c>
      <c r="AH736" s="42">
        <v>0</v>
      </c>
      <c r="AI736" s="47">
        <v>0</v>
      </c>
      <c r="AJ736" s="47">
        <v>0</v>
      </c>
      <c r="AK736" s="47">
        <v>0</v>
      </c>
      <c r="AL736" s="47">
        <v>0</v>
      </c>
      <c r="AM736" s="47">
        <v>0</v>
      </c>
      <c r="AN736">
        <v>0</v>
      </c>
      <c r="AO736" s="47">
        <v>0</v>
      </c>
      <c r="AP736" s="47">
        <v>0</v>
      </c>
      <c r="AQ736" s="47">
        <v>0</v>
      </c>
      <c r="AR736" s="47">
        <v>0</v>
      </c>
      <c r="AS736" s="47">
        <v>3</v>
      </c>
      <c r="AT736" s="47">
        <v>1</v>
      </c>
      <c r="AU736" s="47">
        <v>0</v>
      </c>
      <c r="AV736" s="47">
        <v>0</v>
      </c>
      <c r="AW736" s="47">
        <v>1</v>
      </c>
      <c r="AX736" s="47">
        <v>0</v>
      </c>
      <c r="AY736">
        <v>0</v>
      </c>
      <c r="AZ736" s="47">
        <v>0</v>
      </c>
      <c r="BA736" s="47">
        <v>0</v>
      </c>
      <c r="BB736">
        <v>0</v>
      </c>
      <c r="BC736" t="s">
        <v>700</v>
      </c>
      <c r="BD736">
        <v>0</v>
      </c>
      <c r="BE736">
        <v>3.5</v>
      </c>
      <c r="BF736">
        <v>0</v>
      </c>
      <c r="BG736">
        <v>4</v>
      </c>
    </row>
    <row r="737" spans="1:59" x14ac:dyDescent="0.25">
      <c r="A737" s="47">
        <v>0</v>
      </c>
      <c r="B737" s="47">
        <v>0</v>
      </c>
      <c r="C737" s="47">
        <v>0</v>
      </c>
      <c r="D737" s="47">
        <v>0</v>
      </c>
      <c r="E737" s="47">
        <v>0</v>
      </c>
      <c r="F737" s="47">
        <v>0</v>
      </c>
      <c r="G737" s="47">
        <v>0</v>
      </c>
      <c r="H737" s="47">
        <v>0</v>
      </c>
      <c r="I737" s="47">
        <v>0</v>
      </c>
      <c r="J737" s="47">
        <v>0</v>
      </c>
      <c r="K737" s="47">
        <v>21</v>
      </c>
      <c r="L737" s="47">
        <v>262</v>
      </c>
      <c r="M737" s="47">
        <v>6</v>
      </c>
      <c r="N737" s="47">
        <v>7</v>
      </c>
      <c r="O737" s="42">
        <v>5.17</v>
      </c>
      <c r="P737" s="42">
        <v>12.02</v>
      </c>
      <c r="Q737" s="42">
        <v>-0.1</v>
      </c>
      <c r="R737" s="42">
        <v>5.56</v>
      </c>
      <c r="S737" s="47">
        <v>20</v>
      </c>
      <c r="T737" s="42">
        <v>4.43</v>
      </c>
      <c r="U737" s="42">
        <v>0</v>
      </c>
      <c r="V737" s="42">
        <v>0</v>
      </c>
      <c r="W737" s="42">
        <v>0</v>
      </c>
      <c r="X737" s="42">
        <v>0</v>
      </c>
      <c r="Y737" s="42">
        <v>0</v>
      </c>
      <c r="Z737" s="42">
        <v>0</v>
      </c>
      <c r="AA737" s="42">
        <v>0</v>
      </c>
      <c r="AB737" s="42">
        <v>0</v>
      </c>
      <c r="AC737" s="42">
        <v>0</v>
      </c>
      <c r="AD737" s="42">
        <v>0</v>
      </c>
      <c r="AE737" s="42">
        <v>0</v>
      </c>
      <c r="AF737" s="42">
        <v>0</v>
      </c>
      <c r="AG737" s="42">
        <v>0</v>
      </c>
      <c r="AH737" s="42">
        <v>0</v>
      </c>
      <c r="AI737" s="47">
        <v>0</v>
      </c>
      <c r="AJ737" s="47">
        <v>0</v>
      </c>
      <c r="AK737" s="47">
        <v>0</v>
      </c>
      <c r="AL737" s="47">
        <v>0</v>
      </c>
      <c r="AM737" s="47">
        <v>0</v>
      </c>
      <c r="AN737">
        <v>0</v>
      </c>
      <c r="AO737" s="47">
        <v>0</v>
      </c>
      <c r="AP737" s="47">
        <v>0</v>
      </c>
      <c r="AQ737" s="47">
        <v>0</v>
      </c>
      <c r="AR737" s="47">
        <v>0</v>
      </c>
      <c r="AS737" s="47">
        <v>0</v>
      </c>
      <c r="AT737" s="47">
        <v>0</v>
      </c>
      <c r="AU737" s="47">
        <v>0</v>
      </c>
      <c r="AV737" s="47">
        <v>0</v>
      </c>
      <c r="AW737" s="47">
        <v>0</v>
      </c>
      <c r="AX737" s="47">
        <v>0</v>
      </c>
      <c r="AY737">
        <v>0</v>
      </c>
      <c r="AZ737" s="47">
        <v>0</v>
      </c>
      <c r="BA737" s="47">
        <v>0</v>
      </c>
      <c r="BB737">
        <v>0</v>
      </c>
      <c r="BC737" t="s">
        <v>676</v>
      </c>
      <c r="BD737">
        <v>0</v>
      </c>
      <c r="BE737">
        <v>0</v>
      </c>
      <c r="BF737">
        <v>0</v>
      </c>
      <c r="BG737">
        <v>0</v>
      </c>
    </row>
    <row r="738" spans="1:59" x14ac:dyDescent="0.25">
      <c r="A738" s="47">
        <v>2</v>
      </c>
      <c r="B738" s="47">
        <v>4</v>
      </c>
      <c r="C738" s="47">
        <v>10</v>
      </c>
      <c r="D738" s="47">
        <v>3</v>
      </c>
      <c r="E738" s="47">
        <v>12</v>
      </c>
      <c r="F738" s="47">
        <v>0</v>
      </c>
      <c r="G738" s="47">
        <v>4</v>
      </c>
      <c r="H738" s="47">
        <v>2</v>
      </c>
      <c r="I738" s="47">
        <v>0</v>
      </c>
      <c r="J738" s="47">
        <v>0</v>
      </c>
      <c r="K738" s="47">
        <v>21</v>
      </c>
      <c r="L738" s="47">
        <v>265</v>
      </c>
      <c r="M738" s="47">
        <v>5</v>
      </c>
      <c r="N738" s="47">
        <v>2</v>
      </c>
      <c r="O738" s="42">
        <v>0.7</v>
      </c>
      <c r="P738" s="42">
        <v>2.74</v>
      </c>
      <c r="Q738" s="42">
        <v>-1.23</v>
      </c>
      <c r="R738" s="42">
        <v>2.1800000000000002</v>
      </c>
      <c r="S738" s="47">
        <v>13</v>
      </c>
      <c r="T738" s="42">
        <v>0.94</v>
      </c>
      <c r="U738" s="42">
        <v>2.62</v>
      </c>
      <c r="V738" s="42">
        <v>1.9</v>
      </c>
      <c r="W738" s="42">
        <v>48</v>
      </c>
      <c r="X738" s="42">
        <v>64</v>
      </c>
      <c r="Y738" s="42">
        <v>0.92</v>
      </c>
      <c r="Z738" s="42">
        <v>0.31</v>
      </c>
      <c r="AA738" s="42">
        <v>0.77</v>
      </c>
      <c r="AB738" s="42">
        <v>0.15</v>
      </c>
      <c r="AC738" s="42">
        <v>0.23</v>
      </c>
      <c r="AD738" s="42">
        <v>0</v>
      </c>
      <c r="AE738" s="42">
        <v>0</v>
      </c>
      <c r="AF738" s="42">
        <v>0.15</v>
      </c>
      <c r="AG738" s="42">
        <v>0.31</v>
      </c>
      <c r="AH738" s="42">
        <v>0</v>
      </c>
      <c r="AI738" s="47">
        <v>6</v>
      </c>
      <c r="AJ738" s="47">
        <v>2</v>
      </c>
      <c r="AK738" s="47">
        <v>4</v>
      </c>
      <c r="AL738" s="47">
        <v>1</v>
      </c>
      <c r="AM738" s="47">
        <v>0</v>
      </c>
      <c r="AN738">
        <v>0</v>
      </c>
      <c r="AO738" s="47">
        <v>0</v>
      </c>
      <c r="AP738" s="47">
        <v>1</v>
      </c>
      <c r="AQ738" s="47">
        <v>2</v>
      </c>
      <c r="AR738" s="47">
        <v>0</v>
      </c>
      <c r="AS738" s="47">
        <v>6</v>
      </c>
      <c r="AT738" s="47">
        <v>2</v>
      </c>
      <c r="AU738" s="47">
        <v>6</v>
      </c>
      <c r="AV738" s="47">
        <v>1</v>
      </c>
      <c r="AW738" s="47">
        <v>3</v>
      </c>
      <c r="AX738" s="47">
        <v>0</v>
      </c>
      <c r="AY738">
        <v>0</v>
      </c>
      <c r="AZ738" s="47">
        <v>1</v>
      </c>
      <c r="BA738" s="47">
        <v>2</v>
      </c>
      <c r="BB738">
        <v>0</v>
      </c>
      <c r="BC738" t="s">
        <v>448</v>
      </c>
      <c r="BD738">
        <v>13.6</v>
      </c>
      <c r="BE738">
        <v>15.4</v>
      </c>
      <c r="BF738">
        <v>5</v>
      </c>
      <c r="BG738">
        <v>8</v>
      </c>
    </row>
    <row r="739" spans="1:59" x14ac:dyDescent="0.25">
      <c r="A739" s="47">
        <v>0</v>
      </c>
      <c r="B739" s="47">
        <v>0</v>
      </c>
      <c r="C739" s="47">
        <v>0</v>
      </c>
      <c r="D739" s="47">
        <v>0</v>
      </c>
      <c r="E739" s="47">
        <v>0</v>
      </c>
      <c r="F739" s="47">
        <v>0</v>
      </c>
      <c r="G739" s="47">
        <v>0</v>
      </c>
      <c r="H739" s="47">
        <v>0</v>
      </c>
      <c r="I739" s="47">
        <v>0</v>
      </c>
      <c r="J739" s="47">
        <v>0</v>
      </c>
      <c r="K739" s="47">
        <v>21</v>
      </c>
      <c r="L739" s="47">
        <v>276</v>
      </c>
      <c r="M739" s="47">
        <v>6</v>
      </c>
      <c r="N739" s="47">
        <v>6</v>
      </c>
      <c r="O739" s="42">
        <v>2.61</v>
      </c>
      <c r="P739" s="42">
        <v>11.09</v>
      </c>
      <c r="Q739" s="42">
        <v>-0.26</v>
      </c>
      <c r="R739" s="42">
        <v>5.04</v>
      </c>
      <c r="S739" s="47">
        <v>20</v>
      </c>
      <c r="T739" s="42">
        <v>2.4900000000000002</v>
      </c>
      <c r="U739" s="42">
        <v>0</v>
      </c>
      <c r="V739" s="42">
        <v>0</v>
      </c>
      <c r="W739" s="42">
        <v>0</v>
      </c>
      <c r="X739" s="42">
        <v>0</v>
      </c>
      <c r="Y739" s="42">
        <v>0</v>
      </c>
      <c r="Z739" s="42">
        <v>0</v>
      </c>
      <c r="AA739" s="42">
        <v>0</v>
      </c>
      <c r="AB739" s="42">
        <v>0</v>
      </c>
      <c r="AC739" s="42">
        <v>0</v>
      </c>
      <c r="AD739" s="42">
        <v>0</v>
      </c>
      <c r="AE739" s="42">
        <v>0</v>
      </c>
      <c r="AF739" s="42">
        <v>0</v>
      </c>
      <c r="AG739" s="42">
        <v>0</v>
      </c>
      <c r="AH739" s="42">
        <v>0</v>
      </c>
      <c r="AI739" s="47">
        <v>0</v>
      </c>
      <c r="AJ739" s="47">
        <v>0</v>
      </c>
      <c r="AK739" s="47">
        <v>0</v>
      </c>
      <c r="AL739" s="47">
        <v>0</v>
      </c>
      <c r="AM739" s="47">
        <v>0</v>
      </c>
      <c r="AN739">
        <v>0</v>
      </c>
      <c r="AO739" s="47">
        <v>0</v>
      </c>
      <c r="AP739" s="47">
        <v>0</v>
      </c>
      <c r="AQ739" s="47">
        <v>0</v>
      </c>
      <c r="AR739" s="47">
        <v>0</v>
      </c>
      <c r="AS739" s="47">
        <v>0</v>
      </c>
      <c r="AT739" s="47">
        <v>0</v>
      </c>
      <c r="AU739" s="47">
        <v>0</v>
      </c>
      <c r="AV739" s="47">
        <v>0</v>
      </c>
      <c r="AW739" s="47">
        <v>0</v>
      </c>
      <c r="AX739" s="47">
        <v>0</v>
      </c>
      <c r="AY739">
        <v>0</v>
      </c>
      <c r="AZ739" s="47">
        <v>0</v>
      </c>
      <c r="BA739" s="47">
        <v>0</v>
      </c>
      <c r="BB739">
        <v>0</v>
      </c>
      <c r="BC739" t="s">
        <v>653</v>
      </c>
      <c r="BD739">
        <v>0</v>
      </c>
      <c r="BE739">
        <v>0</v>
      </c>
      <c r="BF739">
        <v>0</v>
      </c>
      <c r="BG739">
        <v>0</v>
      </c>
    </row>
    <row r="740" spans="1:59" x14ac:dyDescent="0.25">
      <c r="A740" s="47">
        <v>1</v>
      </c>
      <c r="B740" s="47">
        <v>3</v>
      </c>
      <c r="C740" s="47">
        <v>1</v>
      </c>
      <c r="D740" s="47">
        <v>0</v>
      </c>
      <c r="E740" s="47">
        <v>0</v>
      </c>
      <c r="F740" s="47">
        <v>0</v>
      </c>
      <c r="G740" s="47">
        <v>0</v>
      </c>
      <c r="H740" s="47">
        <v>0</v>
      </c>
      <c r="I740" s="47">
        <v>0</v>
      </c>
      <c r="J740" s="47">
        <v>0</v>
      </c>
      <c r="K740" s="47">
        <v>21</v>
      </c>
      <c r="L740" s="47">
        <v>264</v>
      </c>
      <c r="M740" s="47">
        <v>2</v>
      </c>
      <c r="N740" s="47">
        <v>6</v>
      </c>
      <c r="O740" s="42">
        <v>1.1000000000000001</v>
      </c>
      <c r="P740" s="42">
        <v>1.68</v>
      </c>
      <c r="Q740" s="42">
        <v>0.01</v>
      </c>
      <c r="R740" s="42">
        <v>1.1499999999999999</v>
      </c>
      <c r="S740" s="47">
        <v>2</v>
      </c>
      <c r="T740" s="42">
        <v>1.21</v>
      </c>
      <c r="U740" s="42">
        <v>1.1000000000000001</v>
      </c>
      <c r="V740" s="42">
        <v>1.2</v>
      </c>
      <c r="W740" s="42">
        <v>49</v>
      </c>
      <c r="X740" s="42">
        <v>68</v>
      </c>
      <c r="Y740" s="42">
        <v>0</v>
      </c>
      <c r="Z740" s="42">
        <v>1.5</v>
      </c>
      <c r="AA740" s="42">
        <v>0.5</v>
      </c>
      <c r="AB740" s="42">
        <v>0.5</v>
      </c>
      <c r="AC740" s="42">
        <v>0</v>
      </c>
      <c r="AD740" s="42">
        <v>0</v>
      </c>
      <c r="AE740" s="42">
        <v>0</v>
      </c>
      <c r="AF740" s="42">
        <v>0</v>
      </c>
      <c r="AG740" s="42">
        <v>0</v>
      </c>
      <c r="AH740" s="42">
        <v>0</v>
      </c>
      <c r="AI740" s="47">
        <v>0</v>
      </c>
      <c r="AJ740" s="47">
        <v>2</v>
      </c>
      <c r="AK740" s="47">
        <v>1</v>
      </c>
      <c r="AL740" s="47">
        <v>1</v>
      </c>
      <c r="AM740" s="47">
        <v>0</v>
      </c>
      <c r="AN740">
        <v>0</v>
      </c>
      <c r="AO740" s="47">
        <v>0</v>
      </c>
      <c r="AP740" s="47">
        <v>0</v>
      </c>
      <c r="AQ740" s="47">
        <v>0</v>
      </c>
      <c r="AR740" s="47">
        <v>0</v>
      </c>
      <c r="AS740" s="47">
        <v>0</v>
      </c>
      <c r="AT740" s="47">
        <v>1</v>
      </c>
      <c r="AU740" s="47">
        <v>0</v>
      </c>
      <c r="AV740" s="47">
        <v>0</v>
      </c>
      <c r="AW740" s="47">
        <v>0</v>
      </c>
      <c r="AX740" s="47">
        <v>0</v>
      </c>
      <c r="AY740">
        <v>0</v>
      </c>
      <c r="AZ740" s="47">
        <v>0</v>
      </c>
      <c r="BA740" s="47">
        <v>0</v>
      </c>
      <c r="BB740">
        <v>0</v>
      </c>
      <c r="BC740" t="s">
        <v>566</v>
      </c>
      <c r="BD740">
        <v>1.1000000000000001</v>
      </c>
      <c r="BE740">
        <v>1.2</v>
      </c>
      <c r="BF740">
        <v>1</v>
      </c>
      <c r="BG740">
        <v>1</v>
      </c>
    </row>
    <row r="741" spans="1:59" x14ac:dyDescent="0.25">
      <c r="A741" s="47">
        <v>0</v>
      </c>
      <c r="B741" s="47">
        <v>0</v>
      </c>
      <c r="C741" s="47">
        <v>0</v>
      </c>
      <c r="D741" s="47">
        <v>0</v>
      </c>
      <c r="E741" s="47">
        <v>0</v>
      </c>
      <c r="F741" s="47">
        <v>0</v>
      </c>
      <c r="G741" s="47">
        <v>0</v>
      </c>
      <c r="H741" s="47">
        <v>0</v>
      </c>
      <c r="I741" s="47">
        <v>0</v>
      </c>
      <c r="J741" s="47">
        <v>0</v>
      </c>
      <c r="K741" s="47">
        <v>21</v>
      </c>
      <c r="L741" s="47">
        <v>264</v>
      </c>
      <c r="M741" s="47">
        <v>6</v>
      </c>
      <c r="N741" s="47">
        <v>7</v>
      </c>
      <c r="O741" s="42">
        <v>3.58</v>
      </c>
      <c r="P741" s="42">
        <v>8.2899999999999991</v>
      </c>
      <c r="Q741" s="42">
        <v>-0.03</v>
      </c>
      <c r="R741" s="42">
        <v>4.78</v>
      </c>
      <c r="S741" s="47">
        <v>17</v>
      </c>
      <c r="T741" s="42">
        <v>3.21</v>
      </c>
      <c r="U741" s="42">
        <v>0</v>
      </c>
      <c r="V741" s="42">
        <v>0</v>
      </c>
      <c r="W741" s="42">
        <v>0</v>
      </c>
      <c r="X741" s="42">
        <v>0</v>
      </c>
      <c r="Y741" s="42">
        <v>0</v>
      </c>
      <c r="Z741" s="42">
        <v>0</v>
      </c>
      <c r="AA741" s="42">
        <v>0</v>
      </c>
      <c r="AB741" s="42">
        <v>0</v>
      </c>
      <c r="AC741" s="42">
        <v>0</v>
      </c>
      <c r="AD741" s="42">
        <v>0</v>
      </c>
      <c r="AE741" s="42">
        <v>0</v>
      </c>
      <c r="AF741" s="42">
        <v>0</v>
      </c>
      <c r="AG741" s="42">
        <v>0</v>
      </c>
      <c r="AH741" s="42">
        <v>0</v>
      </c>
      <c r="AI741" s="47">
        <v>0</v>
      </c>
      <c r="AJ741" s="47">
        <v>0</v>
      </c>
      <c r="AK741" s="47">
        <v>0</v>
      </c>
      <c r="AL741" s="47">
        <v>0</v>
      </c>
      <c r="AM741" s="47">
        <v>0</v>
      </c>
      <c r="AN741">
        <v>0</v>
      </c>
      <c r="AO741" s="47">
        <v>0</v>
      </c>
      <c r="AP741" s="47">
        <v>0</v>
      </c>
      <c r="AQ741" s="47">
        <v>0</v>
      </c>
      <c r="AR741" s="47">
        <v>0</v>
      </c>
      <c r="AS741" s="47">
        <v>0</v>
      </c>
      <c r="AT741" s="47">
        <v>0</v>
      </c>
      <c r="AU741" s="47">
        <v>0</v>
      </c>
      <c r="AV741" s="47">
        <v>0</v>
      </c>
      <c r="AW741" s="47">
        <v>0</v>
      </c>
      <c r="AX741" s="47">
        <v>0</v>
      </c>
      <c r="AY741">
        <v>0</v>
      </c>
      <c r="AZ741" s="47">
        <v>0</v>
      </c>
      <c r="BA741" s="47">
        <v>0</v>
      </c>
      <c r="BB741">
        <v>0</v>
      </c>
      <c r="BC741" t="s">
        <v>525</v>
      </c>
      <c r="BD741">
        <v>0</v>
      </c>
      <c r="BE741">
        <v>0</v>
      </c>
      <c r="BF741">
        <v>0</v>
      </c>
      <c r="BG741">
        <v>0</v>
      </c>
    </row>
    <row r="742" spans="1:59" x14ac:dyDescent="0.25">
      <c r="A742" s="47">
        <v>1</v>
      </c>
      <c r="B742" s="47">
        <v>14</v>
      </c>
      <c r="C742" s="47">
        <v>16</v>
      </c>
      <c r="D742" s="47">
        <v>6</v>
      </c>
      <c r="E742" s="47">
        <v>5</v>
      </c>
      <c r="F742" s="47">
        <v>0</v>
      </c>
      <c r="G742" s="47">
        <v>3</v>
      </c>
      <c r="H742" s="47">
        <v>1</v>
      </c>
      <c r="I742" s="47">
        <v>0</v>
      </c>
      <c r="J742" s="47">
        <v>0</v>
      </c>
      <c r="K742" s="47">
        <v>21</v>
      </c>
      <c r="L742" s="47">
        <v>327</v>
      </c>
      <c r="M742" s="47">
        <v>4</v>
      </c>
      <c r="N742" s="47">
        <v>6</v>
      </c>
      <c r="O742" s="42">
        <v>-0.2</v>
      </c>
      <c r="P742" s="42">
        <v>3.1</v>
      </c>
      <c r="Q742" s="42">
        <v>-0.44</v>
      </c>
      <c r="R742" s="42">
        <v>2.4900000000000002</v>
      </c>
      <c r="S742" s="47">
        <v>12</v>
      </c>
      <c r="T742" s="42">
        <v>0.27</v>
      </c>
      <c r="U742" s="42">
        <v>2.6857142857142859</v>
      </c>
      <c r="V742" s="42">
        <v>2.2000000000000002</v>
      </c>
      <c r="W742" s="42">
        <v>57</v>
      </c>
      <c r="X742" s="42">
        <v>37</v>
      </c>
      <c r="Y742" s="42">
        <v>0.42</v>
      </c>
      <c r="Z742" s="42">
        <v>1.17</v>
      </c>
      <c r="AA742" s="42">
        <v>1.33</v>
      </c>
      <c r="AB742" s="42">
        <v>0.08</v>
      </c>
      <c r="AC742" s="42">
        <v>0.5</v>
      </c>
      <c r="AD742" s="42">
        <v>0</v>
      </c>
      <c r="AE742" s="42">
        <v>0</v>
      </c>
      <c r="AF742" s="42">
        <v>0.08</v>
      </c>
      <c r="AG742" s="42">
        <v>0.25</v>
      </c>
      <c r="AH742" s="42">
        <v>0</v>
      </c>
      <c r="AI742" s="47">
        <v>2</v>
      </c>
      <c r="AJ742" s="47">
        <v>8</v>
      </c>
      <c r="AK742" s="47">
        <v>13</v>
      </c>
      <c r="AL742" s="47">
        <v>1</v>
      </c>
      <c r="AM742" s="47">
        <v>2</v>
      </c>
      <c r="AN742">
        <v>0</v>
      </c>
      <c r="AO742" s="47">
        <v>0</v>
      </c>
      <c r="AP742" s="47">
        <v>1</v>
      </c>
      <c r="AQ742" s="47">
        <v>3</v>
      </c>
      <c r="AR742" s="47">
        <v>0</v>
      </c>
      <c r="AS742" s="47">
        <v>3</v>
      </c>
      <c r="AT742" s="47">
        <v>6</v>
      </c>
      <c r="AU742" s="47">
        <v>3</v>
      </c>
      <c r="AV742" s="47">
        <v>0</v>
      </c>
      <c r="AW742" s="47">
        <v>4</v>
      </c>
      <c r="AX742" s="47">
        <v>0</v>
      </c>
      <c r="AY742">
        <v>0</v>
      </c>
      <c r="AZ742" s="47">
        <v>0</v>
      </c>
      <c r="BA742" s="47">
        <v>0</v>
      </c>
      <c r="BB742">
        <v>0</v>
      </c>
      <c r="BC742" t="s">
        <v>282</v>
      </c>
      <c r="BD742">
        <v>18.899999999999999</v>
      </c>
      <c r="BE742">
        <v>11</v>
      </c>
      <c r="BF742">
        <v>7</v>
      </c>
      <c r="BG742">
        <v>5</v>
      </c>
    </row>
    <row r="743" spans="1:59" x14ac:dyDescent="0.25">
      <c r="A743" s="47">
        <v>1</v>
      </c>
      <c r="B743" s="47">
        <v>10</v>
      </c>
      <c r="C743" s="47">
        <v>7</v>
      </c>
      <c r="D743" s="47">
        <v>2</v>
      </c>
      <c r="E743" s="47">
        <v>10</v>
      </c>
      <c r="F743" s="47">
        <v>0</v>
      </c>
      <c r="G743" s="47">
        <v>3</v>
      </c>
      <c r="H743" s="47">
        <v>1</v>
      </c>
      <c r="I743" s="47">
        <v>1</v>
      </c>
      <c r="J743" s="47">
        <v>0</v>
      </c>
      <c r="K743" s="47">
        <v>21</v>
      </c>
      <c r="L743" s="47">
        <v>264</v>
      </c>
      <c r="M743" s="47">
        <v>5</v>
      </c>
      <c r="N743" s="47">
        <v>7</v>
      </c>
      <c r="O743" s="42">
        <v>1.4</v>
      </c>
      <c r="P743" s="42">
        <v>3.37</v>
      </c>
      <c r="Q743" s="42">
        <v>0.15</v>
      </c>
      <c r="R743" s="42">
        <v>2.81</v>
      </c>
      <c r="S743" s="47">
        <v>10</v>
      </c>
      <c r="T743" s="42">
        <v>1.47</v>
      </c>
      <c r="U743" s="42">
        <v>3.0833333333333335</v>
      </c>
      <c r="V743" s="42">
        <v>2.4</v>
      </c>
      <c r="W743" s="42">
        <v>37</v>
      </c>
      <c r="X743" s="42">
        <v>56</v>
      </c>
      <c r="Y743" s="42">
        <v>1</v>
      </c>
      <c r="Z743" s="42">
        <v>1</v>
      </c>
      <c r="AA743" s="42">
        <v>0.7</v>
      </c>
      <c r="AB743" s="42">
        <v>0.1</v>
      </c>
      <c r="AC743" s="42">
        <v>0.2</v>
      </c>
      <c r="AD743" s="42">
        <v>0</v>
      </c>
      <c r="AE743" s="42">
        <v>0</v>
      </c>
      <c r="AF743" s="42">
        <v>0.1</v>
      </c>
      <c r="AG743" s="42">
        <v>0.3</v>
      </c>
      <c r="AH743" s="42">
        <v>0.1</v>
      </c>
      <c r="AI743" s="47">
        <v>5</v>
      </c>
      <c r="AJ743" s="47">
        <v>6</v>
      </c>
      <c r="AK743" s="47">
        <v>4</v>
      </c>
      <c r="AL743" s="47">
        <v>1</v>
      </c>
      <c r="AM743" s="47">
        <v>1</v>
      </c>
      <c r="AN743">
        <v>0</v>
      </c>
      <c r="AO743" s="47">
        <v>0</v>
      </c>
      <c r="AP743" s="47">
        <v>1</v>
      </c>
      <c r="AQ743" s="47">
        <v>1</v>
      </c>
      <c r="AR743" s="47">
        <v>1</v>
      </c>
      <c r="AS743" s="47">
        <v>5</v>
      </c>
      <c r="AT743" s="47">
        <v>4</v>
      </c>
      <c r="AU743" s="47">
        <v>3</v>
      </c>
      <c r="AV743" s="47">
        <v>0</v>
      </c>
      <c r="AW743" s="47">
        <v>1</v>
      </c>
      <c r="AX743" s="47">
        <v>0</v>
      </c>
      <c r="AY743">
        <v>0</v>
      </c>
      <c r="AZ743" s="47">
        <v>0</v>
      </c>
      <c r="BA743" s="47">
        <v>2</v>
      </c>
      <c r="BB743">
        <v>0</v>
      </c>
      <c r="BC743" t="s">
        <v>102</v>
      </c>
      <c r="BD743">
        <v>18.5</v>
      </c>
      <c r="BE743">
        <v>9.6</v>
      </c>
      <c r="BF743">
        <v>6</v>
      </c>
      <c r="BG743">
        <v>4</v>
      </c>
    </row>
    <row r="744" spans="1:59" x14ac:dyDescent="0.25">
      <c r="A744" s="47">
        <v>1</v>
      </c>
      <c r="B744" s="47">
        <v>6</v>
      </c>
      <c r="C744" s="47">
        <v>1</v>
      </c>
      <c r="D744" s="47">
        <v>5</v>
      </c>
      <c r="E744" s="47">
        <v>6</v>
      </c>
      <c r="F744" s="47">
        <v>0</v>
      </c>
      <c r="G744" s="47">
        <v>3</v>
      </c>
      <c r="H744" s="47">
        <v>1</v>
      </c>
      <c r="I744" s="47">
        <v>0</v>
      </c>
      <c r="J744" s="47">
        <v>0</v>
      </c>
      <c r="K744" s="47">
        <v>21</v>
      </c>
      <c r="L744" s="47">
        <v>265</v>
      </c>
      <c r="M744" s="47">
        <v>5</v>
      </c>
      <c r="N744" s="47">
        <v>7</v>
      </c>
      <c r="O744" s="42">
        <v>2.5</v>
      </c>
      <c r="P744" s="42">
        <v>7.96</v>
      </c>
      <c r="Q744" s="42">
        <v>-0.13</v>
      </c>
      <c r="R744" s="42">
        <v>4.88</v>
      </c>
      <c r="S744" s="47">
        <v>5</v>
      </c>
      <c r="T744" s="42">
        <v>2.42</v>
      </c>
      <c r="U744" s="42">
        <v>9.7000000000000011</v>
      </c>
      <c r="V744" s="42">
        <v>1.6666666666666667</v>
      </c>
      <c r="W744" s="42">
        <v>66</v>
      </c>
      <c r="X744" s="42">
        <v>47</v>
      </c>
      <c r="Y744" s="42">
        <v>1.2</v>
      </c>
      <c r="Z744" s="42">
        <v>1.2</v>
      </c>
      <c r="AA744" s="42">
        <v>0.2</v>
      </c>
      <c r="AB744" s="42">
        <v>0.2</v>
      </c>
      <c r="AC744" s="42">
        <v>1</v>
      </c>
      <c r="AD744" s="42">
        <v>0</v>
      </c>
      <c r="AE744" s="42">
        <v>0</v>
      </c>
      <c r="AF744" s="42">
        <v>0.2</v>
      </c>
      <c r="AG744" s="42">
        <v>0.6</v>
      </c>
      <c r="AH744" s="42">
        <v>0</v>
      </c>
      <c r="AI744" s="47">
        <v>2</v>
      </c>
      <c r="AJ744" s="47">
        <v>5</v>
      </c>
      <c r="AK744" s="47">
        <v>0</v>
      </c>
      <c r="AL744" s="47">
        <v>0</v>
      </c>
      <c r="AM744" s="47">
        <v>4</v>
      </c>
      <c r="AN744">
        <v>0</v>
      </c>
      <c r="AO744" s="47">
        <v>0</v>
      </c>
      <c r="AP744" s="47">
        <v>1</v>
      </c>
      <c r="AQ744" s="47">
        <v>1</v>
      </c>
      <c r="AR744" s="47">
        <v>0</v>
      </c>
      <c r="AS744" s="47">
        <v>4</v>
      </c>
      <c r="AT744" s="47">
        <v>1</v>
      </c>
      <c r="AU744" s="47">
        <v>1</v>
      </c>
      <c r="AV744" s="47">
        <v>1</v>
      </c>
      <c r="AW744" s="47">
        <v>1</v>
      </c>
      <c r="AX744" s="47">
        <v>0</v>
      </c>
      <c r="AY744">
        <v>0</v>
      </c>
      <c r="AZ744" s="47">
        <v>0</v>
      </c>
      <c r="BA744" s="47">
        <v>2</v>
      </c>
      <c r="BB744">
        <v>0</v>
      </c>
      <c r="BC744" t="s">
        <v>897</v>
      </c>
      <c r="BD744">
        <v>19.399999999999999</v>
      </c>
      <c r="BE744">
        <v>5.0999999999999996</v>
      </c>
      <c r="BF744">
        <v>2</v>
      </c>
      <c r="BG744">
        <v>3</v>
      </c>
    </row>
    <row r="745" spans="1:59" x14ac:dyDescent="0.25">
      <c r="A745" s="47">
        <v>1</v>
      </c>
      <c r="B745" s="47">
        <v>3</v>
      </c>
      <c r="C745" s="47">
        <v>5</v>
      </c>
      <c r="D745" s="47">
        <v>0</v>
      </c>
      <c r="E745" s="47">
        <v>0</v>
      </c>
      <c r="F745" s="47">
        <v>0</v>
      </c>
      <c r="G745" s="47">
        <v>0</v>
      </c>
      <c r="H745" s="47">
        <v>0</v>
      </c>
      <c r="I745" s="47">
        <v>0</v>
      </c>
      <c r="J745" s="47">
        <v>0</v>
      </c>
      <c r="K745" s="47">
        <v>21</v>
      </c>
      <c r="L745" s="47">
        <v>293</v>
      </c>
      <c r="M745" s="47">
        <v>2</v>
      </c>
      <c r="N745" s="47">
        <v>3</v>
      </c>
      <c r="O745" s="42">
        <v>-3.3</v>
      </c>
      <c r="P745" s="42">
        <v>0.73</v>
      </c>
      <c r="Q745" s="42">
        <v>0</v>
      </c>
      <c r="R745" s="42">
        <v>-0.47</v>
      </c>
      <c r="S745" s="47">
        <v>4</v>
      </c>
      <c r="T745" s="42">
        <v>-2.14</v>
      </c>
      <c r="U745" s="42">
        <v>-3.3</v>
      </c>
      <c r="V745" s="42">
        <v>0.46666666666666662</v>
      </c>
      <c r="W745" s="42">
        <v>78</v>
      </c>
      <c r="X745" s="42">
        <v>105</v>
      </c>
      <c r="Y745" s="42">
        <v>0</v>
      </c>
      <c r="Z745" s="42">
        <v>0.75</v>
      </c>
      <c r="AA745" s="42">
        <v>1.25</v>
      </c>
      <c r="AB745" s="42">
        <v>0.25</v>
      </c>
      <c r="AC745" s="42">
        <v>0</v>
      </c>
      <c r="AD745" s="42">
        <v>0</v>
      </c>
      <c r="AE745" s="42">
        <v>0</v>
      </c>
      <c r="AF745" s="42">
        <v>0</v>
      </c>
      <c r="AG745" s="42">
        <v>0</v>
      </c>
      <c r="AH745" s="42">
        <v>0</v>
      </c>
      <c r="AI745" s="47">
        <v>0</v>
      </c>
      <c r="AJ745" s="47">
        <v>0</v>
      </c>
      <c r="AK745" s="47">
        <v>1</v>
      </c>
      <c r="AL745" s="47">
        <v>0</v>
      </c>
      <c r="AM745" s="47">
        <v>0</v>
      </c>
      <c r="AN745">
        <v>0</v>
      </c>
      <c r="AO745" s="47">
        <v>0</v>
      </c>
      <c r="AP745" s="47">
        <v>0</v>
      </c>
      <c r="AQ745" s="47">
        <v>0</v>
      </c>
      <c r="AR745" s="47">
        <v>0</v>
      </c>
      <c r="AS745" s="47">
        <v>0</v>
      </c>
      <c r="AT745" s="47">
        <v>3</v>
      </c>
      <c r="AU745" s="47">
        <v>4</v>
      </c>
      <c r="AV745" s="47">
        <v>1</v>
      </c>
      <c r="AW745" s="47">
        <v>0</v>
      </c>
      <c r="AX745" s="47">
        <v>0</v>
      </c>
      <c r="AY745">
        <v>0</v>
      </c>
      <c r="AZ745" s="47">
        <v>0</v>
      </c>
      <c r="BA745" s="47">
        <v>0</v>
      </c>
      <c r="BB745">
        <v>0</v>
      </c>
      <c r="BC745" t="s">
        <v>531</v>
      </c>
      <c r="BD745">
        <v>-0.3</v>
      </c>
      <c r="BE745">
        <v>1.3999999999999995</v>
      </c>
      <c r="BF745">
        <v>0</v>
      </c>
      <c r="BG745">
        <v>3</v>
      </c>
    </row>
    <row r="746" spans="1:59" x14ac:dyDescent="0.25">
      <c r="A746" s="47">
        <v>0</v>
      </c>
      <c r="B746" s="47">
        <v>0</v>
      </c>
      <c r="C746" s="47">
        <v>0</v>
      </c>
      <c r="D746" s="47">
        <v>0</v>
      </c>
      <c r="E746" s="47">
        <v>1</v>
      </c>
      <c r="F746" s="47">
        <v>0</v>
      </c>
      <c r="G746" s="47">
        <v>1</v>
      </c>
      <c r="H746" s="47">
        <v>0</v>
      </c>
      <c r="I746" s="47">
        <v>0</v>
      </c>
      <c r="J746" s="47">
        <v>0</v>
      </c>
      <c r="K746" s="47">
        <v>21</v>
      </c>
      <c r="L746" s="47">
        <v>263</v>
      </c>
      <c r="M746" s="47">
        <v>4</v>
      </c>
      <c r="N746" s="47">
        <v>6</v>
      </c>
      <c r="O746" s="42">
        <v>1.7</v>
      </c>
      <c r="P746" s="42">
        <v>5.42</v>
      </c>
      <c r="Q746" s="42">
        <v>-1.58</v>
      </c>
      <c r="R746" s="42">
        <v>1.7</v>
      </c>
      <c r="S746" s="47">
        <v>1</v>
      </c>
      <c r="T746" s="42">
        <v>1.66</v>
      </c>
      <c r="U746" s="42">
        <v>1.7</v>
      </c>
      <c r="V746" s="42">
        <v>0</v>
      </c>
      <c r="W746" s="42">
        <v>12</v>
      </c>
      <c r="X746" s="42">
        <v>12</v>
      </c>
      <c r="Y746" s="42">
        <v>1</v>
      </c>
      <c r="Z746" s="42">
        <v>0</v>
      </c>
      <c r="AA746" s="42">
        <v>0</v>
      </c>
      <c r="AB746" s="42">
        <v>0</v>
      </c>
      <c r="AC746" s="42">
        <v>0</v>
      </c>
      <c r="AD746" s="42">
        <v>0</v>
      </c>
      <c r="AE746" s="42">
        <v>0</v>
      </c>
      <c r="AF746" s="42">
        <v>0</v>
      </c>
      <c r="AG746" s="42">
        <v>1</v>
      </c>
      <c r="AH746" s="42">
        <v>0</v>
      </c>
      <c r="AI746" s="47">
        <v>1</v>
      </c>
      <c r="AJ746" s="47">
        <v>0</v>
      </c>
      <c r="AK746" s="47">
        <v>0</v>
      </c>
      <c r="AL746" s="47">
        <v>0</v>
      </c>
      <c r="AM746" s="47">
        <v>0</v>
      </c>
      <c r="AN746">
        <v>0</v>
      </c>
      <c r="AO746" s="47">
        <v>0</v>
      </c>
      <c r="AP746" s="47">
        <v>0</v>
      </c>
      <c r="AQ746" s="47">
        <v>1</v>
      </c>
      <c r="AR746" s="47">
        <v>0</v>
      </c>
      <c r="AS746" s="47">
        <v>0</v>
      </c>
      <c r="AT746" s="47">
        <v>0</v>
      </c>
      <c r="AU746" s="47">
        <v>0</v>
      </c>
      <c r="AV746" s="47">
        <v>0</v>
      </c>
      <c r="AW746" s="47">
        <v>0</v>
      </c>
      <c r="AX746" s="47">
        <v>0</v>
      </c>
      <c r="AY746">
        <v>0</v>
      </c>
      <c r="AZ746" s="47">
        <v>0</v>
      </c>
      <c r="BA746" s="47">
        <v>0</v>
      </c>
      <c r="BB746">
        <v>0</v>
      </c>
      <c r="BC746" t="s">
        <v>613</v>
      </c>
      <c r="BD746">
        <v>1.7</v>
      </c>
      <c r="BE746">
        <v>0</v>
      </c>
      <c r="BF746">
        <v>1</v>
      </c>
      <c r="BG746">
        <v>0</v>
      </c>
    </row>
    <row r="747" spans="1:59" x14ac:dyDescent="0.25">
      <c r="A747" s="47">
        <v>0</v>
      </c>
      <c r="B747" s="47">
        <v>7</v>
      </c>
      <c r="C747" s="47">
        <v>1</v>
      </c>
      <c r="D747" s="47">
        <v>1</v>
      </c>
      <c r="E747" s="47">
        <v>2</v>
      </c>
      <c r="F747" s="47">
        <v>0</v>
      </c>
      <c r="G747" s="47">
        <v>1</v>
      </c>
      <c r="H747" s="47">
        <v>0</v>
      </c>
      <c r="I747" s="47">
        <v>0</v>
      </c>
      <c r="J747" s="47">
        <v>0</v>
      </c>
      <c r="K747" s="47">
        <v>21</v>
      </c>
      <c r="L747" s="47">
        <v>277</v>
      </c>
      <c r="M747" s="47">
        <v>5</v>
      </c>
      <c r="N747" s="47">
        <v>6</v>
      </c>
      <c r="O747" s="42">
        <v>4.0999999999999996</v>
      </c>
      <c r="P747" s="42">
        <v>2.4700000000000002</v>
      </c>
      <c r="Q747" s="42">
        <v>0.26</v>
      </c>
      <c r="R747" s="42">
        <v>2.75</v>
      </c>
      <c r="S747" s="47">
        <v>4</v>
      </c>
      <c r="T747" s="42">
        <v>3.5</v>
      </c>
      <c r="U747" s="42">
        <v>0</v>
      </c>
      <c r="V747" s="42">
        <v>2.75</v>
      </c>
      <c r="W747" s="42">
        <v>20</v>
      </c>
      <c r="X747" s="42">
        <v>20</v>
      </c>
      <c r="Y747" s="42">
        <v>0.5</v>
      </c>
      <c r="Z747" s="42">
        <v>1.75</v>
      </c>
      <c r="AA747" s="42">
        <v>0.25</v>
      </c>
      <c r="AB747" s="42">
        <v>0</v>
      </c>
      <c r="AC747" s="42">
        <v>0.25</v>
      </c>
      <c r="AD747" s="42">
        <v>0</v>
      </c>
      <c r="AE747" s="42">
        <v>0</v>
      </c>
      <c r="AF747" s="42">
        <v>0</v>
      </c>
      <c r="AG747" s="42">
        <v>0.25</v>
      </c>
      <c r="AH747" s="42">
        <v>0</v>
      </c>
      <c r="AI747" s="47">
        <v>0</v>
      </c>
      <c r="AJ747" s="47">
        <v>0</v>
      </c>
      <c r="AK747" s="47">
        <v>0</v>
      </c>
      <c r="AL747" s="47">
        <v>0</v>
      </c>
      <c r="AM747" s="47">
        <v>0</v>
      </c>
      <c r="AN747">
        <v>0</v>
      </c>
      <c r="AO747" s="47">
        <v>0</v>
      </c>
      <c r="AP747" s="47">
        <v>0</v>
      </c>
      <c r="AQ747" s="47">
        <v>0</v>
      </c>
      <c r="AR747" s="47">
        <v>0</v>
      </c>
      <c r="AS747" s="47">
        <v>2</v>
      </c>
      <c r="AT747" s="47">
        <v>7</v>
      </c>
      <c r="AU747" s="47">
        <v>1</v>
      </c>
      <c r="AV747" s="47">
        <v>0</v>
      </c>
      <c r="AW747" s="47">
        <v>1</v>
      </c>
      <c r="AX747" s="47">
        <v>0</v>
      </c>
      <c r="AY747">
        <v>0</v>
      </c>
      <c r="AZ747" s="47">
        <v>0</v>
      </c>
      <c r="BA747" s="47">
        <v>1</v>
      </c>
      <c r="BB747">
        <v>0</v>
      </c>
      <c r="BC747" t="s">
        <v>134</v>
      </c>
      <c r="BD747">
        <v>0</v>
      </c>
      <c r="BE747">
        <v>11.1</v>
      </c>
      <c r="BF747">
        <v>0</v>
      </c>
      <c r="BG747">
        <v>4</v>
      </c>
    </row>
    <row r="748" spans="1:59" x14ac:dyDescent="0.25">
      <c r="A748" s="47">
        <v>0</v>
      </c>
      <c r="B748" s="47">
        <v>1</v>
      </c>
      <c r="C748" s="47">
        <v>0</v>
      </c>
      <c r="D748" s="47">
        <v>2</v>
      </c>
      <c r="E748" s="47">
        <v>4</v>
      </c>
      <c r="F748" s="47">
        <v>0</v>
      </c>
      <c r="G748" s="47">
        <v>1</v>
      </c>
      <c r="H748" s="47">
        <v>2</v>
      </c>
      <c r="I748" s="47">
        <v>0</v>
      </c>
      <c r="J748" s="47">
        <v>0</v>
      </c>
      <c r="K748" s="47">
        <v>21</v>
      </c>
      <c r="L748" s="47">
        <v>276</v>
      </c>
      <c r="M748" s="47">
        <v>5</v>
      </c>
      <c r="N748" s="47">
        <v>6</v>
      </c>
      <c r="O748" s="42">
        <v>5.7</v>
      </c>
      <c r="P748" s="42">
        <v>4.92</v>
      </c>
      <c r="Q748" s="42">
        <v>0.88</v>
      </c>
      <c r="R748" s="42">
        <v>2.5499999999999998</v>
      </c>
      <c r="S748" s="47">
        <v>7</v>
      </c>
      <c r="T748" s="42">
        <v>4.7300000000000004</v>
      </c>
      <c r="U748" s="42">
        <v>2.4749999999999996</v>
      </c>
      <c r="V748" s="42">
        <v>2.6333333333333333</v>
      </c>
      <c r="W748" s="42">
        <v>25</v>
      </c>
      <c r="X748" s="42">
        <v>30</v>
      </c>
      <c r="Y748" s="42">
        <v>0.56999999999999995</v>
      </c>
      <c r="Z748" s="42">
        <v>0.14000000000000001</v>
      </c>
      <c r="AA748" s="42">
        <v>0</v>
      </c>
      <c r="AB748" s="42">
        <v>0</v>
      </c>
      <c r="AC748" s="42">
        <v>0.28999999999999998</v>
      </c>
      <c r="AD748" s="42">
        <v>0</v>
      </c>
      <c r="AE748" s="42">
        <v>0</v>
      </c>
      <c r="AF748" s="42">
        <v>0.28999999999999998</v>
      </c>
      <c r="AG748" s="42">
        <v>0.14000000000000001</v>
      </c>
      <c r="AH748" s="42">
        <v>0</v>
      </c>
      <c r="AI748" s="47">
        <v>1</v>
      </c>
      <c r="AJ748" s="47">
        <v>0</v>
      </c>
      <c r="AK748" s="47">
        <v>0</v>
      </c>
      <c r="AL748" s="47">
        <v>0</v>
      </c>
      <c r="AM748" s="47">
        <v>2</v>
      </c>
      <c r="AN748">
        <v>0</v>
      </c>
      <c r="AO748" s="47">
        <v>0</v>
      </c>
      <c r="AP748" s="47">
        <v>1</v>
      </c>
      <c r="AQ748" s="47">
        <v>0</v>
      </c>
      <c r="AR748" s="47">
        <v>0</v>
      </c>
      <c r="AS748" s="47">
        <v>3</v>
      </c>
      <c r="AT748" s="47">
        <v>1</v>
      </c>
      <c r="AU748" s="47">
        <v>0</v>
      </c>
      <c r="AV748" s="47">
        <v>0</v>
      </c>
      <c r="AW748" s="47">
        <v>0</v>
      </c>
      <c r="AX748" s="47">
        <v>0</v>
      </c>
      <c r="AY748">
        <v>0</v>
      </c>
      <c r="AZ748" s="47">
        <v>1</v>
      </c>
      <c r="BA748" s="47">
        <v>1</v>
      </c>
      <c r="BB748">
        <v>0</v>
      </c>
      <c r="BC748" t="s">
        <v>677</v>
      </c>
      <c r="BD748">
        <v>10.1</v>
      </c>
      <c r="BE748">
        <v>11.899999999999999</v>
      </c>
      <c r="BF748">
        <v>4</v>
      </c>
      <c r="BG748">
        <v>5</v>
      </c>
    </row>
    <row r="749" spans="1:59" x14ac:dyDescent="0.25">
      <c r="A749" s="47">
        <v>0</v>
      </c>
      <c r="B749" s="47">
        <v>0</v>
      </c>
      <c r="C749" s="47">
        <v>0</v>
      </c>
      <c r="D749" s="47">
        <v>0</v>
      </c>
      <c r="E749" s="47">
        <v>0</v>
      </c>
      <c r="F749" s="47">
        <v>0</v>
      </c>
      <c r="G749" s="47">
        <v>0</v>
      </c>
      <c r="H749" s="47">
        <v>0</v>
      </c>
      <c r="I749" s="47">
        <v>0</v>
      </c>
      <c r="J749" s="47">
        <v>0</v>
      </c>
      <c r="K749" s="47">
        <v>21</v>
      </c>
      <c r="L749" s="47">
        <v>290</v>
      </c>
      <c r="M749" s="47">
        <v>6</v>
      </c>
      <c r="N749" s="47">
        <v>7</v>
      </c>
      <c r="O749" s="42">
        <v>4.8899999999999997</v>
      </c>
      <c r="P749" s="42">
        <v>9.73</v>
      </c>
      <c r="Q749" s="42">
        <v>0.27</v>
      </c>
      <c r="R749" s="42">
        <v>5.04</v>
      </c>
      <c r="S749" s="47">
        <v>11</v>
      </c>
      <c r="T749" s="42">
        <v>4.2300000000000004</v>
      </c>
      <c r="U749" s="42">
        <v>0</v>
      </c>
      <c r="V749" s="42">
        <v>0</v>
      </c>
      <c r="W749" s="42">
        <v>0</v>
      </c>
      <c r="X749" s="42">
        <v>0</v>
      </c>
      <c r="Y749" s="42">
        <v>0</v>
      </c>
      <c r="Z749" s="42">
        <v>0</v>
      </c>
      <c r="AA749" s="42">
        <v>0</v>
      </c>
      <c r="AB749" s="42">
        <v>0</v>
      </c>
      <c r="AC749" s="42">
        <v>0</v>
      </c>
      <c r="AD749" s="42">
        <v>0</v>
      </c>
      <c r="AE749" s="42">
        <v>0</v>
      </c>
      <c r="AF749" s="42">
        <v>0</v>
      </c>
      <c r="AG749" s="42">
        <v>0</v>
      </c>
      <c r="AH749" s="42">
        <v>0</v>
      </c>
      <c r="AI749" s="47">
        <v>0</v>
      </c>
      <c r="AJ749" s="47">
        <v>0</v>
      </c>
      <c r="AK749" s="47">
        <v>0</v>
      </c>
      <c r="AL749" s="47">
        <v>0</v>
      </c>
      <c r="AM749" s="47">
        <v>0</v>
      </c>
      <c r="AN749">
        <v>0</v>
      </c>
      <c r="AO749" s="47">
        <v>0</v>
      </c>
      <c r="AP749" s="47">
        <v>0</v>
      </c>
      <c r="AQ749" s="47">
        <v>0</v>
      </c>
      <c r="AR749" s="47">
        <v>0</v>
      </c>
      <c r="AS749" s="47">
        <v>0</v>
      </c>
      <c r="AT749" s="47">
        <v>0</v>
      </c>
      <c r="AU749" s="47">
        <v>0</v>
      </c>
      <c r="AV749" s="47">
        <v>0</v>
      </c>
      <c r="AW749" s="47">
        <v>0</v>
      </c>
      <c r="AX749" s="47">
        <v>0</v>
      </c>
      <c r="AY749">
        <v>0</v>
      </c>
      <c r="AZ749" s="47">
        <v>0</v>
      </c>
      <c r="BA749" s="47">
        <v>0</v>
      </c>
      <c r="BB749">
        <v>0</v>
      </c>
      <c r="BC749" t="s">
        <v>683</v>
      </c>
      <c r="BD749">
        <v>0</v>
      </c>
      <c r="BE749">
        <v>0</v>
      </c>
      <c r="BF749">
        <v>0</v>
      </c>
      <c r="BG749">
        <v>0</v>
      </c>
    </row>
    <row r="750" spans="1:59" x14ac:dyDescent="0.25">
      <c r="A750" s="47">
        <v>1</v>
      </c>
      <c r="B750" s="47">
        <v>3</v>
      </c>
      <c r="C750" s="47">
        <v>7</v>
      </c>
      <c r="D750" s="47">
        <v>5</v>
      </c>
      <c r="E750" s="47">
        <v>13</v>
      </c>
      <c r="F750" s="47">
        <v>1</v>
      </c>
      <c r="G750" s="47">
        <v>2</v>
      </c>
      <c r="H750" s="47">
        <v>0</v>
      </c>
      <c r="I750" s="47">
        <v>0</v>
      </c>
      <c r="J750" s="47">
        <v>0</v>
      </c>
      <c r="K750" s="47">
        <v>21</v>
      </c>
      <c r="L750" s="47">
        <v>285</v>
      </c>
      <c r="M750" s="47">
        <v>5</v>
      </c>
      <c r="N750" s="47">
        <v>7</v>
      </c>
      <c r="O750" s="42">
        <v>-0.5</v>
      </c>
      <c r="P750" s="42">
        <v>8.3800000000000008</v>
      </c>
      <c r="Q750" s="42">
        <v>-0.79</v>
      </c>
      <c r="R750" s="42">
        <v>2.95</v>
      </c>
      <c r="S750" s="47">
        <v>7</v>
      </c>
      <c r="T750" s="42">
        <v>0.05</v>
      </c>
      <c r="U750" s="42">
        <v>3.4333333333333336</v>
      </c>
      <c r="V750" s="42">
        <v>2.5750000000000002</v>
      </c>
      <c r="W750" s="42">
        <v>68</v>
      </c>
      <c r="X750" s="42">
        <v>54</v>
      </c>
      <c r="Y750" s="42">
        <v>1.86</v>
      </c>
      <c r="Z750" s="42">
        <v>0.43</v>
      </c>
      <c r="AA750" s="42">
        <v>1</v>
      </c>
      <c r="AB750" s="42">
        <v>0.14000000000000001</v>
      </c>
      <c r="AC750" s="42">
        <v>0.71</v>
      </c>
      <c r="AD750" s="42">
        <v>0</v>
      </c>
      <c r="AE750" s="42">
        <v>0.14000000000000001</v>
      </c>
      <c r="AF750" s="42">
        <v>0</v>
      </c>
      <c r="AG750" s="42">
        <v>0.28999999999999998</v>
      </c>
      <c r="AH750" s="42">
        <v>0</v>
      </c>
      <c r="AI750" s="47">
        <v>5</v>
      </c>
      <c r="AJ750" s="47">
        <v>1</v>
      </c>
      <c r="AK750" s="47">
        <v>3</v>
      </c>
      <c r="AL750" s="47">
        <v>0</v>
      </c>
      <c r="AM750" s="47">
        <v>2</v>
      </c>
      <c r="AN750">
        <v>1</v>
      </c>
      <c r="AO750" s="47">
        <v>0</v>
      </c>
      <c r="AP750" s="47">
        <v>0</v>
      </c>
      <c r="AQ750" s="47">
        <v>1</v>
      </c>
      <c r="AR750" s="47">
        <v>0</v>
      </c>
      <c r="AS750" s="47">
        <v>8</v>
      </c>
      <c r="AT750" s="47">
        <v>2</v>
      </c>
      <c r="AU750" s="47">
        <v>4</v>
      </c>
      <c r="AV750" s="47">
        <v>1</v>
      </c>
      <c r="AW750" s="47">
        <v>3</v>
      </c>
      <c r="AX750" s="47">
        <v>0</v>
      </c>
      <c r="AY750">
        <v>0</v>
      </c>
      <c r="AZ750" s="47">
        <v>0</v>
      </c>
      <c r="BA750" s="47">
        <v>1</v>
      </c>
      <c r="BB750">
        <v>0</v>
      </c>
      <c r="BC750" t="s">
        <v>611</v>
      </c>
      <c r="BD750">
        <v>10.6</v>
      </c>
      <c r="BE750">
        <v>7.8000000000000007</v>
      </c>
      <c r="BF750">
        <v>3</v>
      </c>
      <c r="BG750">
        <v>3</v>
      </c>
    </row>
    <row r="751" spans="1:59" x14ac:dyDescent="0.25">
      <c r="A751" s="47">
        <v>0</v>
      </c>
      <c r="B751" s="47">
        <v>0</v>
      </c>
      <c r="C751" s="47">
        <v>0</v>
      </c>
      <c r="D751" s="47">
        <v>0</v>
      </c>
      <c r="E751" s="47">
        <v>0</v>
      </c>
      <c r="F751" s="47">
        <v>0</v>
      </c>
      <c r="G751" s="47">
        <v>0</v>
      </c>
      <c r="H751" s="47">
        <v>0</v>
      </c>
      <c r="I751" s="47">
        <v>0</v>
      </c>
      <c r="J751" s="47">
        <v>0</v>
      </c>
      <c r="K751" s="47">
        <v>21</v>
      </c>
      <c r="L751" s="47">
        <v>293</v>
      </c>
      <c r="M751" s="47">
        <v>6</v>
      </c>
      <c r="N751" s="47">
        <v>7</v>
      </c>
      <c r="O751" s="42">
        <v>3.94</v>
      </c>
      <c r="P751" s="42">
        <v>11.1</v>
      </c>
      <c r="Q751" s="42">
        <v>-0.04</v>
      </c>
      <c r="R751" s="42">
        <v>5.34</v>
      </c>
      <c r="S751" s="47">
        <v>10</v>
      </c>
      <c r="T751" s="42">
        <v>3.5</v>
      </c>
      <c r="U751" s="42">
        <v>0</v>
      </c>
      <c r="V751" s="42">
        <v>0</v>
      </c>
      <c r="W751" s="42">
        <v>0</v>
      </c>
      <c r="X751" s="42">
        <v>0</v>
      </c>
      <c r="Y751" s="42">
        <v>0</v>
      </c>
      <c r="Z751" s="42">
        <v>0</v>
      </c>
      <c r="AA751" s="42">
        <v>0</v>
      </c>
      <c r="AB751" s="42">
        <v>0</v>
      </c>
      <c r="AC751" s="42">
        <v>0</v>
      </c>
      <c r="AD751" s="42">
        <v>0</v>
      </c>
      <c r="AE751" s="42">
        <v>0</v>
      </c>
      <c r="AF751" s="42">
        <v>0</v>
      </c>
      <c r="AG751" s="42">
        <v>0</v>
      </c>
      <c r="AH751" s="42">
        <v>0</v>
      </c>
      <c r="AI751" s="47">
        <v>0</v>
      </c>
      <c r="AJ751" s="47">
        <v>0</v>
      </c>
      <c r="AK751" s="47">
        <v>0</v>
      </c>
      <c r="AL751" s="47">
        <v>0</v>
      </c>
      <c r="AM751" s="47">
        <v>0</v>
      </c>
      <c r="AN751">
        <v>0</v>
      </c>
      <c r="AO751" s="47">
        <v>0</v>
      </c>
      <c r="AP751" s="47">
        <v>0</v>
      </c>
      <c r="AQ751" s="47">
        <v>0</v>
      </c>
      <c r="AR751" s="47">
        <v>0</v>
      </c>
      <c r="AS751" s="47">
        <v>0</v>
      </c>
      <c r="AT751" s="47">
        <v>0</v>
      </c>
      <c r="AU751" s="47">
        <v>0</v>
      </c>
      <c r="AV751" s="47">
        <v>0</v>
      </c>
      <c r="AW751" s="47">
        <v>0</v>
      </c>
      <c r="AX751" s="47">
        <v>0</v>
      </c>
      <c r="AY751">
        <v>0</v>
      </c>
      <c r="AZ751" s="47">
        <v>0</v>
      </c>
      <c r="BA751" s="47">
        <v>0</v>
      </c>
      <c r="BB751">
        <v>0</v>
      </c>
      <c r="BC751" t="s">
        <v>586</v>
      </c>
      <c r="BD751">
        <v>0</v>
      </c>
      <c r="BE751">
        <v>0</v>
      </c>
      <c r="BF751">
        <v>0</v>
      </c>
      <c r="BG751">
        <v>0</v>
      </c>
    </row>
    <row r="752" spans="1:59" x14ac:dyDescent="0.25">
      <c r="A752" s="47">
        <v>0</v>
      </c>
      <c r="B752" s="47">
        <v>0</v>
      </c>
      <c r="C752" s="47">
        <v>0</v>
      </c>
      <c r="D752" s="47">
        <v>0</v>
      </c>
      <c r="E752" s="47">
        <v>0</v>
      </c>
      <c r="F752" s="47">
        <v>0</v>
      </c>
      <c r="G752" s="47">
        <v>0</v>
      </c>
      <c r="H752" s="47">
        <v>0</v>
      </c>
      <c r="I752" s="47">
        <v>0</v>
      </c>
      <c r="J752" s="47">
        <v>0</v>
      </c>
      <c r="K752" s="47">
        <v>21</v>
      </c>
      <c r="L752" s="47">
        <v>282</v>
      </c>
      <c r="M752" s="47">
        <v>6</v>
      </c>
      <c r="N752" s="47">
        <v>7</v>
      </c>
      <c r="O752" s="42">
        <v>9.16</v>
      </c>
      <c r="P752" s="42">
        <v>10.88</v>
      </c>
      <c r="Q752" s="42">
        <v>1.1599999999999999</v>
      </c>
      <c r="R752" s="42">
        <v>4.7699999999999996</v>
      </c>
      <c r="S752" s="47">
        <v>11</v>
      </c>
      <c r="T752" s="42">
        <v>7.45</v>
      </c>
      <c r="U752" s="42">
        <v>0</v>
      </c>
      <c r="V752" s="42">
        <v>0</v>
      </c>
      <c r="W752" s="42">
        <v>0</v>
      </c>
      <c r="X752" s="42">
        <v>0</v>
      </c>
      <c r="Y752" s="42">
        <v>0</v>
      </c>
      <c r="Z752" s="42">
        <v>0</v>
      </c>
      <c r="AA752" s="42">
        <v>0</v>
      </c>
      <c r="AB752" s="42">
        <v>0</v>
      </c>
      <c r="AC752" s="42">
        <v>0</v>
      </c>
      <c r="AD752" s="42">
        <v>0</v>
      </c>
      <c r="AE752" s="42">
        <v>0</v>
      </c>
      <c r="AF752" s="42">
        <v>0</v>
      </c>
      <c r="AG752" s="42">
        <v>0</v>
      </c>
      <c r="AH752" s="42">
        <v>0</v>
      </c>
      <c r="AI752" s="47">
        <v>0</v>
      </c>
      <c r="AJ752" s="47">
        <v>0</v>
      </c>
      <c r="AK752" s="47">
        <v>0</v>
      </c>
      <c r="AL752" s="47">
        <v>0</v>
      </c>
      <c r="AM752" s="47">
        <v>0</v>
      </c>
      <c r="AN752">
        <v>0</v>
      </c>
      <c r="AO752" s="47">
        <v>0</v>
      </c>
      <c r="AP752" s="47">
        <v>0</v>
      </c>
      <c r="AQ752" s="47">
        <v>0</v>
      </c>
      <c r="AR752" s="47">
        <v>0</v>
      </c>
      <c r="AS752" s="47">
        <v>0</v>
      </c>
      <c r="AT752" s="47">
        <v>0</v>
      </c>
      <c r="AU752" s="47">
        <v>0</v>
      </c>
      <c r="AV752" s="47">
        <v>0</v>
      </c>
      <c r="AW752" s="47">
        <v>0</v>
      </c>
      <c r="AX752" s="47">
        <v>0</v>
      </c>
      <c r="AY752">
        <v>0</v>
      </c>
      <c r="AZ752" s="47">
        <v>0</v>
      </c>
      <c r="BA752" s="47">
        <v>0</v>
      </c>
      <c r="BB752">
        <v>0</v>
      </c>
      <c r="BC752" t="s">
        <v>503</v>
      </c>
      <c r="BD752">
        <v>0</v>
      </c>
      <c r="BE752">
        <v>0</v>
      </c>
      <c r="BF752">
        <v>0</v>
      </c>
      <c r="BG752">
        <v>0</v>
      </c>
    </row>
    <row r="753" spans="1:60" x14ac:dyDescent="0.25">
      <c r="A753" s="47">
        <v>0</v>
      </c>
      <c r="B753" s="47">
        <v>5</v>
      </c>
      <c r="C753" s="47">
        <v>5</v>
      </c>
      <c r="D753" s="47">
        <v>4</v>
      </c>
      <c r="E753" s="47">
        <v>6</v>
      </c>
      <c r="F753" s="47">
        <v>0</v>
      </c>
      <c r="G753" s="47">
        <v>1</v>
      </c>
      <c r="H753" s="47">
        <v>0</v>
      </c>
      <c r="I753" s="47">
        <v>0</v>
      </c>
      <c r="J753" s="47">
        <v>0</v>
      </c>
      <c r="K753" s="47">
        <v>21</v>
      </c>
      <c r="L753" s="47">
        <v>294</v>
      </c>
      <c r="M753" s="47">
        <v>4</v>
      </c>
      <c r="N753" s="47">
        <v>6</v>
      </c>
      <c r="O753" s="42">
        <v>1</v>
      </c>
      <c r="P753" s="42">
        <v>4.0599999999999996</v>
      </c>
      <c r="Q753" s="42">
        <v>0.09</v>
      </c>
      <c r="R753" s="42">
        <v>1.49</v>
      </c>
      <c r="S753" s="47">
        <v>8</v>
      </c>
      <c r="T753" s="42">
        <v>1.17</v>
      </c>
      <c r="U753" s="42">
        <v>1.1499999999999999</v>
      </c>
      <c r="V753" s="42">
        <v>1.8250000000000002</v>
      </c>
      <c r="W753" s="42">
        <v>45</v>
      </c>
      <c r="X753" s="42">
        <v>50</v>
      </c>
      <c r="Y753" s="42">
        <v>0.75</v>
      </c>
      <c r="Z753" s="42">
        <v>0.62</v>
      </c>
      <c r="AA753" s="42">
        <v>0.62</v>
      </c>
      <c r="AB753" s="42">
        <v>0</v>
      </c>
      <c r="AC753" s="42">
        <v>0.5</v>
      </c>
      <c r="AD753" s="42">
        <v>0</v>
      </c>
      <c r="AE753" s="42">
        <v>0</v>
      </c>
      <c r="AF753" s="42">
        <v>0</v>
      </c>
      <c r="AG753" s="42">
        <v>0.12</v>
      </c>
      <c r="AH753" s="42">
        <v>0</v>
      </c>
      <c r="AI753" s="47">
        <v>2</v>
      </c>
      <c r="AJ753" s="47">
        <v>1</v>
      </c>
      <c r="AK753" s="47">
        <v>4</v>
      </c>
      <c r="AL753" s="47">
        <v>0</v>
      </c>
      <c r="AM753" s="47">
        <v>3</v>
      </c>
      <c r="AN753">
        <v>0</v>
      </c>
      <c r="AO753" s="47">
        <v>0</v>
      </c>
      <c r="AP753" s="47">
        <v>0</v>
      </c>
      <c r="AQ753" s="47">
        <v>1</v>
      </c>
      <c r="AR753" s="47">
        <v>0</v>
      </c>
      <c r="AS753" s="47">
        <v>4</v>
      </c>
      <c r="AT753" s="47">
        <v>4</v>
      </c>
      <c r="AU753" s="47">
        <v>1</v>
      </c>
      <c r="AV753" s="47">
        <v>0</v>
      </c>
      <c r="AW753" s="47">
        <v>1</v>
      </c>
      <c r="AX753" s="47">
        <v>0</v>
      </c>
      <c r="AY753">
        <v>0</v>
      </c>
      <c r="AZ753" s="47">
        <v>0</v>
      </c>
      <c r="BA753" s="47">
        <v>0</v>
      </c>
      <c r="BB753">
        <v>0</v>
      </c>
      <c r="BC753" t="s">
        <v>652</v>
      </c>
      <c r="BD753">
        <v>4.6000000000000005</v>
      </c>
      <c r="BE753">
        <v>7.3</v>
      </c>
      <c r="BF753">
        <v>4</v>
      </c>
      <c r="BG753">
        <v>4</v>
      </c>
    </row>
    <row r="754" spans="1:60" x14ac:dyDescent="0.25">
      <c r="A754" s="47">
        <v>1</v>
      </c>
      <c r="B754" s="47">
        <v>2</v>
      </c>
      <c r="C754" s="47">
        <v>5</v>
      </c>
      <c r="D754" s="47">
        <v>0</v>
      </c>
      <c r="E754" s="47">
        <v>6</v>
      </c>
      <c r="F754" s="47">
        <v>0</v>
      </c>
      <c r="G754" s="47">
        <v>0</v>
      </c>
      <c r="H754" s="47">
        <v>1</v>
      </c>
      <c r="I754" s="47">
        <v>0</v>
      </c>
      <c r="J754" s="47">
        <v>0</v>
      </c>
      <c r="K754" s="47">
        <v>21</v>
      </c>
      <c r="L754" s="47">
        <v>267</v>
      </c>
      <c r="M754" s="47">
        <v>5</v>
      </c>
      <c r="N754" s="47">
        <v>2</v>
      </c>
      <c r="O754" s="42">
        <v>1.7</v>
      </c>
      <c r="P754" s="42">
        <v>3.36</v>
      </c>
      <c r="Q754" s="42">
        <v>-0.71</v>
      </c>
      <c r="R754" s="42">
        <v>2.73</v>
      </c>
      <c r="S754" s="47">
        <v>4</v>
      </c>
      <c r="T754" s="42">
        <v>1.69</v>
      </c>
      <c r="U754" s="42">
        <v>3.0666666666666664</v>
      </c>
      <c r="V754" s="42">
        <v>1.7</v>
      </c>
      <c r="W754" s="42">
        <v>57</v>
      </c>
      <c r="X754" s="42">
        <v>71</v>
      </c>
      <c r="Y754" s="42">
        <v>1.5</v>
      </c>
      <c r="Z754" s="42">
        <v>0.5</v>
      </c>
      <c r="AA754" s="42">
        <v>1.25</v>
      </c>
      <c r="AB754" s="42">
        <v>0.25</v>
      </c>
      <c r="AC754" s="42">
        <v>0</v>
      </c>
      <c r="AD754" s="42">
        <v>0</v>
      </c>
      <c r="AE754" s="42">
        <v>0</v>
      </c>
      <c r="AF754" s="42">
        <v>0.25</v>
      </c>
      <c r="AG754" s="42">
        <v>0</v>
      </c>
      <c r="AH754" s="42">
        <v>0</v>
      </c>
      <c r="AI754" s="47">
        <v>5</v>
      </c>
      <c r="AJ754" s="47">
        <v>1</v>
      </c>
      <c r="AK754" s="47">
        <v>5</v>
      </c>
      <c r="AL754" s="47">
        <v>1</v>
      </c>
      <c r="AM754" s="47">
        <v>0</v>
      </c>
      <c r="AN754">
        <v>0</v>
      </c>
      <c r="AO754" s="47">
        <v>0</v>
      </c>
      <c r="AP754" s="47">
        <v>1</v>
      </c>
      <c r="AQ754" s="47">
        <v>0</v>
      </c>
      <c r="AR754" s="47">
        <v>0</v>
      </c>
      <c r="AS754" s="47">
        <v>1</v>
      </c>
      <c r="AT754" s="47">
        <v>1</v>
      </c>
      <c r="AU754" s="47">
        <v>0</v>
      </c>
      <c r="AV754" s="47">
        <v>0</v>
      </c>
      <c r="AW754" s="47">
        <v>0</v>
      </c>
      <c r="AX754" s="47">
        <v>0</v>
      </c>
      <c r="AY754">
        <v>0</v>
      </c>
      <c r="AZ754" s="47">
        <v>0</v>
      </c>
      <c r="BA754" s="47">
        <v>0</v>
      </c>
      <c r="BB754">
        <v>0</v>
      </c>
      <c r="BC754" t="s">
        <v>572</v>
      </c>
      <c r="BD754">
        <v>9.1999999999999993</v>
      </c>
      <c r="BE754">
        <v>1.7</v>
      </c>
      <c r="BF754">
        <v>3</v>
      </c>
      <c r="BG754">
        <v>1</v>
      </c>
    </row>
    <row r="755" spans="1:60" x14ac:dyDescent="0.25">
      <c r="A755" s="47">
        <v>0</v>
      </c>
      <c r="B755" s="47">
        <v>0</v>
      </c>
      <c r="C755" s="47">
        <v>0</v>
      </c>
      <c r="D755" s="47">
        <v>0</v>
      </c>
      <c r="E755" s="47">
        <v>0</v>
      </c>
      <c r="F755" s="47">
        <v>0</v>
      </c>
      <c r="G755" s="47">
        <v>0</v>
      </c>
      <c r="H755" s="47">
        <v>0</v>
      </c>
      <c r="I755" s="47">
        <v>0</v>
      </c>
      <c r="J755" s="47">
        <v>0</v>
      </c>
      <c r="K755" s="47">
        <v>21</v>
      </c>
      <c r="L755" s="47">
        <v>294</v>
      </c>
      <c r="M755" s="47">
        <v>6</v>
      </c>
      <c r="N755" s="47">
        <v>6</v>
      </c>
      <c r="O755" s="42">
        <v>2.44</v>
      </c>
      <c r="P755" s="42">
        <v>9.57</v>
      </c>
      <c r="Q755" s="42">
        <v>-0.41</v>
      </c>
      <c r="R755" s="42">
        <v>5.0599999999999996</v>
      </c>
      <c r="S755" s="47">
        <v>9</v>
      </c>
      <c r="T755" s="42">
        <v>2.37</v>
      </c>
      <c r="U755" s="42">
        <v>0</v>
      </c>
      <c r="V755" s="42">
        <v>0</v>
      </c>
      <c r="W755" s="42">
        <v>0</v>
      </c>
      <c r="X755" s="42">
        <v>0</v>
      </c>
      <c r="Y755" s="42">
        <v>0</v>
      </c>
      <c r="Z755" s="42">
        <v>0</v>
      </c>
      <c r="AA755" s="42">
        <v>0</v>
      </c>
      <c r="AB755" s="42">
        <v>0</v>
      </c>
      <c r="AC755" s="42">
        <v>0</v>
      </c>
      <c r="AD755" s="42">
        <v>0</v>
      </c>
      <c r="AE755" s="42">
        <v>0</v>
      </c>
      <c r="AF755" s="42">
        <v>0</v>
      </c>
      <c r="AG755" s="42">
        <v>0</v>
      </c>
      <c r="AH755" s="42">
        <v>0</v>
      </c>
      <c r="AI755" s="47">
        <v>0</v>
      </c>
      <c r="AJ755" s="47">
        <v>0</v>
      </c>
      <c r="AK755" s="47">
        <v>0</v>
      </c>
      <c r="AL755" s="47">
        <v>0</v>
      </c>
      <c r="AM755" s="47">
        <v>0</v>
      </c>
      <c r="AN755">
        <v>0</v>
      </c>
      <c r="AO755" s="47">
        <v>0</v>
      </c>
      <c r="AP755" s="47">
        <v>0</v>
      </c>
      <c r="AQ755" s="47">
        <v>0</v>
      </c>
      <c r="AR755" s="47">
        <v>0</v>
      </c>
      <c r="AS755" s="47">
        <v>0</v>
      </c>
      <c r="AT755" s="47">
        <v>0</v>
      </c>
      <c r="AU755" s="47">
        <v>0</v>
      </c>
      <c r="AV755" s="47">
        <v>0</v>
      </c>
      <c r="AW755" s="47">
        <v>0</v>
      </c>
      <c r="AX755" s="47">
        <v>0</v>
      </c>
      <c r="AY755">
        <v>0</v>
      </c>
      <c r="AZ755" s="47">
        <v>0</v>
      </c>
      <c r="BA755" s="47">
        <v>0</v>
      </c>
      <c r="BB755">
        <v>0</v>
      </c>
      <c r="BC755" t="s">
        <v>548</v>
      </c>
      <c r="BD755">
        <v>0</v>
      </c>
      <c r="BE755">
        <v>0</v>
      </c>
      <c r="BF755">
        <v>0</v>
      </c>
      <c r="BG755">
        <v>0</v>
      </c>
    </row>
    <row r="756" spans="1:60" x14ac:dyDescent="0.25">
      <c r="A756" s="47">
        <v>2</v>
      </c>
      <c r="B756" s="47">
        <v>15</v>
      </c>
      <c r="C756" s="47">
        <v>9</v>
      </c>
      <c r="D756" s="47">
        <v>1</v>
      </c>
      <c r="E756" s="47">
        <v>2</v>
      </c>
      <c r="F756" s="47">
        <v>0</v>
      </c>
      <c r="G756" s="47">
        <v>0</v>
      </c>
      <c r="H756" s="47">
        <v>0</v>
      </c>
      <c r="I756" s="47">
        <v>0</v>
      </c>
      <c r="J756" s="47">
        <v>0</v>
      </c>
      <c r="K756" s="47">
        <v>21</v>
      </c>
      <c r="L756" s="47">
        <v>264</v>
      </c>
      <c r="M756" s="47">
        <v>4</v>
      </c>
      <c r="N756" s="47">
        <v>7</v>
      </c>
      <c r="O756" s="42">
        <v>0.8</v>
      </c>
      <c r="P756" s="42">
        <v>2.66</v>
      </c>
      <c r="Q756" s="42">
        <v>-0.56000000000000005</v>
      </c>
      <c r="R756" s="42">
        <v>3.02</v>
      </c>
      <c r="S756" s="47">
        <v>5</v>
      </c>
      <c r="T756" s="42">
        <v>1.03</v>
      </c>
      <c r="U756" s="42">
        <v>2.1999999999999997</v>
      </c>
      <c r="V756" s="42">
        <v>4.25</v>
      </c>
      <c r="W756" s="42">
        <v>72</v>
      </c>
      <c r="X756" s="42">
        <v>56</v>
      </c>
      <c r="Y756" s="42">
        <v>0.4</v>
      </c>
      <c r="Z756" s="42">
        <v>3</v>
      </c>
      <c r="AA756" s="42">
        <v>1.8</v>
      </c>
      <c r="AB756" s="42">
        <v>0.4</v>
      </c>
      <c r="AC756" s="42">
        <v>0.2</v>
      </c>
      <c r="AD756" s="42">
        <v>0</v>
      </c>
      <c r="AE756" s="42">
        <v>0</v>
      </c>
      <c r="AF756" s="42">
        <v>0</v>
      </c>
      <c r="AG756" s="42">
        <v>0</v>
      </c>
      <c r="AH756" s="42">
        <v>0</v>
      </c>
      <c r="AI756" s="47">
        <v>1</v>
      </c>
      <c r="AJ756" s="47">
        <v>7</v>
      </c>
      <c r="AK756" s="47">
        <v>7</v>
      </c>
      <c r="AL756" s="47">
        <v>1</v>
      </c>
      <c r="AM756" s="47">
        <v>1</v>
      </c>
      <c r="AN756">
        <v>0</v>
      </c>
      <c r="AO756" s="47">
        <v>0</v>
      </c>
      <c r="AP756" s="47">
        <v>0</v>
      </c>
      <c r="AQ756" s="47">
        <v>0</v>
      </c>
      <c r="AR756" s="47">
        <v>0</v>
      </c>
      <c r="AS756" s="47">
        <v>1</v>
      </c>
      <c r="AT756" s="47">
        <v>8</v>
      </c>
      <c r="AU756" s="47">
        <v>2</v>
      </c>
      <c r="AV756" s="47">
        <v>1</v>
      </c>
      <c r="AW756" s="47">
        <v>0</v>
      </c>
      <c r="AX756" s="47">
        <v>0</v>
      </c>
      <c r="AY756">
        <v>0</v>
      </c>
      <c r="AZ756" s="47">
        <v>0</v>
      </c>
      <c r="BA756" s="47">
        <v>0</v>
      </c>
      <c r="BB756">
        <v>0</v>
      </c>
      <c r="BC756" t="s">
        <v>423</v>
      </c>
      <c r="BD756">
        <v>6.6000000000000005</v>
      </c>
      <c r="BE756">
        <v>8.5</v>
      </c>
      <c r="BF756">
        <v>3</v>
      </c>
      <c r="BG756">
        <v>2</v>
      </c>
    </row>
    <row r="757" spans="1:60" x14ac:dyDescent="0.25">
      <c r="A757" s="47">
        <v>1</v>
      </c>
      <c r="B757" s="47">
        <v>7</v>
      </c>
      <c r="C757" s="47">
        <v>7</v>
      </c>
      <c r="D757" s="47">
        <v>0</v>
      </c>
      <c r="E757" s="47">
        <v>1</v>
      </c>
      <c r="F757" s="47">
        <v>0</v>
      </c>
      <c r="G757" s="47">
        <v>0</v>
      </c>
      <c r="H757" s="47">
        <v>0</v>
      </c>
      <c r="I757" s="47">
        <v>0</v>
      </c>
      <c r="J757" s="47">
        <v>0</v>
      </c>
      <c r="K757" s="47">
        <v>21</v>
      </c>
      <c r="L757" s="47">
        <v>356</v>
      </c>
      <c r="M757" s="47">
        <v>2</v>
      </c>
      <c r="N757" s="47">
        <v>6</v>
      </c>
      <c r="O757" s="42">
        <v>-1.6</v>
      </c>
      <c r="P757" s="42">
        <v>3.17</v>
      </c>
      <c r="Q757" s="42">
        <v>-1.42</v>
      </c>
      <c r="R757" s="42">
        <v>2.9</v>
      </c>
      <c r="S757" s="47">
        <v>2</v>
      </c>
      <c r="T757" s="42">
        <v>-0.82</v>
      </c>
      <c r="U757" s="42">
        <v>-1.6</v>
      </c>
      <c r="V757" s="42">
        <v>7.4</v>
      </c>
      <c r="W757" s="42">
        <v>102</v>
      </c>
      <c r="X757" s="42">
        <v>102</v>
      </c>
      <c r="Y757" s="42">
        <v>0.5</v>
      </c>
      <c r="Z757" s="42">
        <v>3.5</v>
      </c>
      <c r="AA757" s="42">
        <v>3.5</v>
      </c>
      <c r="AB757" s="42">
        <v>0.5</v>
      </c>
      <c r="AC757" s="42">
        <v>0</v>
      </c>
      <c r="AD757" s="42">
        <v>0</v>
      </c>
      <c r="AE757" s="42">
        <v>0</v>
      </c>
      <c r="AF757" s="42">
        <v>0</v>
      </c>
      <c r="AG757" s="42">
        <v>0</v>
      </c>
      <c r="AH757" s="42">
        <v>0</v>
      </c>
      <c r="AI757" s="47">
        <v>0</v>
      </c>
      <c r="AJ757" s="47">
        <v>1</v>
      </c>
      <c r="AK757" s="47">
        <v>6</v>
      </c>
      <c r="AL757" s="47">
        <v>1</v>
      </c>
      <c r="AM757" s="47">
        <v>0</v>
      </c>
      <c r="AN757">
        <v>0</v>
      </c>
      <c r="AO757" s="47">
        <v>0</v>
      </c>
      <c r="AP757" s="47">
        <v>0</v>
      </c>
      <c r="AQ757" s="47">
        <v>0</v>
      </c>
      <c r="AR757" s="47">
        <v>0</v>
      </c>
      <c r="AS757" s="47">
        <v>1</v>
      </c>
      <c r="AT757" s="47">
        <v>6</v>
      </c>
      <c r="AU757" s="47">
        <v>1</v>
      </c>
      <c r="AV757" s="47">
        <v>0</v>
      </c>
      <c r="AW757" s="47">
        <v>0</v>
      </c>
      <c r="AX757" s="47">
        <v>0</v>
      </c>
      <c r="AY757">
        <v>0</v>
      </c>
      <c r="AZ757" s="47">
        <v>0</v>
      </c>
      <c r="BA757" s="47">
        <v>0</v>
      </c>
      <c r="BB757">
        <v>0</v>
      </c>
      <c r="BC757" t="s">
        <v>640</v>
      </c>
      <c r="BD757">
        <v>-1.5999999999999999</v>
      </c>
      <c r="BE757">
        <v>7.3999999999999995</v>
      </c>
      <c r="BF757">
        <v>1</v>
      </c>
      <c r="BG757">
        <v>1</v>
      </c>
    </row>
    <row r="758" spans="1:60" x14ac:dyDescent="0.25">
      <c r="A758" s="47">
        <v>1</v>
      </c>
      <c r="B758" s="47">
        <v>6</v>
      </c>
      <c r="C758" s="47">
        <v>9</v>
      </c>
      <c r="D758" s="47">
        <v>0</v>
      </c>
      <c r="E758" s="47">
        <v>1</v>
      </c>
      <c r="F758" s="47">
        <v>0</v>
      </c>
      <c r="G758" s="47">
        <v>0</v>
      </c>
      <c r="H758" s="47">
        <v>0</v>
      </c>
      <c r="I758" s="47">
        <v>0</v>
      </c>
      <c r="J758" s="47">
        <v>0</v>
      </c>
      <c r="K758" s="47">
        <v>21</v>
      </c>
      <c r="L758" s="47">
        <v>282</v>
      </c>
      <c r="M758" s="47">
        <v>4</v>
      </c>
      <c r="N758" s="47">
        <v>5</v>
      </c>
      <c r="O758" s="42">
        <v>1.1000000000000001</v>
      </c>
      <c r="P758" s="42">
        <v>3.32</v>
      </c>
      <c r="Q758" s="42">
        <v>-0.18</v>
      </c>
      <c r="R758" s="42">
        <v>0.8</v>
      </c>
      <c r="S758" s="47">
        <v>5</v>
      </c>
      <c r="T758" s="42">
        <v>1.21</v>
      </c>
      <c r="U758" s="42">
        <v>1.1666666666666667</v>
      </c>
      <c r="V758" s="42">
        <v>0.25</v>
      </c>
      <c r="W758" s="42">
        <v>46</v>
      </c>
      <c r="X758" s="42">
        <v>54</v>
      </c>
      <c r="Y758" s="42">
        <v>0.2</v>
      </c>
      <c r="Z758" s="42">
        <v>1.2</v>
      </c>
      <c r="AA758" s="42">
        <v>1.8</v>
      </c>
      <c r="AB758" s="42">
        <v>0.2</v>
      </c>
      <c r="AC758" s="42">
        <v>0</v>
      </c>
      <c r="AD758" s="42">
        <v>0</v>
      </c>
      <c r="AE758" s="42">
        <v>0</v>
      </c>
      <c r="AF758" s="42">
        <v>0</v>
      </c>
      <c r="AG758" s="42">
        <v>0</v>
      </c>
      <c r="AH758" s="42">
        <v>0</v>
      </c>
      <c r="AI758" s="47">
        <v>1</v>
      </c>
      <c r="AJ758" s="47">
        <v>4</v>
      </c>
      <c r="AK758" s="47">
        <v>6</v>
      </c>
      <c r="AL758" s="47">
        <v>0</v>
      </c>
      <c r="AM758" s="47">
        <v>0</v>
      </c>
      <c r="AN758">
        <v>0</v>
      </c>
      <c r="AO758" s="47">
        <v>0</v>
      </c>
      <c r="AP758" s="47">
        <v>0</v>
      </c>
      <c r="AQ758" s="47">
        <v>0</v>
      </c>
      <c r="AR758" s="47">
        <v>0</v>
      </c>
      <c r="AS758" s="47">
        <v>0</v>
      </c>
      <c r="AT758" s="47">
        <v>2</v>
      </c>
      <c r="AU758" s="47">
        <v>3</v>
      </c>
      <c r="AV758" s="47">
        <v>1</v>
      </c>
      <c r="AW758" s="47">
        <v>0</v>
      </c>
      <c r="AX758" s="47">
        <v>0</v>
      </c>
      <c r="AY758">
        <v>0</v>
      </c>
      <c r="AZ758" s="47">
        <v>0</v>
      </c>
      <c r="BA758" s="47">
        <v>0</v>
      </c>
      <c r="BB758">
        <v>0</v>
      </c>
      <c r="BC758" t="s">
        <v>355</v>
      </c>
      <c r="BD758">
        <v>3.5</v>
      </c>
      <c r="BE758">
        <v>0.5</v>
      </c>
      <c r="BF758">
        <v>3</v>
      </c>
      <c r="BG758">
        <v>2</v>
      </c>
    </row>
    <row r="759" spans="1:60" x14ac:dyDescent="0.25">
      <c r="A759" s="47">
        <v>0</v>
      </c>
      <c r="B759" s="47">
        <v>2</v>
      </c>
      <c r="C759" s="47">
        <v>3</v>
      </c>
      <c r="D759" s="47">
        <v>0</v>
      </c>
      <c r="E759" s="47">
        <v>2</v>
      </c>
      <c r="F759" s="47">
        <v>0</v>
      </c>
      <c r="G759" s="47">
        <v>0</v>
      </c>
      <c r="H759" s="47">
        <v>0</v>
      </c>
      <c r="I759" s="47">
        <v>0</v>
      </c>
      <c r="J759" s="47">
        <v>0</v>
      </c>
      <c r="K759" s="47">
        <v>21</v>
      </c>
      <c r="L759" s="47">
        <v>1371</v>
      </c>
      <c r="M759" s="47">
        <v>4</v>
      </c>
      <c r="N759" s="47">
        <v>6</v>
      </c>
      <c r="O759" s="42">
        <v>-0.3</v>
      </c>
      <c r="P759" s="42">
        <v>2.59</v>
      </c>
      <c r="Q759" s="42">
        <v>-0.22</v>
      </c>
      <c r="R759" s="42">
        <v>0.5</v>
      </c>
      <c r="S759" s="47">
        <v>5</v>
      </c>
      <c r="T759" s="42">
        <v>0.15</v>
      </c>
      <c r="U759" s="42">
        <v>0.6333333333333333</v>
      </c>
      <c r="V759" s="42">
        <v>0.30000000000000004</v>
      </c>
      <c r="W759" s="42">
        <v>21</v>
      </c>
      <c r="X759" s="42">
        <v>24</v>
      </c>
      <c r="Y759" s="42">
        <v>0.4</v>
      </c>
      <c r="Z759" s="42">
        <v>0.4</v>
      </c>
      <c r="AA759" s="42">
        <v>0.6</v>
      </c>
      <c r="AB759" s="42">
        <v>0</v>
      </c>
      <c r="AC759" s="42">
        <v>0</v>
      </c>
      <c r="AD759" s="42">
        <v>0</v>
      </c>
      <c r="AE759" s="42">
        <v>0</v>
      </c>
      <c r="AF759" s="42">
        <v>0</v>
      </c>
      <c r="AG759" s="42">
        <v>0</v>
      </c>
      <c r="AH759" s="42">
        <v>0</v>
      </c>
      <c r="AI759" s="47">
        <v>2</v>
      </c>
      <c r="AJ759" s="47">
        <v>1</v>
      </c>
      <c r="AK759" s="47">
        <v>1</v>
      </c>
      <c r="AL759" s="47">
        <v>0</v>
      </c>
      <c r="AM759" s="47">
        <v>0</v>
      </c>
      <c r="AN759">
        <v>0</v>
      </c>
      <c r="AO759" s="47">
        <v>0</v>
      </c>
      <c r="AP759" s="47">
        <v>0</v>
      </c>
      <c r="AQ759" s="47">
        <v>0</v>
      </c>
      <c r="AR759" s="47">
        <v>0</v>
      </c>
      <c r="AS759" s="47">
        <v>0</v>
      </c>
      <c r="AT759" s="47">
        <v>1</v>
      </c>
      <c r="AU759" s="47">
        <v>2</v>
      </c>
      <c r="AV759" s="47">
        <v>0</v>
      </c>
      <c r="AW759" s="47">
        <v>0</v>
      </c>
      <c r="AX759" s="47">
        <v>0</v>
      </c>
      <c r="AY759">
        <v>0</v>
      </c>
      <c r="AZ759" s="47">
        <v>0</v>
      </c>
      <c r="BA759" s="47">
        <v>0</v>
      </c>
      <c r="BB759">
        <v>0</v>
      </c>
      <c r="BC759" t="s">
        <v>596</v>
      </c>
      <c r="BD759">
        <v>1.9000000000000001</v>
      </c>
      <c r="BE759">
        <v>0.6</v>
      </c>
      <c r="BF759">
        <v>3</v>
      </c>
      <c r="BG759">
        <v>2</v>
      </c>
      <c r="BH759" t="e">
        <f>SUBTOTAL(103,#REF!)</f>
        <v>#REF!</v>
      </c>
    </row>
    <row r="760" spans="1:60" x14ac:dyDescent="0.25">
      <c r="A760" s="47">
        <v>2</v>
      </c>
      <c r="B760" s="47">
        <v>9</v>
      </c>
      <c r="C760" s="47">
        <v>6</v>
      </c>
      <c r="D760" s="47">
        <v>5</v>
      </c>
      <c r="E760" s="47">
        <v>10</v>
      </c>
      <c r="F760" s="47">
        <v>0</v>
      </c>
      <c r="G760" s="47">
        <v>3</v>
      </c>
      <c r="H760" s="47">
        <v>0</v>
      </c>
      <c r="I760" s="47">
        <v>0</v>
      </c>
      <c r="J760" s="47">
        <v>0</v>
      </c>
      <c r="K760" s="47">
        <v>21</v>
      </c>
      <c r="L760" s="47">
        <v>290</v>
      </c>
      <c r="M760" s="47">
        <v>5</v>
      </c>
      <c r="N760" s="47">
        <v>7</v>
      </c>
      <c r="O760" s="42">
        <v>4.5999999999999996</v>
      </c>
      <c r="P760" s="42">
        <v>4.7</v>
      </c>
      <c r="Q760" s="42">
        <v>0.46</v>
      </c>
      <c r="R760" s="42">
        <v>3.21</v>
      </c>
      <c r="S760" s="47">
        <v>7</v>
      </c>
      <c r="T760" s="42">
        <v>3.94</v>
      </c>
      <c r="U760" s="42">
        <v>3.15</v>
      </c>
      <c r="V760" s="42">
        <v>3.2999999999999994</v>
      </c>
      <c r="W760" s="42">
        <v>53</v>
      </c>
      <c r="X760" s="42">
        <v>84</v>
      </c>
      <c r="Y760" s="42">
        <v>1.43</v>
      </c>
      <c r="Z760" s="42">
        <v>1.29</v>
      </c>
      <c r="AA760" s="42">
        <v>0.86</v>
      </c>
      <c r="AB760" s="42">
        <v>0.28999999999999998</v>
      </c>
      <c r="AC760" s="42">
        <v>0.71</v>
      </c>
      <c r="AD760" s="42">
        <v>0</v>
      </c>
      <c r="AE760" s="42">
        <v>0</v>
      </c>
      <c r="AF760" s="42">
        <v>0</v>
      </c>
      <c r="AG760" s="42">
        <v>0.43</v>
      </c>
      <c r="AH760" s="42">
        <v>0</v>
      </c>
      <c r="AI760" s="47">
        <v>5</v>
      </c>
      <c r="AJ760" s="47">
        <v>4</v>
      </c>
      <c r="AK760" s="47">
        <v>2</v>
      </c>
      <c r="AL760" s="47">
        <v>1</v>
      </c>
      <c r="AM760" s="47">
        <v>2</v>
      </c>
      <c r="AN760">
        <v>0</v>
      </c>
      <c r="AO760" s="47">
        <v>0</v>
      </c>
      <c r="AP760" s="47">
        <v>0</v>
      </c>
      <c r="AQ760" s="47">
        <v>2</v>
      </c>
      <c r="AR760" s="47">
        <v>0</v>
      </c>
      <c r="AS760" s="47">
        <v>5</v>
      </c>
      <c r="AT760" s="47">
        <v>5</v>
      </c>
      <c r="AU760" s="47">
        <v>4</v>
      </c>
      <c r="AV760" s="47">
        <v>1</v>
      </c>
      <c r="AW760" s="47">
        <v>3</v>
      </c>
      <c r="AX760" s="47">
        <v>0</v>
      </c>
      <c r="AY760">
        <v>0</v>
      </c>
      <c r="AZ760" s="47">
        <v>0</v>
      </c>
      <c r="BA760" s="47">
        <v>1</v>
      </c>
      <c r="BB760">
        <v>0</v>
      </c>
      <c r="BC760" t="s">
        <v>690</v>
      </c>
      <c r="BD760">
        <v>9.7000000000000011</v>
      </c>
      <c r="BE760">
        <v>9.8999999999999986</v>
      </c>
      <c r="BF760">
        <v>3</v>
      </c>
      <c r="BG760">
        <v>3</v>
      </c>
    </row>
    <row r="761" spans="1:60" x14ac:dyDescent="0.25">
      <c r="A761" s="47">
        <v>1</v>
      </c>
      <c r="B761" s="47">
        <v>5</v>
      </c>
      <c r="C761" s="47">
        <v>7</v>
      </c>
      <c r="D761" s="47">
        <v>2</v>
      </c>
      <c r="E761" s="47">
        <v>5</v>
      </c>
      <c r="F761" s="47">
        <v>0</v>
      </c>
      <c r="G761" s="47">
        <v>6</v>
      </c>
      <c r="H761" s="47">
        <v>0</v>
      </c>
      <c r="I761" s="47">
        <v>0</v>
      </c>
      <c r="J761" s="47">
        <v>0</v>
      </c>
      <c r="K761" s="47">
        <v>21</v>
      </c>
      <c r="L761" s="47">
        <v>266</v>
      </c>
      <c r="M761" s="47">
        <v>4</v>
      </c>
      <c r="N761" s="47">
        <v>6</v>
      </c>
      <c r="O761" s="42">
        <v>9.1999999999999993</v>
      </c>
      <c r="P761" s="42">
        <v>5.01</v>
      </c>
      <c r="Q761" s="42">
        <v>1.57</v>
      </c>
      <c r="R761" s="42">
        <v>1.89</v>
      </c>
      <c r="S761" s="47">
        <v>7</v>
      </c>
      <c r="T761" s="42">
        <v>7.38</v>
      </c>
      <c r="U761" s="42">
        <v>9.9999999999999978E-2</v>
      </c>
      <c r="V761" s="42">
        <v>4.2666666666666666</v>
      </c>
      <c r="W761" s="42">
        <v>46</v>
      </c>
      <c r="X761" s="42">
        <v>95</v>
      </c>
      <c r="Y761" s="42">
        <v>0.71</v>
      </c>
      <c r="Z761" s="42">
        <v>0.71</v>
      </c>
      <c r="AA761" s="42">
        <v>1</v>
      </c>
      <c r="AB761" s="42">
        <v>0.14000000000000001</v>
      </c>
      <c r="AC761" s="42">
        <v>0.28999999999999998</v>
      </c>
      <c r="AD761" s="42">
        <v>0</v>
      </c>
      <c r="AE761" s="42">
        <v>0</v>
      </c>
      <c r="AF761" s="42">
        <v>0</v>
      </c>
      <c r="AG761" s="42">
        <v>0.86</v>
      </c>
      <c r="AH761" s="42">
        <v>0</v>
      </c>
      <c r="AI761" s="47">
        <v>2</v>
      </c>
      <c r="AJ761" s="47">
        <v>3</v>
      </c>
      <c r="AK761" s="47">
        <v>4</v>
      </c>
      <c r="AL761" s="47">
        <v>1</v>
      </c>
      <c r="AM761" s="47">
        <v>1</v>
      </c>
      <c r="AN761">
        <v>0</v>
      </c>
      <c r="AO761" s="47">
        <v>0</v>
      </c>
      <c r="AP761" s="47">
        <v>0</v>
      </c>
      <c r="AQ761" s="47">
        <v>1</v>
      </c>
      <c r="AR761" s="47">
        <v>0</v>
      </c>
      <c r="AS761" s="47">
        <v>3</v>
      </c>
      <c r="AT761" s="47">
        <v>2</v>
      </c>
      <c r="AU761" s="47">
        <v>3</v>
      </c>
      <c r="AV761" s="47">
        <v>0</v>
      </c>
      <c r="AW761" s="47">
        <v>1</v>
      </c>
      <c r="AX761" s="47">
        <v>0</v>
      </c>
      <c r="AY761">
        <v>0</v>
      </c>
      <c r="AZ761" s="47">
        <v>0</v>
      </c>
      <c r="BA761" s="47">
        <v>5</v>
      </c>
      <c r="BB761">
        <v>0</v>
      </c>
      <c r="BC761" t="s">
        <v>766</v>
      </c>
      <c r="BD761">
        <v>4.3999999999999995</v>
      </c>
      <c r="BE761">
        <v>9.8000000000000007</v>
      </c>
      <c r="BF761">
        <v>44</v>
      </c>
      <c r="BG761">
        <v>2</v>
      </c>
    </row>
    <row r="762" spans="1:60" x14ac:dyDescent="0.25">
      <c r="A762" s="47">
        <v>1</v>
      </c>
      <c r="B762" s="47">
        <v>11</v>
      </c>
      <c r="C762" s="47">
        <v>8</v>
      </c>
      <c r="D762" s="47">
        <v>4</v>
      </c>
      <c r="E762" s="47">
        <v>8</v>
      </c>
      <c r="F762" s="47">
        <v>0</v>
      </c>
      <c r="G762" s="47">
        <v>0</v>
      </c>
      <c r="H762" s="47">
        <v>0</v>
      </c>
      <c r="I762" s="47">
        <v>0</v>
      </c>
      <c r="J762" s="47">
        <v>0</v>
      </c>
      <c r="K762" s="47">
        <v>21</v>
      </c>
      <c r="L762" s="47">
        <v>290</v>
      </c>
      <c r="M762" s="47">
        <v>5</v>
      </c>
      <c r="N762" s="47">
        <v>7</v>
      </c>
      <c r="O762" s="42">
        <v>4.7</v>
      </c>
      <c r="P762" s="42">
        <v>4.3600000000000003</v>
      </c>
      <c r="Q762" s="42">
        <v>0.78</v>
      </c>
      <c r="R762" s="42">
        <v>2.4900000000000002</v>
      </c>
      <c r="S762" s="47">
        <v>8</v>
      </c>
      <c r="T762" s="42">
        <v>4</v>
      </c>
      <c r="U762" s="42">
        <v>2.2250000000000001</v>
      </c>
      <c r="V762" s="42">
        <v>2.75</v>
      </c>
      <c r="W762" s="42">
        <v>84</v>
      </c>
      <c r="X762" s="42">
        <v>98</v>
      </c>
      <c r="Y762" s="42">
        <v>1</v>
      </c>
      <c r="Z762" s="42">
        <v>1.38</v>
      </c>
      <c r="AA762" s="42">
        <v>1</v>
      </c>
      <c r="AB762" s="42">
        <v>0.12</v>
      </c>
      <c r="AC762" s="42">
        <v>0.5</v>
      </c>
      <c r="AD762" s="42">
        <v>0</v>
      </c>
      <c r="AE762" s="42">
        <v>0</v>
      </c>
      <c r="AF762" s="42">
        <v>0</v>
      </c>
      <c r="AG762" s="42">
        <v>0</v>
      </c>
      <c r="AH762" s="42">
        <v>0</v>
      </c>
      <c r="AI762" s="47">
        <v>2</v>
      </c>
      <c r="AJ762" s="47">
        <v>6</v>
      </c>
      <c r="AK762" s="47">
        <v>3</v>
      </c>
      <c r="AL762" s="47">
        <v>0</v>
      </c>
      <c r="AM762" s="47">
        <v>2</v>
      </c>
      <c r="AN762">
        <v>0</v>
      </c>
      <c r="AO762" s="47">
        <v>0</v>
      </c>
      <c r="AP762" s="47">
        <v>0</v>
      </c>
      <c r="AQ762" s="47">
        <v>0</v>
      </c>
      <c r="AR762" s="47">
        <v>0</v>
      </c>
      <c r="AS762" s="47">
        <v>6</v>
      </c>
      <c r="AT762" s="47">
        <v>5</v>
      </c>
      <c r="AU762" s="47">
        <v>5</v>
      </c>
      <c r="AV762" s="47">
        <v>1</v>
      </c>
      <c r="AW762" s="47">
        <v>2</v>
      </c>
      <c r="AX762" s="47">
        <v>0</v>
      </c>
      <c r="AY762">
        <v>0</v>
      </c>
      <c r="AZ762" s="47">
        <v>0</v>
      </c>
      <c r="BA762" s="47">
        <v>0</v>
      </c>
      <c r="BB762">
        <v>0</v>
      </c>
      <c r="BC762" t="s">
        <v>645</v>
      </c>
      <c r="BD762">
        <v>8.8999999999999986</v>
      </c>
      <c r="BE762">
        <v>8.1</v>
      </c>
      <c r="BF762">
        <v>4</v>
      </c>
      <c r="BG762">
        <v>3</v>
      </c>
    </row>
    <row r="763" spans="1:60" x14ac:dyDescent="0.25">
      <c r="A763" s="47">
        <v>0</v>
      </c>
      <c r="B763" s="47">
        <v>3</v>
      </c>
      <c r="C763" s="47">
        <v>6</v>
      </c>
      <c r="D763" s="47">
        <v>3</v>
      </c>
      <c r="E763" s="47">
        <v>3</v>
      </c>
      <c r="F763" s="47">
        <v>0</v>
      </c>
      <c r="G763" s="47">
        <v>4</v>
      </c>
      <c r="H763" s="47">
        <v>1</v>
      </c>
      <c r="I763" s="47">
        <v>0</v>
      </c>
      <c r="J763" s="47">
        <v>0</v>
      </c>
      <c r="K763" s="47">
        <v>21</v>
      </c>
      <c r="L763" s="47">
        <v>283</v>
      </c>
      <c r="M763" s="47">
        <v>5</v>
      </c>
      <c r="N763" s="47">
        <v>7</v>
      </c>
      <c r="O763" s="42">
        <v>1.9</v>
      </c>
      <c r="P763" s="42">
        <v>5.96</v>
      </c>
      <c r="Q763" s="42">
        <v>-1.19</v>
      </c>
      <c r="R763" s="42">
        <v>4.62</v>
      </c>
      <c r="S763" s="47">
        <v>4</v>
      </c>
      <c r="T763" s="42">
        <v>1.93</v>
      </c>
      <c r="U763" s="42">
        <v>7.5</v>
      </c>
      <c r="V763" s="42">
        <v>1.75</v>
      </c>
      <c r="W763" s="42">
        <v>73</v>
      </c>
      <c r="X763" s="42">
        <v>99</v>
      </c>
      <c r="Y763" s="42">
        <v>0.75</v>
      </c>
      <c r="Z763" s="42">
        <v>0.75</v>
      </c>
      <c r="AA763" s="42">
        <v>1.5</v>
      </c>
      <c r="AB763" s="42">
        <v>0</v>
      </c>
      <c r="AC763" s="42">
        <v>0.75</v>
      </c>
      <c r="AD763" s="42">
        <v>0</v>
      </c>
      <c r="AE763" s="42">
        <v>0</v>
      </c>
      <c r="AF763" s="42">
        <v>0.25</v>
      </c>
      <c r="AG763" s="42">
        <v>1</v>
      </c>
      <c r="AH763" s="42">
        <v>0</v>
      </c>
      <c r="AI763" s="47">
        <v>1</v>
      </c>
      <c r="AJ763" s="47">
        <v>2</v>
      </c>
      <c r="AK763" s="47">
        <v>1</v>
      </c>
      <c r="AL763" s="47">
        <v>0</v>
      </c>
      <c r="AM763" s="47">
        <v>1</v>
      </c>
      <c r="AN763">
        <v>0</v>
      </c>
      <c r="AO763" s="47">
        <v>0</v>
      </c>
      <c r="AP763" s="47">
        <v>1</v>
      </c>
      <c r="AQ763" s="47">
        <v>3</v>
      </c>
      <c r="AR763" s="47">
        <v>0</v>
      </c>
      <c r="AS763" s="47">
        <v>2</v>
      </c>
      <c r="AT763" s="47">
        <v>1</v>
      </c>
      <c r="AU763" s="47">
        <v>5</v>
      </c>
      <c r="AV763" s="47">
        <v>0</v>
      </c>
      <c r="AW763" s="47">
        <v>2</v>
      </c>
      <c r="AX763" s="47">
        <v>0</v>
      </c>
      <c r="AY763">
        <v>0</v>
      </c>
      <c r="AZ763" s="47">
        <v>0</v>
      </c>
      <c r="BA763" s="47">
        <v>1</v>
      </c>
      <c r="BB763">
        <v>0</v>
      </c>
      <c r="BC763" t="s">
        <v>904</v>
      </c>
      <c r="BD763">
        <v>15</v>
      </c>
      <c r="BE763">
        <v>3.5</v>
      </c>
      <c r="BF763">
        <v>2</v>
      </c>
      <c r="BG763">
        <v>2</v>
      </c>
    </row>
    <row r="764" spans="1:60" x14ac:dyDescent="0.25">
      <c r="A764" s="47">
        <v>2</v>
      </c>
      <c r="B764" s="47">
        <v>10</v>
      </c>
      <c r="C764" s="47">
        <v>6</v>
      </c>
      <c r="D764" s="47">
        <v>0</v>
      </c>
      <c r="E764" s="47">
        <v>1</v>
      </c>
      <c r="F764" s="47">
        <v>0</v>
      </c>
      <c r="G764" s="47">
        <v>0</v>
      </c>
      <c r="H764" s="47">
        <v>0</v>
      </c>
      <c r="I764" s="47">
        <v>0</v>
      </c>
      <c r="J764" s="47">
        <v>0</v>
      </c>
      <c r="K764" s="47">
        <v>21</v>
      </c>
      <c r="L764" s="47">
        <v>267</v>
      </c>
      <c r="M764" s="47">
        <v>4</v>
      </c>
      <c r="N764" s="47">
        <v>7</v>
      </c>
      <c r="O764" s="42">
        <v>0.9</v>
      </c>
      <c r="P764" s="42">
        <v>4.58</v>
      </c>
      <c r="Q764" s="42">
        <v>0.17</v>
      </c>
      <c r="R764" s="42">
        <v>1.45</v>
      </c>
      <c r="S764" s="47">
        <v>6</v>
      </c>
      <c r="T764" s="42">
        <v>1.0900000000000001</v>
      </c>
      <c r="U764" s="42">
        <v>0.46666666666666662</v>
      </c>
      <c r="V764" s="42">
        <v>2.4333333333333336</v>
      </c>
      <c r="W764" s="42">
        <v>98</v>
      </c>
      <c r="X764" s="42">
        <v>102</v>
      </c>
      <c r="Y764" s="42">
        <v>0.17</v>
      </c>
      <c r="Z764" s="42">
        <v>1.67</v>
      </c>
      <c r="AA764" s="42">
        <v>1</v>
      </c>
      <c r="AB764" s="42">
        <v>0.33</v>
      </c>
      <c r="AC764" s="42">
        <v>0</v>
      </c>
      <c r="AD764" s="42">
        <v>0</v>
      </c>
      <c r="AE764" s="42">
        <v>0</v>
      </c>
      <c r="AF764" s="42">
        <v>0</v>
      </c>
      <c r="AG764" s="42">
        <v>0</v>
      </c>
      <c r="AH764" s="42">
        <v>0</v>
      </c>
      <c r="AI764" s="47">
        <v>0</v>
      </c>
      <c r="AJ764" s="47">
        <v>3</v>
      </c>
      <c r="AK764" s="47">
        <v>4</v>
      </c>
      <c r="AL764" s="47">
        <v>1</v>
      </c>
      <c r="AM764" s="47">
        <v>0</v>
      </c>
      <c r="AN764">
        <v>0</v>
      </c>
      <c r="AO764" s="47">
        <v>0</v>
      </c>
      <c r="AP764" s="47">
        <v>0</v>
      </c>
      <c r="AQ764" s="47">
        <v>0</v>
      </c>
      <c r="AR764" s="47">
        <v>0</v>
      </c>
      <c r="AS764" s="47">
        <v>1</v>
      </c>
      <c r="AT764" s="47">
        <v>7</v>
      </c>
      <c r="AU764" s="47">
        <v>2</v>
      </c>
      <c r="AV764" s="47">
        <v>1</v>
      </c>
      <c r="AW764" s="47">
        <v>0</v>
      </c>
      <c r="AX764" s="47">
        <v>0</v>
      </c>
      <c r="AY764">
        <v>0</v>
      </c>
      <c r="AZ764" s="47">
        <v>0</v>
      </c>
      <c r="BA764" s="47">
        <v>0</v>
      </c>
      <c r="BB764">
        <v>0</v>
      </c>
      <c r="BC764" t="s">
        <v>834</v>
      </c>
      <c r="BD764">
        <v>1.3999999999999995</v>
      </c>
      <c r="BE764">
        <v>7.3000000000000007</v>
      </c>
      <c r="BF764">
        <v>3</v>
      </c>
      <c r="BG764">
        <v>3</v>
      </c>
    </row>
    <row r="765" spans="1:60" x14ac:dyDescent="0.25">
      <c r="A765" s="47">
        <v>0</v>
      </c>
      <c r="B765" s="47">
        <v>1</v>
      </c>
      <c r="C765" s="47">
        <v>2</v>
      </c>
      <c r="D765" s="47">
        <v>2</v>
      </c>
      <c r="E765" s="47">
        <v>5</v>
      </c>
      <c r="F765" s="47">
        <v>0</v>
      </c>
      <c r="G765" s="47">
        <v>0</v>
      </c>
      <c r="H765" s="47">
        <v>0</v>
      </c>
      <c r="I765" s="47">
        <v>0</v>
      </c>
      <c r="J765" s="47">
        <v>0</v>
      </c>
      <c r="K765" s="47">
        <v>21</v>
      </c>
      <c r="L765" s="47">
        <v>294</v>
      </c>
      <c r="M765" s="47">
        <v>5</v>
      </c>
      <c r="N765" s="47">
        <v>6</v>
      </c>
      <c r="O765" s="42">
        <v>1</v>
      </c>
      <c r="P765" s="42">
        <v>3.19</v>
      </c>
      <c r="Q765" s="42">
        <v>-0.24</v>
      </c>
      <c r="R765" s="42">
        <v>1.57</v>
      </c>
      <c r="S765" s="47">
        <v>3</v>
      </c>
      <c r="T765" s="42">
        <v>1.1499999999999999</v>
      </c>
      <c r="U765" s="42">
        <v>1.2</v>
      </c>
      <c r="V765" s="42">
        <v>1.75</v>
      </c>
      <c r="W765" s="42">
        <v>51</v>
      </c>
      <c r="X765" s="42">
        <v>51</v>
      </c>
      <c r="Y765" s="42">
        <v>1.67</v>
      </c>
      <c r="Z765" s="42">
        <v>0.33</v>
      </c>
      <c r="AA765" s="42">
        <v>0.67</v>
      </c>
      <c r="AB765" s="42">
        <v>0</v>
      </c>
      <c r="AC765" s="42">
        <v>0.67</v>
      </c>
      <c r="AD765" s="42">
        <v>0</v>
      </c>
      <c r="AE765" s="42">
        <v>0</v>
      </c>
      <c r="AF765" s="42">
        <v>0</v>
      </c>
      <c r="AG765" s="42">
        <v>0</v>
      </c>
      <c r="AH765" s="42">
        <v>0</v>
      </c>
      <c r="AI765" s="47">
        <v>3</v>
      </c>
      <c r="AJ765" s="47">
        <v>0</v>
      </c>
      <c r="AK765" s="47">
        <v>1</v>
      </c>
      <c r="AL765" s="47">
        <v>0</v>
      </c>
      <c r="AM765" s="47">
        <v>0</v>
      </c>
      <c r="AN765">
        <v>0</v>
      </c>
      <c r="AO765" s="47">
        <v>0</v>
      </c>
      <c r="AP765" s="47">
        <v>0</v>
      </c>
      <c r="AQ765" s="47">
        <v>0</v>
      </c>
      <c r="AR765" s="47">
        <v>0</v>
      </c>
      <c r="AS765" s="47">
        <v>2</v>
      </c>
      <c r="AT765" s="47">
        <v>1</v>
      </c>
      <c r="AU765" s="47">
        <v>1</v>
      </c>
      <c r="AV765" s="47">
        <v>0</v>
      </c>
      <c r="AW765" s="47">
        <v>2</v>
      </c>
      <c r="AX765" s="47">
        <v>0</v>
      </c>
      <c r="AY765">
        <v>0</v>
      </c>
      <c r="AZ765" s="47">
        <v>0</v>
      </c>
      <c r="BA765" s="47">
        <v>0</v>
      </c>
      <c r="BB765">
        <v>0</v>
      </c>
      <c r="BC765" t="s">
        <v>833</v>
      </c>
      <c r="BD765">
        <v>1.2</v>
      </c>
      <c r="BE765">
        <v>3.5</v>
      </c>
      <c r="BF765">
        <v>1</v>
      </c>
      <c r="BG765">
        <v>2</v>
      </c>
    </row>
    <row r="766" spans="1:60" x14ac:dyDescent="0.25">
      <c r="A766" s="47">
        <v>0</v>
      </c>
      <c r="B766" s="47">
        <v>0</v>
      </c>
      <c r="C766" s="47">
        <v>0</v>
      </c>
      <c r="D766" s="47">
        <v>0</v>
      </c>
      <c r="E766" s="47">
        <v>0</v>
      </c>
      <c r="F766" s="47">
        <v>0</v>
      </c>
      <c r="G766" s="47">
        <v>0</v>
      </c>
      <c r="H766" s="47">
        <v>0</v>
      </c>
      <c r="I766" s="47">
        <v>0</v>
      </c>
      <c r="J766" s="47">
        <v>0</v>
      </c>
      <c r="K766" s="47">
        <v>21</v>
      </c>
      <c r="L766" s="47">
        <v>263</v>
      </c>
      <c r="M766" s="47">
        <v>6</v>
      </c>
      <c r="N766" s="47">
        <v>7</v>
      </c>
      <c r="O766" s="42">
        <v>10.79</v>
      </c>
      <c r="P766" s="42">
        <v>14.98</v>
      </c>
      <c r="Q766" s="42">
        <v>1.18</v>
      </c>
      <c r="R766" s="42">
        <v>7.07</v>
      </c>
      <c r="S766" s="47">
        <v>7</v>
      </c>
      <c r="T766" s="42">
        <v>8.75</v>
      </c>
      <c r="U766" s="42">
        <v>0</v>
      </c>
      <c r="V766" s="42">
        <v>0</v>
      </c>
      <c r="W766" s="42">
        <v>0</v>
      </c>
      <c r="X766" s="42">
        <v>0</v>
      </c>
      <c r="Y766" s="42">
        <v>0</v>
      </c>
      <c r="Z766" s="42">
        <v>0</v>
      </c>
      <c r="AA766" s="42">
        <v>0</v>
      </c>
      <c r="AB766" s="42">
        <v>0</v>
      </c>
      <c r="AC766" s="42">
        <v>0</v>
      </c>
      <c r="AD766" s="42">
        <v>0</v>
      </c>
      <c r="AE766" s="42">
        <v>0</v>
      </c>
      <c r="AF766" s="42">
        <v>0</v>
      </c>
      <c r="AG766" s="42">
        <v>0</v>
      </c>
      <c r="AH766" s="42">
        <v>0</v>
      </c>
      <c r="AI766" s="47">
        <v>0</v>
      </c>
      <c r="AJ766" s="47">
        <v>0</v>
      </c>
      <c r="AK766" s="47">
        <v>0</v>
      </c>
      <c r="AL766" s="47">
        <v>0</v>
      </c>
      <c r="AM766" s="47">
        <v>0</v>
      </c>
      <c r="AN766">
        <v>0</v>
      </c>
      <c r="AO766" s="47">
        <v>0</v>
      </c>
      <c r="AP766" s="47">
        <v>0</v>
      </c>
      <c r="AQ766" s="47">
        <v>0</v>
      </c>
      <c r="AR766" s="47">
        <v>0</v>
      </c>
      <c r="AS766" s="47">
        <v>0</v>
      </c>
      <c r="AT766" s="47">
        <v>0</v>
      </c>
      <c r="AU766" s="47">
        <v>0</v>
      </c>
      <c r="AV766" s="47">
        <v>0</v>
      </c>
      <c r="AW766" s="47">
        <v>0</v>
      </c>
      <c r="AX766" s="47">
        <v>0</v>
      </c>
      <c r="AY766">
        <v>0</v>
      </c>
      <c r="AZ766" s="47">
        <v>0</v>
      </c>
      <c r="BA766" s="47">
        <v>0</v>
      </c>
      <c r="BB766">
        <v>0</v>
      </c>
      <c r="BC766" t="s">
        <v>847</v>
      </c>
      <c r="BD766">
        <v>0</v>
      </c>
      <c r="BE766">
        <v>0</v>
      </c>
      <c r="BF766">
        <v>0</v>
      </c>
      <c r="BG766">
        <v>0</v>
      </c>
    </row>
    <row r="767" spans="1:60" x14ac:dyDescent="0.25">
      <c r="A767" s="47">
        <v>0</v>
      </c>
      <c r="B767" s="47">
        <v>4</v>
      </c>
      <c r="C767" s="47">
        <v>7</v>
      </c>
      <c r="D767" s="47">
        <v>0</v>
      </c>
      <c r="E767" s="47">
        <v>6</v>
      </c>
      <c r="F767" s="47">
        <v>0</v>
      </c>
      <c r="G767" s="47">
        <v>1</v>
      </c>
      <c r="H767" s="47">
        <v>0</v>
      </c>
      <c r="I767" s="47">
        <v>0</v>
      </c>
      <c r="J767" s="47">
        <v>0</v>
      </c>
      <c r="K767" s="47">
        <v>21</v>
      </c>
      <c r="L767" s="47">
        <v>356</v>
      </c>
      <c r="M767" s="47">
        <v>4</v>
      </c>
      <c r="N767" s="47">
        <v>6</v>
      </c>
      <c r="O767" s="42">
        <v>2.1</v>
      </c>
      <c r="P767" s="42">
        <v>2.99</v>
      </c>
      <c r="Q767" s="42">
        <v>0.37</v>
      </c>
      <c r="R767" s="42">
        <v>1.73</v>
      </c>
      <c r="S767" s="47">
        <v>4</v>
      </c>
      <c r="T767" s="42">
        <v>1.99</v>
      </c>
      <c r="U767" s="42">
        <v>0.60000000000000009</v>
      </c>
      <c r="V767" s="42">
        <v>5.7</v>
      </c>
      <c r="W767" s="42">
        <v>52</v>
      </c>
      <c r="X767" s="42">
        <v>71</v>
      </c>
      <c r="Y767" s="42">
        <v>2</v>
      </c>
      <c r="Z767" s="42">
        <v>1.33</v>
      </c>
      <c r="AA767" s="42">
        <v>2.33</v>
      </c>
      <c r="AB767" s="42">
        <v>0</v>
      </c>
      <c r="AC767" s="42">
        <v>0</v>
      </c>
      <c r="AD767" s="42">
        <v>0</v>
      </c>
      <c r="AE767" s="42">
        <v>0</v>
      </c>
      <c r="AF767" s="42">
        <v>0</v>
      </c>
      <c r="AG767" s="42">
        <v>0.33</v>
      </c>
      <c r="AH767" s="42">
        <v>0</v>
      </c>
      <c r="AI767" s="47">
        <v>3</v>
      </c>
      <c r="AJ767" s="47">
        <v>1</v>
      </c>
      <c r="AK767" s="47">
        <v>5</v>
      </c>
      <c r="AL767" s="47">
        <v>0</v>
      </c>
      <c r="AM767" s="47">
        <v>0</v>
      </c>
      <c r="AN767">
        <v>0</v>
      </c>
      <c r="AO767" s="47">
        <v>0</v>
      </c>
      <c r="AP767" s="47">
        <v>0</v>
      </c>
      <c r="AQ767" s="47">
        <v>0</v>
      </c>
      <c r="AR767" s="47">
        <v>0</v>
      </c>
      <c r="AS767" s="47">
        <v>3</v>
      </c>
      <c r="AT767" s="47">
        <v>3</v>
      </c>
      <c r="AU767" s="47">
        <v>2</v>
      </c>
      <c r="AV767" s="47">
        <v>0</v>
      </c>
      <c r="AW767" s="47">
        <v>0</v>
      </c>
      <c r="AX767" s="47">
        <v>0</v>
      </c>
      <c r="AY767">
        <v>0</v>
      </c>
      <c r="AZ767" s="47">
        <v>0</v>
      </c>
      <c r="BA767" s="47">
        <v>1</v>
      </c>
      <c r="BB767">
        <v>0</v>
      </c>
      <c r="BC767" t="s">
        <v>836</v>
      </c>
      <c r="BD767">
        <v>1.2000000000000002</v>
      </c>
      <c r="BE767">
        <v>5.7</v>
      </c>
      <c r="BF767">
        <v>2</v>
      </c>
      <c r="BG767">
        <v>1</v>
      </c>
    </row>
    <row r="768" spans="1:60" x14ac:dyDescent="0.25">
      <c r="A768" s="47">
        <v>0</v>
      </c>
      <c r="B768" s="47">
        <v>1</v>
      </c>
      <c r="C768" s="47">
        <v>2</v>
      </c>
      <c r="D768" s="47">
        <v>0</v>
      </c>
      <c r="E768" s="47">
        <v>2</v>
      </c>
      <c r="F768" s="47">
        <v>0</v>
      </c>
      <c r="G768" s="47">
        <v>0</v>
      </c>
      <c r="H768" s="47">
        <v>0</v>
      </c>
      <c r="I768" s="47">
        <v>0</v>
      </c>
      <c r="J768" s="47">
        <v>0</v>
      </c>
      <c r="K768" s="47">
        <v>21</v>
      </c>
      <c r="L768" s="47">
        <v>264</v>
      </c>
      <c r="M768" s="47">
        <v>4</v>
      </c>
      <c r="N768" s="47">
        <v>7</v>
      </c>
      <c r="O768" s="42">
        <v>0.9</v>
      </c>
      <c r="P768" s="42">
        <v>4.79</v>
      </c>
      <c r="Q768" s="42">
        <v>-0.01</v>
      </c>
      <c r="R768" s="42">
        <v>0.4</v>
      </c>
      <c r="S768" s="47">
        <v>4</v>
      </c>
      <c r="T768" s="42">
        <v>1.06</v>
      </c>
      <c r="U768" s="42">
        <v>0.45</v>
      </c>
      <c r="V768" s="42">
        <v>0.35</v>
      </c>
      <c r="W768" s="42">
        <v>46</v>
      </c>
      <c r="X768" s="42">
        <v>30</v>
      </c>
      <c r="Y768" s="42">
        <v>0.5</v>
      </c>
      <c r="Z768" s="42">
        <v>0.25</v>
      </c>
      <c r="AA768" s="42">
        <v>0.5</v>
      </c>
      <c r="AB768" s="42">
        <v>0</v>
      </c>
      <c r="AC768" s="42">
        <v>0</v>
      </c>
      <c r="AD768" s="42">
        <v>0</v>
      </c>
      <c r="AE768" s="42">
        <v>0</v>
      </c>
      <c r="AF768" s="42">
        <v>0</v>
      </c>
      <c r="AG768" s="42">
        <v>0</v>
      </c>
      <c r="AH768" s="42">
        <v>0</v>
      </c>
      <c r="AI768" s="47">
        <v>0</v>
      </c>
      <c r="AJ768" s="47">
        <v>1</v>
      </c>
      <c r="AK768" s="47">
        <v>1</v>
      </c>
      <c r="AL768" s="47">
        <v>0</v>
      </c>
      <c r="AM768" s="47">
        <v>0</v>
      </c>
      <c r="AN768">
        <v>0</v>
      </c>
      <c r="AO768" s="47">
        <v>0</v>
      </c>
      <c r="AP768" s="47">
        <v>0</v>
      </c>
      <c r="AQ768" s="47">
        <v>0</v>
      </c>
      <c r="AR768" s="47">
        <v>0</v>
      </c>
      <c r="AS768" s="47">
        <v>2</v>
      </c>
      <c r="AT768" s="47">
        <v>0</v>
      </c>
      <c r="AU768" s="47">
        <v>1</v>
      </c>
      <c r="AV768" s="47">
        <v>0</v>
      </c>
      <c r="AW768" s="47">
        <v>0</v>
      </c>
      <c r="AX768" s="47">
        <v>0</v>
      </c>
      <c r="AY768">
        <v>0</v>
      </c>
      <c r="AZ768" s="47">
        <v>0</v>
      </c>
      <c r="BA768" s="47">
        <v>0</v>
      </c>
      <c r="BB768">
        <v>0</v>
      </c>
      <c r="BC768" t="s">
        <v>832</v>
      </c>
      <c r="BD768">
        <v>0.89999999999999991</v>
      </c>
      <c r="BE768">
        <v>0.7</v>
      </c>
      <c r="BF768">
        <v>2</v>
      </c>
      <c r="BG768">
        <v>2</v>
      </c>
    </row>
    <row r="769" spans="1:59" x14ac:dyDescent="0.25">
      <c r="A769" s="47">
        <v>1</v>
      </c>
      <c r="B769" s="47">
        <v>3</v>
      </c>
      <c r="C769" s="47">
        <v>4</v>
      </c>
      <c r="D769" s="47">
        <v>0</v>
      </c>
      <c r="E769" s="47">
        <v>1</v>
      </c>
      <c r="F769" s="47">
        <v>0</v>
      </c>
      <c r="G769" s="47">
        <v>0</v>
      </c>
      <c r="H769" s="47">
        <v>0</v>
      </c>
      <c r="I769" s="47">
        <v>0</v>
      </c>
      <c r="J769" s="47">
        <v>0</v>
      </c>
      <c r="K769" s="47">
        <v>21</v>
      </c>
      <c r="L769" s="47">
        <v>280</v>
      </c>
      <c r="M769" s="47">
        <v>4</v>
      </c>
      <c r="N769" s="47">
        <v>6</v>
      </c>
      <c r="O769" s="42">
        <v>-0.7</v>
      </c>
      <c r="P769" s="42">
        <v>1.54</v>
      </c>
      <c r="Q769" s="42">
        <v>-0.59</v>
      </c>
      <c r="R769" s="42">
        <v>0.95</v>
      </c>
      <c r="S769" s="47">
        <v>2</v>
      </c>
      <c r="T769" s="42">
        <v>-0.15</v>
      </c>
      <c r="U769" s="42">
        <v>-0.7</v>
      </c>
      <c r="V769" s="42">
        <v>2.6</v>
      </c>
      <c r="W769" s="42">
        <v>48</v>
      </c>
      <c r="X769" s="42">
        <v>48</v>
      </c>
      <c r="Y769" s="42">
        <v>0.5</v>
      </c>
      <c r="Z769" s="42">
        <v>1.5</v>
      </c>
      <c r="AA769" s="42">
        <v>2</v>
      </c>
      <c r="AB769" s="42">
        <v>0.5</v>
      </c>
      <c r="AC769" s="42">
        <v>0</v>
      </c>
      <c r="AD769" s="42">
        <v>0</v>
      </c>
      <c r="AE769" s="42">
        <v>0</v>
      </c>
      <c r="AF769" s="42">
        <v>0</v>
      </c>
      <c r="AG769" s="42">
        <v>0</v>
      </c>
      <c r="AH769" s="42">
        <v>0</v>
      </c>
      <c r="AI769" s="47">
        <v>0</v>
      </c>
      <c r="AJ769" s="47">
        <v>1</v>
      </c>
      <c r="AK769" s="47">
        <v>3</v>
      </c>
      <c r="AL769" s="47">
        <v>1</v>
      </c>
      <c r="AM769" s="47">
        <v>0</v>
      </c>
      <c r="AN769">
        <v>0</v>
      </c>
      <c r="AO769" s="47">
        <v>0</v>
      </c>
      <c r="AP769" s="47">
        <v>0</v>
      </c>
      <c r="AQ769" s="47">
        <v>0</v>
      </c>
      <c r="AR769" s="47">
        <v>0</v>
      </c>
      <c r="AS769" s="47">
        <v>1</v>
      </c>
      <c r="AT769" s="47">
        <v>2</v>
      </c>
      <c r="AU769" s="47">
        <v>1</v>
      </c>
      <c r="AV769" s="47">
        <v>0</v>
      </c>
      <c r="AW769" s="47">
        <v>0</v>
      </c>
      <c r="AX769" s="47">
        <v>0</v>
      </c>
      <c r="AY769">
        <v>0</v>
      </c>
      <c r="AZ769" s="47">
        <v>0</v>
      </c>
      <c r="BA769" s="47">
        <v>0</v>
      </c>
      <c r="BB769">
        <v>0</v>
      </c>
      <c r="BC769" t="s">
        <v>842</v>
      </c>
      <c r="BD769">
        <v>-0.7</v>
      </c>
      <c r="BE769">
        <v>2.6</v>
      </c>
      <c r="BF769">
        <v>1</v>
      </c>
      <c r="BG769">
        <v>1</v>
      </c>
    </row>
    <row r="770" spans="1:59" x14ac:dyDescent="0.25">
      <c r="A770" s="47">
        <v>1</v>
      </c>
      <c r="B770" s="47">
        <v>2</v>
      </c>
      <c r="C770" s="47">
        <v>6</v>
      </c>
      <c r="D770" s="47">
        <v>4</v>
      </c>
      <c r="E770" s="47">
        <v>8</v>
      </c>
      <c r="F770" s="47">
        <v>0</v>
      </c>
      <c r="G770" s="47">
        <v>2</v>
      </c>
      <c r="H770" s="47">
        <v>2</v>
      </c>
      <c r="I770" s="47">
        <v>0</v>
      </c>
      <c r="J770" s="47">
        <v>0</v>
      </c>
      <c r="K770" s="47">
        <v>21</v>
      </c>
      <c r="L770" s="47">
        <v>283</v>
      </c>
      <c r="M770" s="47">
        <v>5</v>
      </c>
      <c r="N770" s="47">
        <v>7</v>
      </c>
      <c r="O770" s="42">
        <v>2.2999999999999998</v>
      </c>
      <c r="P770" s="42">
        <v>6.72</v>
      </c>
      <c r="Q770" s="42">
        <v>-0.15</v>
      </c>
      <c r="R770" s="42">
        <v>5.0199999999999996</v>
      </c>
      <c r="S770" s="47">
        <v>5</v>
      </c>
      <c r="T770" s="42">
        <v>2.2200000000000002</v>
      </c>
      <c r="U770" s="42">
        <v>1.95</v>
      </c>
      <c r="V770" s="42">
        <v>7.0666666666666673</v>
      </c>
      <c r="W770" s="42">
        <v>76</v>
      </c>
      <c r="X770" s="42">
        <v>99</v>
      </c>
      <c r="Y770" s="42">
        <v>1.6</v>
      </c>
      <c r="Z770" s="42">
        <v>0.4</v>
      </c>
      <c r="AA770" s="42">
        <v>1.2</v>
      </c>
      <c r="AB770" s="42">
        <v>0.2</v>
      </c>
      <c r="AC770" s="42">
        <v>0.8</v>
      </c>
      <c r="AD770" s="42">
        <v>0</v>
      </c>
      <c r="AE770" s="42">
        <v>0</v>
      </c>
      <c r="AF770" s="42">
        <v>0.4</v>
      </c>
      <c r="AG770" s="42">
        <v>0.4</v>
      </c>
      <c r="AH770" s="42">
        <v>0</v>
      </c>
      <c r="AI770" s="47">
        <v>4</v>
      </c>
      <c r="AJ770" s="47">
        <v>1</v>
      </c>
      <c r="AK770" s="47">
        <v>1</v>
      </c>
      <c r="AL770" s="47">
        <v>1</v>
      </c>
      <c r="AM770" s="47">
        <v>1</v>
      </c>
      <c r="AN770">
        <v>0</v>
      </c>
      <c r="AO770" s="47">
        <v>0</v>
      </c>
      <c r="AP770" s="47">
        <v>0</v>
      </c>
      <c r="AQ770" s="47">
        <v>1</v>
      </c>
      <c r="AR770" s="47">
        <v>0</v>
      </c>
      <c r="AS770" s="47">
        <v>4</v>
      </c>
      <c r="AT770" s="47">
        <v>1</v>
      </c>
      <c r="AU770" s="47">
        <v>5</v>
      </c>
      <c r="AV770" s="47">
        <v>0</v>
      </c>
      <c r="AW770" s="47">
        <v>3</v>
      </c>
      <c r="AX770" s="47">
        <v>0</v>
      </c>
      <c r="AY770">
        <v>0</v>
      </c>
      <c r="AZ770" s="47">
        <v>2</v>
      </c>
      <c r="BA770" s="47">
        <v>1</v>
      </c>
      <c r="BB770">
        <v>0</v>
      </c>
      <c r="BC770" t="s">
        <v>841</v>
      </c>
      <c r="BD770">
        <v>3.9000000000000004</v>
      </c>
      <c r="BE770">
        <v>21.3</v>
      </c>
      <c r="BF770">
        <v>2</v>
      </c>
      <c r="BG770">
        <v>3</v>
      </c>
    </row>
    <row r="771" spans="1:59" x14ac:dyDescent="0.25">
      <c r="A771" s="47">
        <v>1</v>
      </c>
      <c r="B771" s="47">
        <v>7</v>
      </c>
      <c r="C771" s="47">
        <v>14</v>
      </c>
      <c r="D771" s="47">
        <v>5</v>
      </c>
      <c r="E771" s="47">
        <v>17</v>
      </c>
      <c r="F771" s="47">
        <v>1</v>
      </c>
      <c r="G771" s="47">
        <v>2</v>
      </c>
      <c r="H771" s="47">
        <v>0</v>
      </c>
      <c r="I771" s="47">
        <v>0</v>
      </c>
      <c r="J771" s="47">
        <v>0</v>
      </c>
      <c r="K771" s="47">
        <v>21</v>
      </c>
      <c r="L771" s="47">
        <v>277</v>
      </c>
      <c r="M771" s="47">
        <v>4</v>
      </c>
      <c r="N771" s="47">
        <v>7</v>
      </c>
      <c r="O771" s="42">
        <v>1.5</v>
      </c>
      <c r="P771" s="42">
        <v>7.09</v>
      </c>
      <c r="Q771" s="42">
        <v>-0.65</v>
      </c>
      <c r="R771" s="42">
        <v>3.85</v>
      </c>
      <c r="S771" s="47">
        <v>6</v>
      </c>
      <c r="T771" s="42">
        <v>1.61</v>
      </c>
      <c r="U771" s="42">
        <v>4.8666666666666671</v>
      </c>
      <c r="V771" s="42">
        <v>2.8333333333333335</v>
      </c>
      <c r="W771" s="42">
        <v>86</v>
      </c>
      <c r="X771" s="42">
        <v>84</v>
      </c>
      <c r="Y771" s="42">
        <v>2.83</v>
      </c>
      <c r="Z771" s="42">
        <v>1.17</v>
      </c>
      <c r="AA771" s="42">
        <v>2.33</v>
      </c>
      <c r="AB771" s="42">
        <v>0.17</v>
      </c>
      <c r="AC771" s="42">
        <v>0.83</v>
      </c>
      <c r="AD771" s="42">
        <v>0</v>
      </c>
      <c r="AE771" s="42">
        <v>0.17</v>
      </c>
      <c r="AF771" s="42">
        <v>0</v>
      </c>
      <c r="AG771" s="42">
        <v>0.33</v>
      </c>
      <c r="AH771" s="42">
        <v>0</v>
      </c>
      <c r="AI771" s="47">
        <v>12</v>
      </c>
      <c r="AJ771" s="47">
        <v>3</v>
      </c>
      <c r="AK771" s="47">
        <v>6</v>
      </c>
      <c r="AL771" s="47">
        <v>1</v>
      </c>
      <c r="AM771" s="47">
        <v>2</v>
      </c>
      <c r="AN771">
        <v>1</v>
      </c>
      <c r="AO771" s="47">
        <v>0</v>
      </c>
      <c r="AP771" s="47">
        <v>0</v>
      </c>
      <c r="AQ771" s="47">
        <v>1</v>
      </c>
      <c r="AR771" s="47">
        <v>0</v>
      </c>
      <c r="AS771" s="47">
        <v>5</v>
      </c>
      <c r="AT771" s="47">
        <v>4</v>
      </c>
      <c r="AU771" s="47">
        <v>8</v>
      </c>
      <c r="AV771" s="47">
        <v>0</v>
      </c>
      <c r="AW771" s="47">
        <v>3</v>
      </c>
      <c r="AX771" s="47">
        <v>0</v>
      </c>
      <c r="AY771">
        <v>0</v>
      </c>
      <c r="AZ771" s="47">
        <v>0</v>
      </c>
      <c r="BA771" s="47">
        <v>1</v>
      </c>
      <c r="BB771">
        <v>0</v>
      </c>
      <c r="BC771" t="s">
        <v>845</v>
      </c>
      <c r="BD771">
        <v>14.6</v>
      </c>
      <c r="BE771">
        <v>8.5</v>
      </c>
      <c r="BF771">
        <v>3</v>
      </c>
      <c r="BG771">
        <v>3</v>
      </c>
    </row>
    <row r="772" spans="1:59" x14ac:dyDescent="0.25">
      <c r="A772" s="47">
        <v>0</v>
      </c>
      <c r="B772" s="47">
        <v>0</v>
      </c>
      <c r="C772" s="47">
        <v>0</v>
      </c>
      <c r="D772" s="47">
        <v>0</v>
      </c>
      <c r="E772" s="47">
        <v>0</v>
      </c>
      <c r="F772" s="47">
        <v>0</v>
      </c>
      <c r="G772" s="47">
        <v>0</v>
      </c>
      <c r="H772" s="47">
        <v>0</v>
      </c>
      <c r="I772" s="47">
        <v>0</v>
      </c>
      <c r="J772" s="47">
        <v>0</v>
      </c>
      <c r="K772" s="47">
        <v>21</v>
      </c>
      <c r="L772" s="47">
        <v>267</v>
      </c>
      <c r="M772" s="47">
        <v>6</v>
      </c>
      <c r="N772" s="47">
        <v>7</v>
      </c>
      <c r="O772" s="42">
        <v>2.2200000000000002</v>
      </c>
      <c r="P772" s="42">
        <v>8.07</v>
      </c>
      <c r="Q772" s="42">
        <v>-0.7</v>
      </c>
      <c r="R772" s="42">
        <v>4.4400000000000004</v>
      </c>
      <c r="S772" s="47">
        <v>6</v>
      </c>
      <c r="T772" s="42">
        <v>2.17</v>
      </c>
      <c r="U772" s="42">
        <v>0</v>
      </c>
      <c r="V772" s="42">
        <v>0</v>
      </c>
      <c r="W772" s="42">
        <v>0</v>
      </c>
      <c r="X772" s="42">
        <v>0</v>
      </c>
      <c r="Y772" s="42">
        <v>0</v>
      </c>
      <c r="Z772" s="42">
        <v>0</v>
      </c>
      <c r="AA772" s="42">
        <v>0</v>
      </c>
      <c r="AB772" s="42">
        <v>0</v>
      </c>
      <c r="AC772" s="42">
        <v>0</v>
      </c>
      <c r="AD772" s="42">
        <v>0</v>
      </c>
      <c r="AE772" s="42">
        <v>0</v>
      </c>
      <c r="AF772" s="42">
        <v>0</v>
      </c>
      <c r="AG772" s="42">
        <v>0</v>
      </c>
      <c r="AH772" s="42">
        <v>0</v>
      </c>
      <c r="AI772" s="47">
        <v>0</v>
      </c>
      <c r="AJ772" s="47">
        <v>0</v>
      </c>
      <c r="AK772" s="47">
        <v>0</v>
      </c>
      <c r="AL772" s="47">
        <v>0</v>
      </c>
      <c r="AM772" s="47">
        <v>0</v>
      </c>
      <c r="AN772">
        <v>0</v>
      </c>
      <c r="AO772" s="47">
        <v>0</v>
      </c>
      <c r="AP772" s="47">
        <v>0</v>
      </c>
      <c r="AQ772" s="47">
        <v>0</v>
      </c>
      <c r="AR772" s="47">
        <v>0</v>
      </c>
      <c r="AS772" s="47">
        <v>0</v>
      </c>
      <c r="AT772" s="47">
        <v>0</v>
      </c>
      <c r="AU772" s="47">
        <v>0</v>
      </c>
      <c r="AV772" s="47">
        <v>0</v>
      </c>
      <c r="AW772" s="47">
        <v>0</v>
      </c>
      <c r="AX772" s="47">
        <v>0</v>
      </c>
      <c r="AY772">
        <v>0</v>
      </c>
      <c r="AZ772" s="47">
        <v>0</v>
      </c>
      <c r="BA772" s="47">
        <v>0</v>
      </c>
      <c r="BB772">
        <v>0</v>
      </c>
      <c r="BC772" t="s">
        <v>840</v>
      </c>
      <c r="BD772">
        <v>0</v>
      </c>
      <c r="BE772">
        <v>0</v>
      </c>
      <c r="BF772">
        <v>0</v>
      </c>
      <c r="BG772">
        <v>0</v>
      </c>
    </row>
    <row r="773" spans="1:59" x14ac:dyDescent="0.25">
      <c r="A773" s="47" t="s">
        <v>912</v>
      </c>
      <c r="S773" s="47"/>
      <c r="AI773" s="47"/>
      <c r="AJ773" s="47"/>
      <c r="AK773" s="47"/>
      <c r="AL773" s="47"/>
      <c r="AM773" s="47"/>
      <c r="AN773"/>
      <c r="AO773" s="47"/>
      <c r="AP773" s="47"/>
      <c r="AQ773" s="47"/>
      <c r="AR773" s="47"/>
      <c r="AS773" s="47"/>
      <c r="AT773" s="47"/>
      <c r="AU773" s="47"/>
      <c r="AV773" s="47"/>
      <c r="AW773" s="47"/>
      <c r="AX773" s="47"/>
      <c r="AY773"/>
      <c r="AZ773" s="47"/>
      <c r="BA773" s="47"/>
      <c r="BG773">
        <f>SUBTOTAL(103,FPontuacao[jogos_fora])</f>
        <v>771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AL196"/>
  <sheetViews>
    <sheetView tabSelected="1" topLeftCell="L1" zoomScale="90" zoomScaleNormal="90" workbookViewId="0">
      <selection activeCell="AB11" sqref="AB11"/>
    </sheetView>
  </sheetViews>
  <sheetFormatPr defaultRowHeight="15" x14ac:dyDescent="0.25"/>
  <cols>
    <col min="1" max="1" width="11.42578125" customWidth="1"/>
    <col min="2" max="2" width="14.7109375" bestFit="1" customWidth="1"/>
    <col min="3" max="9" width="11.42578125" customWidth="1"/>
    <col min="10" max="12" width="12.5703125" customWidth="1"/>
    <col min="13" max="13" width="12.28515625" bestFit="1" customWidth="1"/>
    <col min="18" max="18" width="10" customWidth="1"/>
    <col min="19" max="19" width="14.5703125" bestFit="1" customWidth="1"/>
    <col min="20" max="20" width="11.5703125" bestFit="1" customWidth="1"/>
    <col min="21" max="21" width="12.85546875" bestFit="1" customWidth="1"/>
    <col min="22" max="22" width="15.85546875" customWidth="1"/>
    <col min="23" max="23" width="21.42578125" bestFit="1" customWidth="1"/>
    <col min="24" max="24" width="14.7109375" bestFit="1" customWidth="1"/>
    <col min="25" max="26" width="15.42578125" bestFit="1" customWidth="1"/>
    <col min="27" max="27" width="13.7109375" bestFit="1" customWidth="1"/>
    <col min="28" max="28" width="11.85546875" bestFit="1" customWidth="1"/>
    <col min="29" max="29" width="11.5703125" bestFit="1" customWidth="1"/>
    <col min="30" max="30" width="14.28515625" bestFit="1" customWidth="1"/>
    <col min="31" max="31" width="14.5703125" bestFit="1" customWidth="1"/>
    <col min="32" max="32" width="23.28515625" bestFit="1" customWidth="1"/>
    <col min="33" max="33" width="20.28515625" bestFit="1" customWidth="1"/>
    <col min="34" max="34" width="11" bestFit="1" customWidth="1"/>
    <col min="35" max="35" width="15.140625" bestFit="1" customWidth="1"/>
    <col min="36" max="36" width="10.7109375" bestFit="1" customWidth="1"/>
    <col min="37" max="37" width="15.42578125" bestFit="1" customWidth="1"/>
    <col min="38" max="38" width="14.85546875" customWidth="1"/>
  </cols>
  <sheetData>
    <row r="1" spans="1:38" x14ac:dyDescent="0.25">
      <c r="A1" t="s">
        <v>22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68</v>
      </c>
      <c r="L1" t="s">
        <v>70</v>
      </c>
      <c r="P1" t="s">
        <v>915</v>
      </c>
      <c r="Q1" s="21" t="s">
        <v>864</v>
      </c>
      <c r="R1" s="29" t="s">
        <v>71</v>
      </c>
      <c r="S1" s="30" t="s">
        <v>778</v>
      </c>
      <c r="T1" s="31" t="s">
        <v>72</v>
      </c>
      <c r="U1" s="32" t="s">
        <v>878</v>
      </c>
      <c r="V1" s="22" t="s">
        <v>73</v>
      </c>
      <c r="W1" s="22" t="s">
        <v>74</v>
      </c>
      <c r="X1" s="22" t="s">
        <v>865</v>
      </c>
      <c r="Y1" s="22" t="s">
        <v>866</v>
      </c>
      <c r="Z1" s="22" t="s">
        <v>903</v>
      </c>
      <c r="AA1" s="22" t="s">
        <v>867</v>
      </c>
      <c r="AB1" s="22" t="s">
        <v>75</v>
      </c>
      <c r="AC1" s="22" t="s">
        <v>76</v>
      </c>
      <c r="AD1" s="23" t="s">
        <v>77</v>
      </c>
      <c r="AE1" s="22" t="s">
        <v>879</v>
      </c>
      <c r="AF1" s="22" t="s">
        <v>880</v>
      </c>
      <c r="AG1" s="22" t="s">
        <v>881</v>
      </c>
      <c r="AH1" s="22" t="s">
        <v>882</v>
      </c>
      <c r="AI1" s="22" t="s">
        <v>883</v>
      </c>
      <c r="AJ1" s="22" t="s">
        <v>884</v>
      </c>
      <c r="AL1" s="49"/>
    </row>
    <row r="2" spans="1:38" x14ac:dyDescent="0.25">
      <c r="B2" t="s">
        <v>23</v>
      </c>
      <c r="C2" t="s">
        <v>1</v>
      </c>
      <c r="D2" t="s">
        <v>33</v>
      </c>
      <c r="E2" t="s">
        <v>0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67</v>
      </c>
      <c r="L2" t="s">
        <v>69</v>
      </c>
      <c r="P2" s="48">
        <f>Tabela121215[[#This Row],[GOLS CASA]]-Tabela121215[[#This Row],[GOLS FORA]]</f>
        <v>0.10882701403893125</v>
      </c>
      <c r="Q2" s="35">
        <v>1</v>
      </c>
      <c r="R2" s="25" t="s">
        <v>55</v>
      </c>
      <c r="S2" s="26"/>
      <c r="T2" s="27" t="s">
        <v>48</v>
      </c>
      <c r="U2" s="28"/>
      <c r="V2" s="45">
        <f>U25</f>
        <v>1.0224678383765171</v>
      </c>
      <c r="W2" s="45">
        <f>U26</f>
        <v>0.91364082433758587</v>
      </c>
      <c r="X2" s="43">
        <f>Y19</f>
        <v>0.40106136865795222</v>
      </c>
      <c r="Y2" s="43">
        <f>X19</f>
        <v>0.35970614729101197</v>
      </c>
      <c r="Z2" s="43">
        <f t="shared" ref="Z2:AA11" si="0">1-X2</f>
        <v>0.59893863134204772</v>
      </c>
      <c r="AA2" s="43">
        <f t="shared" si="0"/>
        <v>0.64029385270898809</v>
      </c>
      <c r="AB2" s="38">
        <f>SUM(AD20:AK20,AE21:AK21,AF22:AK22,AG23:AK23,AH24:AK24,AI25:AK25,AJ26:AK26,AK27)</f>
        <v>0.37187825779329375</v>
      </c>
      <c r="AC2" s="38">
        <f>SUM(AC20,AD21,AE22,AF23,AG24,AH25,AI26,AJ27,AK28)</f>
        <v>0.31397003725133005</v>
      </c>
      <c r="AD2" s="39">
        <f>SUM(AC21:AC28,AD22:AD28,AE23:AE28,AF24:AF28,AG25:AG28,AH26:AH28,AI27:AI28,AJ28)</f>
        <v>0.31414981883270349</v>
      </c>
      <c r="AE2" s="37" t="str">
        <f>IF(Tabela121215[[#This Row],[%SG CASA]]&gt;=LARGE(Tabela121215[[%SG CASA]:[%SG FORA]],4),"SIM","NÃO")</f>
        <v>NÃO</v>
      </c>
      <c r="AF2" s="37" t="str">
        <f>IF(Tabela121215[[#This Row],[%SG FORA]]&gt;=LARGE(Tabela121215[[%SG CASA]:[%SG FORA]],4),"SIM","NÃO")</f>
        <v>NÃO</v>
      </c>
      <c r="AG2" s="37" t="str">
        <f>IF(Tabela121215[[#This Row],[%SOFRE GOL FORA]]&gt;=LARGE(Tabela121215[[%SOFRE GOL CASA]:[%SOFRE GOL FORA]],6),"SIM","NÃO")</f>
        <v>NÃO</v>
      </c>
      <c r="AH2" s="37" t="str">
        <f>IF(Tabela121215[[#This Row],[%SOFRE GOL CASA]]&gt;=LARGE(Tabela121215[[%SOFRE GOL CASA]:[%SOFRE GOL FORA]],6),"SIM","NÃO")</f>
        <v>NÃO</v>
      </c>
      <c r="AI2" s="37" t="str">
        <f t="shared" ref="AI2:AI11" si="1">IF(AB2 &gt; 0.6, "SIM","NÃO")</f>
        <v>NÃO</v>
      </c>
      <c r="AJ2" s="37" t="str">
        <f t="shared" ref="AJ2:AJ11" si="2">IF(AD2 &gt; 0.6, "SIM","NÃO")</f>
        <v>NÃO</v>
      </c>
      <c r="AL2" s="50"/>
    </row>
    <row r="3" spans="1:38" x14ac:dyDescent="0.25">
      <c r="A3">
        <v>1</v>
      </c>
      <c r="B3" t="s">
        <v>39</v>
      </c>
      <c r="C3" t="s">
        <v>42</v>
      </c>
      <c r="D3" t="s">
        <v>16</v>
      </c>
      <c r="E3" t="s">
        <v>8</v>
      </c>
      <c r="F3" t="s">
        <v>5</v>
      </c>
      <c r="G3" t="s">
        <v>17</v>
      </c>
      <c r="H3" t="s">
        <v>9</v>
      </c>
      <c r="I3" t="s">
        <v>777</v>
      </c>
      <c r="J3" t="s">
        <v>10</v>
      </c>
      <c r="K3">
        <f t="shared" ref="K3:K22" si="3">G3/$C3</f>
        <v>1.2</v>
      </c>
      <c r="L3">
        <f t="shared" ref="L3:L22" si="4">H3/$C3</f>
        <v>0.8</v>
      </c>
      <c r="P3" s="48">
        <f>Tabela121215[[#This Row],[GOLS CASA]]-Tabela121215[[#This Row],[GOLS FORA]]</f>
        <v>-0.17232735498069618</v>
      </c>
      <c r="Q3" s="35">
        <v>2</v>
      </c>
      <c r="R3" s="25" t="s">
        <v>52</v>
      </c>
      <c r="S3" s="26"/>
      <c r="T3" s="27" t="s">
        <v>40</v>
      </c>
      <c r="U3" s="28"/>
      <c r="V3" s="45">
        <f>U43</f>
        <v>0.94641651155512319</v>
      </c>
      <c r="W3" s="45">
        <f>U44</f>
        <v>1.1187438665358194</v>
      </c>
      <c r="X3" s="43">
        <f>Y37</f>
        <v>0.32668990311332591</v>
      </c>
      <c r="Y3" s="43">
        <f>X37</f>
        <v>0.38812939155802406</v>
      </c>
      <c r="Z3" s="43">
        <f t="shared" si="0"/>
        <v>0.67331009688667409</v>
      </c>
      <c r="AA3" s="43">
        <f t="shared" si="0"/>
        <v>0.61187060844197594</v>
      </c>
      <c r="AB3" s="38">
        <f>SUM(AD38:AK38,AE39:AK39,AF40:AK40,AG41:AK41,AH42:AK42,AI43:AK43,AJ44:AK44,AK45)</f>
        <v>0.30499708411254256</v>
      </c>
      <c r="AC3" s="38">
        <f>SUM(AC38,AD39,AE40,AF41,AG42,AH43,AI44,AJ45,AK46)</f>
        <v>0.30105754412280267</v>
      </c>
      <c r="AD3" s="39">
        <f>SUM(AC40:AC46,AC39,AD40:AD46,AE41,AF42,AG43,AH44,AI45,AJ46,AE46:AI46,AE45:AH45,AE44:AG44,AE42,AE43,AF43)</f>
        <v>0.39394187387669677</v>
      </c>
      <c r="AE3" s="37" t="str">
        <f>IF(Tabela121215[[#This Row],[%SG CASA]]&gt;=LARGE(Tabela121215[[%SG CASA]:[%SG FORA]],4),"SIM","NÃO")</f>
        <v>NÃO</v>
      </c>
      <c r="AF3" s="37" t="str">
        <f>IF(Tabela121215[[#This Row],[%SG FORA]]&gt;=LARGE(Tabela121215[[%SG CASA]:[%SG FORA]],4),"SIM","NÃO")</f>
        <v>NÃO</v>
      </c>
      <c r="AG3" s="37" t="str">
        <f>IF(Tabela121215[[#This Row],[%SOFRE GOL FORA]]&gt;=LARGE(Tabela121215[[%SOFRE GOL CASA]:[%SOFRE GOL FORA]],6),"SIM","NÃO")</f>
        <v>NÃO</v>
      </c>
      <c r="AH3" s="37" t="str">
        <f>IF(Tabela121215[[#This Row],[%SOFRE GOL CASA]]&gt;=LARGE(Tabela121215[[%SOFRE GOL CASA]:[%SOFRE GOL FORA]],6),"SIM","NÃO")</f>
        <v>NÃO</v>
      </c>
      <c r="AI3" s="17" t="str">
        <f t="shared" si="1"/>
        <v>NÃO</v>
      </c>
      <c r="AJ3" s="17" t="str">
        <f t="shared" si="2"/>
        <v>NÃO</v>
      </c>
    </row>
    <row r="4" spans="1:38" x14ac:dyDescent="0.25">
      <c r="A4">
        <v>2</v>
      </c>
      <c r="B4" t="s">
        <v>41</v>
      </c>
      <c r="C4" t="s">
        <v>3</v>
      </c>
      <c r="D4" t="s">
        <v>13</v>
      </c>
      <c r="E4" t="s">
        <v>16</v>
      </c>
      <c r="F4" t="s">
        <v>5</v>
      </c>
      <c r="G4" t="s">
        <v>973</v>
      </c>
      <c r="H4" t="s">
        <v>15</v>
      </c>
      <c r="I4" t="s">
        <v>63</v>
      </c>
      <c r="J4" t="s">
        <v>14</v>
      </c>
      <c r="K4">
        <f t="shared" si="3"/>
        <v>1.7272727272727273</v>
      </c>
      <c r="L4">
        <f t="shared" si="4"/>
        <v>0.81818181818181823</v>
      </c>
      <c r="P4" s="48">
        <f>Tabela121215[[#This Row],[GOLS CASA]]-Tabela121215[[#This Row],[GOLS FORA]]</f>
        <v>2.4717164951267456</v>
      </c>
      <c r="Q4" s="35">
        <v>3</v>
      </c>
      <c r="R4" s="25" t="s">
        <v>39</v>
      </c>
      <c r="S4" s="26"/>
      <c r="T4" s="27" t="s">
        <v>45</v>
      </c>
      <c r="U4" s="28"/>
      <c r="V4" s="45">
        <f>U61</f>
        <v>2.9293844405277625</v>
      </c>
      <c r="W4" s="45">
        <f>U62</f>
        <v>0.45766794540101707</v>
      </c>
      <c r="X4" s="43">
        <f>Y55</f>
        <v>0.6327575513821968</v>
      </c>
      <c r="Y4" s="43">
        <f>X55</f>
        <v>5.3429917316321213E-2</v>
      </c>
      <c r="Z4" s="43">
        <f t="shared" si="0"/>
        <v>0.3672424486178032</v>
      </c>
      <c r="AA4" s="43">
        <f t="shared" si="0"/>
        <v>0.94657008268367882</v>
      </c>
      <c r="AB4" s="38">
        <f>SUM(AE57:AK57,AD56:AK56,AF58:AK58,AG59:AK59,AH60:AK60,AI61:AK61,AJ62:AK62,AK63)</f>
        <v>0.86525825548412616</v>
      </c>
      <c r="AC4" s="38">
        <f>SUM(AC56,AD57,AE58,AF59,AG60,AH61,AI62,AJ63,AK64)</f>
        <v>9.6789611173867141E-2</v>
      </c>
      <c r="AD4" s="39">
        <f>SUM(AC57,AD58,AE59,AF60,AG61,AH62,AI63,AJ64,AC58:AC64,AD59:AD64,AE60:AE64,AF61:AF64,AG62:AG64,AH63:AH64,AI64)</f>
        <v>3.468845832700828E-2</v>
      </c>
      <c r="AE4" s="37" t="str">
        <f>IF(Tabela121215[[#This Row],[%SG CASA]]&gt;=LARGE(Tabela121215[[%SG CASA]:[%SG FORA]],4),"SIM","NÃO")</f>
        <v>SIM</v>
      </c>
      <c r="AF4" s="37" t="str">
        <f>IF(Tabela121215[[#This Row],[%SG FORA]]&gt;=LARGE(Tabela121215[[%SG CASA]:[%SG FORA]],4),"SIM","NÃO")</f>
        <v>NÃO</v>
      </c>
      <c r="AG4" s="37" t="str">
        <f>IF(Tabela121215[[#This Row],[%SOFRE GOL FORA]]&gt;=LARGE(Tabela121215[[%SOFRE GOL CASA]:[%SOFRE GOL FORA]],6),"SIM","NÃO")</f>
        <v>SIM</v>
      </c>
      <c r="AH4" s="37" t="str">
        <f>IF(Tabela121215[[#This Row],[%SOFRE GOL CASA]]&gt;=LARGE(Tabela121215[[%SOFRE GOL CASA]:[%SOFRE GOL FORA]],6),"SIM","NÃO")</f>
        <v>NÃO</v>
      </c>
      <c r="AI4" s="17" t="str">
        <f t="shared" si="1"/>
        <v>SIM</v>
      </c>
      <c r="AJ4" s="17" t="str">
        <f t="shared" si="2"/>
        <v>NÃO</v>
      </c>
    </row>
    <row r="5" spans="1:38" x14ac:dyDescent="0.25">
      <c r="A5">
        <v>3</v>
      </c>
      <c r="B5" t="s">
        <v>45</v>
      </c>
      <c r="C5" t="s">
        <v>3</v>
      </c>
      <c r="D5" t="s">
        <v>16</v>
      </c>
      <c r="E5" t="s">
        <v>5</v>
      </c>
      <c r="F5" t="s">
        <v>13</v>
      </c>
      <c r="G5" t="s">
        <v>10</v>
      </c>
      <c r="H5" t="s">
        <v>896</v>
      </c>
      <c r="I5" t="s">
        <v>65</v>
      </c>
      <c r="J5" t="s">
        <v>14</v>
      </c>
      <c r="K5">
        <f t="shared" si="3"/>
        <v>1.6363636363636365</v>
      </c>
      <c r="L5">
        <f t="shared" si="4"/>
        <v>1.8181818181818181</v>
      </c>
      <c r="P5" s="48">
        <f>Tabela121215[[#This Row],[GOLS CASA]]-Tabela121215[[#This Row],[GOLS FORA]]</f>
        <v>0.79204721712457871</v>
      </c>
      <c r="Q5" s="35">
        <v>4</v>
      </c>
      <c r="R5" s="25" t="s">
        <v>46</v>
      </c>
      <c r="S5" s="26"/>
      <c r="T5" s="27" t="s">
        <v>43</v>
      </c>
      <c r="U5" s="28"/>
      <c r="V5" s="45">
        <f>U79</f>
        <v>1.5548271261262738</v>
      </c>
      <c r="W5" s="45">
        <f>U80</f>
        <v>0.76277990900169512</v>
      </c>
      <c r="X5" s="43">
        <f>Y73</f>
        <v>0.46636816226467065</v>
      </c>
      <c r="Y5" s="43">
        <f>X73</f>
        <v>0.21122589492355706</v>
      </c>
      <c r="Z5" s="43">
        <f t="shared" si="0"/>
        <v>0.5336318377353293</v>
      </c>
      <c r="AA5" s="43">
        <f t="shared" si="0"/>
        <v>0.78877410507644297</v>
      </c>
      <c r="AB5" s="38">
        <f>SUM(AD74:AK74,AE75:AK75,AF76:AK76,AG77:AK77,AH78:AK78,AI79:AK79,AJ80:AK80,AK81)</f>
        <v>0.5620592182658869</v>
      </c>
      <c r="AC5" s="38">
        <f>SUM(AC74,AD75,AE76,AF77,AG78,AH79,AI80,AJ81,AK82)</f>
        <v>0.25489962866855498</v>
      </c>
      <c r="AD5" s="39">
        <f>SUM(AC75,AD76,AE77,AF78,AG79,AH80,AI81,AJ82,AC76:AC82,AD77:AD82,AE78:AE82,AF79:AF82,AG80:AG82,AH81:AH82,AI82)</f>
        <v>0.18300453436137123</v>
      </c>
      <c r="AE5" s="37" t="str">
        <f>IF(Tabela121215[[#This Row],[%SG CASA]]&gt;=LARGE(Tabela121215[[%SG CASA]:[%SG FORA]],4),"SIM","NÃO")</f>
        <v>NÃO</v>
      </c>
      <c r="AF5" s="37" t="str">
        <f>IF(Tabela121215[[#This Row],[%SG FORA]]&gt;=LARGE(Tabela121215[[%SG CASA]:[%SG FORA]],4),"SIM","NÃO")</f>
        <v>NÃO</v>
      </c>
      <c r="AG5" s="37" t="str">
        <f>IF(Tabela121215[[#This Row],[%SOFRE GOL FORA]]&gt;=LARGE(Tabela121215[[%SOFRE GOL CASA]:[%SOFRE GOL FORA]],6),"SIM","NÃO")</f>
        <v>SIM</v>
      </c>
      <c r="AH5" s="37" t="str">
        <f>IF(Tabela121215[[#This Row],[%SOFRE GOL CASA]]&gt;=LARGE(Tabela121215[[%SOFRE GOL CASA]:[%SOFRE GOL FORA]],6),"SIM","NÃO")</f>
        <v>NÃO</v>
      </c>
      <c r="AI5" s="17" t="str">
        <f t="shared" si="1"/>
        <v>NÃO</v>
      </c>
      <c r="AJ5" s="17" t="str">
        <f t="shared" si="2"/>
        <v>NÃO</v>
      </c>
    </row>
    <row r="6" spans="1:38" x14ac:dyDescent="0.25">
      <c r="A6">
        <v>4</v>
      </c>
      <c r="B6" t="s">
        <v>43</v>
      </c>
      <c r="C6" t="s">
        <v>3</v>
      </c>
      <c r="D6" t="s">
        <v>16</v>
      </c>
      <c r="E6" t="s">
        <v>12</v>
      </c>
      <c r="F6" t="s">
        <v>16</v>
      </c>
      <c r="G6" t="s">
        <v>15</v>
      </c>
      <c r="H6" t="s">
        <v>17</v>
      </c>
      <c r="I6" t="s">
        <v>59</v>
      </c>
      <c r="J6" t="s">
        <v>19</v>
      </c>
      <c r="K6">
        <f t="shared" si="3"/>
        <v>0.81818181818181823</v>
      </c>
      <c r="L6">
        <f t="shared" si="4"/>
        <v>1.0909090909090908</v>
      </c>
      <c r="P6" s="48">
        <f>Tabela121215[[#This Row],[GOLS CASA]]-Tabela121215[[#This Row],[GOLS FORA]]</f>
        <v>0.77946385943749275</v>
      </c>
      <c r="Q6" s="35">
        <v>5</v>
      </c>
      <c r="R6" s="25" t="s">
        <v>50</v>
      </c>
      <c r="S6" s="26"/>
      <c r="T6" s="27" t="s">
        <v>47</v>
      </c>
      <c r="U6" s="28"/>
      <c r="V6" s="45">
        <f>U97</f>
        <v>1.2269614060518206</v>
      </c>
      <c r="W6" s="45">
        <f>U98</f>
        <v>0.44749754661432778</v>
      </c>
      <c r="X6" s="43">
        <f>Y91</f>
        <v>0.63922578451578715</v>
      </c>
      <c r="Y6" s="43">
        <f>X91</f>
        <v>0.29318208688273001</v>
      </c>
      <c r="Z6" s="43">
        <f t="shared" si="0"/>
        <v>0.36077421548421285</v>
      </c>
      <c r="AA6" s="43">
        <f t="shared" si="0"/>
        <v>0.70681791311727005</v>
      </c>
      <c r="AB6" s="38">
        <f>SUM(AD92:AK92,AE93:AK93,AF94:AK94,AG95:AK95,AH96:AK96,AI97:AK97,AJ98:AK98,AK99)</f>
        <v>0.55954280344689711</v>
      </c>
      <c r="AC6" s="38">
        <f>SUM(AC92,AD93,AE94,AF95,AG96,AH97,AI98,AJ99,AK100)</f>
        <v>0.30532553536038198</v>
      </c>
      <c r="AD6" s="39">
        <f>SUM(AC93,AD94,AE95,AF96,AG97,AH98,AI99,AJ100,AC94:AC100,AD95:AD100,AE96:AE100,AF97:AF100,AG98:AG100,AH99:AH100,AI100)</f>
        <v>0.13512586602586474</v>
      </c>
      <c r="AE6" s="37" t="str">
        <f>IF(Tabela121215[[#This Row],[%SG CASA]]&gt;=LARGE(Tabela121215[[%SG CASA]:[%SG FORA]],4),"SIM","NÃO")</f>
        <v>SIM</v>
      </c>
      <c r="AF6" s="37" t="str">
        <f>IF(Tabela121215[[#This Row],[%SG FORA]]&gt;=LARGE(Tabela121215[[%SG CASA]:[%SG FORA]],4),"SIM","NÃO")</f>
        <v>NÃO</v>
      </c>
      <c r="AG6" s="37" t="str">
        <f>IF(Tabela121215[[#This Row],[%SOFRE GOL FORA]]&gt;=LARGE(Tabela121215[[%SOFRE GOL CASA]:[%SOFRE GOL FORA]],6),"SIM","NÃO")</f>
        <v>NÃO</v>
      </c>
      <c r="AH6" s="37" t="str">
        <f>IF(Tabela121215[[#This Row],[%SOFRE GOL CASA]]&gt;=LARGE(Tabela121215[[%SOFRE GOL CASA]:[%SOFRE GOL FORA]],6),"SIM","NÃO")</f>
        <v>NÃO</v>
      </c>
      <c r="AI6" s="17" t="str">
        <f t="shared" si="1"/>
        <v>NÃO</v>
      </c>
      <c r="AJ6" s="17" t="str">
        <f t="shared" si="2"/>
        <v>NÃO</v>
      </c>
    </row>
    <row r="7" spans="1:38" x14ac:dyDescent="0.25">
      <c r="A7">
        <v>5</v>
      </c>
      <c r="B7" t="s">
        <v>40</v>
      </c>
      <c r="C7" t="s">
        <v>3</v>
      </c>
      <c r="D7" t="s">
        <v>13</v>
      </c>
      <c r="E7" t="s">
        <v>8</v>
      </c>
      <c r="F7" t="s">
        <v>13</v>
      </c>
      <c r="G7" t="s">
        <v>3</v>
      </c>
      <c r="H7" t="s">
        <v>9</v>
      </c>
      <c r="I7" t="s">
        <v>991</v>
      </c>
      <c r="J7" t="s">
        <v>7</v>
      </c>
      <c r="K7">
        <f t="shared" si="3"/>
        <v>1</v>
      </c>
      <c r="L7">
        <f t="shared" si="4"/>
        <v>0.72727272727272729</v>
      </c>
      <c r="P7" s="48">
        <f>Tabela121215[[#This Row],[GOLS CASA]]-Tabela121215[[#This Row],[GOLS FORA]]</f>
        <v>-0.70697993582858643</v>
      </c>
      <c r="Q7" s="35">
        <v>6</v>
      </c>
      <c r="R7" s="25" t="s">
        <v>60</v>
      </c>
      <c r="S7" s="26"/>
      <c r="T7" s="27" t="s">
        <v>41</v>
      </c>
      <c r="U7" s="28"/>
      <c r="V7" s="45">
        <f>U115</f>
        <v>0.86754846892552973</v>
      </c>
      <c r="W7" s="45">
        <f>U116</f>
        <v>1.5745284047541162</v>
      </c>
      <c r="X7" s="43">
        <f>Y109</f>
        <v>0.20710519948193287</v>
      </c>
      <c r="Y7" s="43">
        <f>X109</f>
        <v>0.41997988196910419</v>
      </c>
      <c r="Z7" s="43">
        <f t="shared" si="0"/>
        <v>0.79289480051806716</v>
      </c>
      <c r="AA7" s="43">
        <f t="shared" si="0"/>
        <v>0.58002011803089581</v>
      </c>
      <c r="AB7" s="38">
        <f>SUM(AD110:AK110,AE111:AK111,AF112:AK112,AG113:AK113,AH114:AK114,AI115:AK115,AJ116:AK116,AK117)</f>
        <v>0.20696141899354994</v>
      </c>
      <c r="AC7" s="38">
        <f>SUM(AC110,AD111,AE112,AF113,AG114,AH115,AI116,AJ117,AK118)</f>
        <v>0.25308070465413035</v>
      </c>
      <c r="AD7" s="39">
        <f>SUM(AC111,AD112,AE113,AF114,AG115,AH116,AI117,AJ118,AC112:AC118,AD113:AD118,AE114:AE118,AF115:AF118,AG116:AG118,AH117:AH118,AI118)</f>
        <v>0.53991735439411259</v>
      </c>
      <c r="AE7" s="37" t="str">
        <f>IF(Tabela121215[[#This Row],[%SG CASA]]&gt;=LARGE(Tabela121215[[%SG CASA]:[%SG FORA]],4),"SIM","NÃO")</f>
        <v>NÃO</v>
      </c>
      <c r="AF7" s="37" t="str">
        <f>IF(Tabela121215[[#This Row],[%SG FORA]]&gt;=LARGE(Tabela121215[[%SG CASA]:[%SG FORA]],4),"SIM","NÃO")</f>
        <v>NÃO</v>
      </c>
      <c r="AG7" s="37" t="str">
        <f>IF(Tabela121215[[#This Row],[%SOFRE GOL FORA]]&gt;=LARGE(Tabela121215[[%SOFRE GOL CASA]:[%SOFRE GOL FORA]],6),"SIM","NÃO")</f>
        <v>NÃO</v>
      </c>
      <c r="AH7" s="37" t="str">
        <f>IF(Tabela121215[[#This Row],[%SOFRE GOL CASA]]&gt;=LARGE(Tabela121215[[%SOFRE GOL CASA]:[%SOFRE GOL FORA]],6),"SIM","NÃO")</f>
        <v>SIM</v>
      </c>
      <c r="AI7" s="17" t="str">
        <f t="shared" si="1"/>
        <v>NÃO</v>
      </c>
      <c r="AJ7" s="17" t="str">
        <f t="shared" si="2"/>
        <v>NÃO</v>
      </c>
    </row>
    <row r="8" spans="1:38" x14ac:dyDescent="0.25">
      <c r="A8">
        <v>6</v>
      </c>
      <c r="B8" t="s">
        <v>44</v>
      </c>
      <c r="C8" t="s">
        <v>42</v>
      </c>
      <c r="D8" t="s">
        <v>8</v>
      </c>
      <c r="E8" t="s">
        <v>13</v>
      </c>
      <c r="F8" t="s">
        <v>8</v>
      </c>
      <c r="G8" t="s">
        <v>7</v>
      </c>
      <c r="H8" t="s">
        <v>17</v>
      </c>
      <c r="I8" t="s">
        <v>991</v>
      </c>
      <c r="J8" t="s">
        <v>2</v>
      </c>
      <c r="K8">
        <f t="shared" si="3"/>
        <v>1.5</v>
      </c>
      <c r="L8">
        <f t="shared" si="4"/>
        <v>1.2</v>
      </c>
      <c r="P8" s="48">
        <f>Tabela121215[[#This Row],[GOLS CASA]]-Tabela121215[[#This Row],[GOLS FORA]]</f>
        <v>-0.4612208587658907</v>
      </c>
      <c r="Q8" s="35">
        <v>7</v>
      </c>
      <c r="R8" s="25" t="s">
        <v>44</v>
      </c>
      <c r="S8" s="26"/>
      <c r="T8" s="27" t="s">
        <v>49</v>
      </c>
      <c r="U8" s="28"/>
      <c r="V8" s="45">
        <f>U133</f>
        <v>0.43377423446276486</v>
      </c>
      <c r="W8" s="45">
        <f>U134</f>
        <v>0.89499509322865556</v>
      </c>
      <c r="X8" s="43">
        <f>Y127</f>
        <v>0.40860960358982351</v>
      </c>
      <c r="Y8" s="43">
        <f>X127</f>
        <v>0.64805854825710318</v>
      </c>
      <c r="Z8" s="43">
        <f t="shared" si="0"/>
        <v>0.59139039641017654</v>
      </c>
      <c r="AA8" s="43">
        <f t="shared" si="0"/>
        <v>0.35194145174289682</v>
      </c>
      <c r="AB8" s="38">
        <f>SUM(AD128,AE129,AF130,AG131,AH132,AI133,AJ134,AK135,AE128:AK128,AF129:AK129,AG130:AK130,AH131:AK131,AI132:AK132,AJ133:AK133,AK134)</f>
        <v>0.17137535646543184</v>
      </c>
      <c r="AC8" s="38">
        <f>SUM(AC128,AD129,AE130,AF131,AG132,AH133,AI134,AJ135,AK136)</f>
        <v>0.37802502118058035</v>
      </c>
      <c r="AD8" s="39">
        <f>SUM(AC129,AD130,AE131,AF132,AG133,AH134,AI135,AJ136,AC130:AC136,AD131:AD136,AE132:AE136,AF133:AF136,AG134:AG136,AH135:AH136,AI136)</f>
        <v>0.45059916605518369</v>
      </c>
      <c r="AE8" s="37" t="str">
        <f>IF(Tabela121215[[#This Row],[%SG CASA]]&gt;=LARGE(Tabela121215[[%SG CASA]:[%SG FORA]],4),"SIM","NÃO")</f>
        <v>NÃO</v>
      </c>
      <c r="AF8" s="37" t="str">
        <f>IF(Tabela121215[[#This Row],[%SG FORA]]&gt;=LARGE(Tabela121215[[%SG CASA]:[%SG FORA]],4),"SIM","NÃO")</f>
        <v>SIM</v>
      </c>
      <c r="AG8" s="37" t="str">
        <f>IF(Tabela121215[[#This Row],[%SOFRE GOL FORA]]&gt;=LARGE(Tabela121215[[%SOFRE GOL CASA]:[%SOFRE GOL FORA]],6),"SIM","NÃO")</f>
        <v>NÃO</v>
      </c>
      <c r="AH8" s="37" t="str">
        <f>IF(Tabela121215[[#This Row],[%SOFRE GOL CASA]]&gt;=LARGE(Tabela121215[[%SOFRE GOL CASA]:[%SOFRE GOL FORA]],6),"SIM","NÃO")</f>
        <v>NÃO</v>
      </c>
      <c r="AI8" s="17" t="str">
        <f t="shared" si="1"/>
        <v>NÃO</v>
      </c>
      <c r="AJ8" s="17" t="str">
        <f t="shared" si="2"/>
        <v>NÃO</v>
      </c>
    </row>
    <row r="9" spans="1:38" x14ac:dyDescent="0.25">
      <c r="A9">
        <v>7</v>
      </c>
      <c r="B9" t="s">
        <v>49</v>
      </c>
      <c r="C9" t="s">
        <v>42</v>
      </c>
      <c r="D9" t="s">
        <v>8</v>
      </c>
      <c r="E9" t="s">
        <v>13</v>
      </c>
      <c r="F9" t="s">
        <v>8</v>
      </c>
      <c r="G9" t="s">
        <v>17</v>
      </c>
      <c r="H9" t="s">
        <v>18</v>
      </c>
      <c r="I9" t="s">
        <v>65</v>
      </c>
      <c r="J9" t="s">
        <v>2</v>
      </c>
      <c r="K9">
        <f t="shared" si="3"/>
        <v>1.2</v>
      </c>
      <c r="L9">
        <f t="shared" si="4"/>
        <v>1.4</v>
      </c>
      <c r="P9" s="48">
        <f>Tabela121215[[#This Row],[GOLS CASA]]-Tabela121215[[#This Row],[GOLS FORA]]</f>
        <v>1.1009741030228157</v>
      </c>
      <c r="Q9" s="35">
        <v>8</v>
      </c>
      <c r="R9" s="25" t="s">
        <v>53</v>
      </c>
      <c r="S9" s="26"/>
      <c r="T9" s="27" t="s">
        <v>51</v>
      </c>
      <c r="U9" s="28"/>
      <c r="V9" s="45">
        <f>U151</f>
        <v>2.208530530893277</v>
      </c>
      <c r="W9" s="45">
        <f>U152</f>
        <v>1.1075564278704613</v>
      </c>
      <c r="X9" s="43">
        <f>Y145</f>
        <v>0.3303652468750693</v>
      </c>
      <c r="Y9" s="43">
        <f>X145</f>
        <v>0.10986196872799793</v>
      </c>
      <c r="Z9" s="43">
        <f t="shared" si="0"/>
        <v>0.6696347531249307</v>
      </c>
      <c r="AA9" s="43">
        <f t="shared" si="0"/>
        <v>0.89013803127200208</v>
      </c>
      <c r="AB9" s="38">
        <f>SUM(AD146,AE147,AF148,AG149,AH150,AI151,AJ152,AK153,AE146:AK146,AF147:AK147,AG148:AK148,AH149:AK149,AI150:AK150,AJ151:AK151,AK152)</f>
        <v>0.62270334757057932</v>
      </c>
      <c r="AC9" s="38">
        <f>SUM(AC146,AD147,AE148,AF149,AG150,AH151,AI152,AJ153,AK154)</f>
        <v>0.19661131438607934</v>
      </c>
      <c r="AD9" s="39">
        <f>SUM(AC147,AD148,AE149,AF150,AG151,AH152,AI153,AJ154,AC148:AC154,AD149:AD154,AE150:AE154,AF151:AF154,AG152:AG154,AH153:AH154,AI154)</f>
        <v>0.18020024498345211</v>
      </c>
      <c r="AE9" s="37" t="str">
        <f>IF(Tabela121215[[#This Row],[%SG CASA]]&gt;=LARGE(Tabela121215[[%SG CASA]:[%SG FORA]],4),"SIM","NÃO")</f>
        <v>NÃO</v>
      </c>
      <c r="AF9" s="37" t="str">
        <f>IF(Tabela121215[[#This Row],[%SG FORA]]&gt;=LARGE(Tabela121215[[%SG CASA]:[%SG FORA]],4),"SIM","NÃO")</f>
        <v>NÃO</v>
      </c>
      <c r="AG9" s="37" t="str">
        <f>IF(Tabela121215[[#This Row],[%SOFRE GOL FORA]]&gt;=LARGE(Tabela121215[[%SOFRE GOL CASA]:[%SOFRE GOL FORA]],6),"SIM","NÃO")</f>
        <v>SIM</v>
      </c>
      <c r="AH9" s="37" t="str">
        <f>IF(Tabela121215[[#This Row],[%SOFRE GOL CASA]]&gt;=LARGE(Tabela121215[[%SOFRE GOL CASA]:[%SOFRE GOL FORA]],6),"SIM","NÃO")</f>
        <v>NÃO</v>
      </c>
      <c r="AI9" s="17" t="str">
        <f t="shared" si="1"/>
        <v>SIM</v>
      </c>
      <c r="AJ9" s="17" t="str">
        <f t="shared" si="2"/>
        <v>NÃO</v>
      </c>
    </row>
    <row r="10" spans="1:38" x14ac:dyDescent="0.25">
      <c r="A10">
        <v>8</v>
      </c>
      <c r="B10" t="s">
        <v>47</v>
      </c>
      <c r="C10" t="s">
        <v>42</v>
      </c>
      <c r="D10" t="s">
        <v>8</v>
      </c>
      <c r="E10" t="s">
        <v>5</v>
      </c>
      <c r="F10" t="s">
        <v>16</v>
      </c>
      <c r="G10" t="s">
        <v>9</v>
      </c>
      <c r="H10" t="s">
        <v>3</v>
      </c>
      <c r="I10" t="s">
        <v>59</v>
      </c>
      <c r="J10" t="s">
        <v>3</v>
      </c>
      <c r="K10">
        <f t="shared" si="3"/>
        <v>0.8</v>
      </c>
      <c r="L10">
        <f t="shared" si="4"/>
        <v>1.1000000000000001</v>
      </c>
      <c r="P10" s="48">
        <f>Tabela121215[[#This Row],[GOLS CASA]]-Tabela121215[[#This Row],[GOLS FORA]]</f>
        <v>0.80932939487657984</v>
      </c>
      <c r="Q10" s="35">
        <v>9</v>
      </c>
      <c r="R10" s="25" t="s">
        <v>66</v>
      </c>
      <c r="S10" s="26"/>
      <c r="T10" s="27" t="s">
        <v>54</v>
      </c>
      <c r="U10" s="28"/>
      <c r="V10" s="45">
        <f>U169</f>
        <v>1.4246385214712807</v>
      </c>
      <c r="W10" s="45">
        <f>U170</f>
        <v>0.61530912659470083</v>
      </c>
      <c r="X10" s="43">
        <f>Y163</f>
        <v>0.54047379465935175</v>
      </c>
      <c r="Y10" s="43">
        <f>X163</f>
        <v>0.24059541756888755</v>
      </c>
      <c r="Z10" s="43">
        <f t="shared" si="0"/>
        <v>0.45952620534064825</v>
      </c>
      <c r="AA10" s="43">
        <f t="shared" si="0"/>
        <v>0.75940458243111242</v>
      </c>
      <c r="AB10" s="38">
        <f>SUM(AD164,AE165,AF166,AG167,AH168,AI169,AJ170,AK171,AE164:AK164,AF165:AK165,AG166:AK166,AH167:AK167,AI168:AK168,AJ169:AK169,AK170)</f>
        <v>0.56786271596328319</v>
      </c>
      <c r="AC10" s="38">
        <f>SUM(AC164,AD165,AE166,AF167,AG168,AH169,AI170,AJ171,AK172)</f>
        <v>0.27157523404262102</v>
      </c>
      <c r="AD10" s="39">
        <f>SUM(AC165,AD166,AE167,AF168,AG169,AH170,AI171,AJ172,AC166:AC172,AD167:AD172,AE168:AE172,AF169:AF172,AG170:AG172,AH171:AH172,AI172)</f>
        <v>0.16054338395989451</v>
      </c>
      <c r="AE10" s="37" t="str">
        <f>IF(Tabela121215[[#This Row],[%SG CASA]]&gt;=LARGE(Tabela121215[[%SG CASA]:[%SG FORA]],4),"SIM","NÃO")</f>
        <v>SIM</v>
      </c>
      <c r="AF10" s="37" t="str">
        <f>IF(Tabela121215[[#This Row],[%SG FORA]]&gt;=LARGE(Tabela121215[[%SG CASA]:[%SG FORA]],4),"SIM","NÃO")</f>
        <v>NÃO</v>
      </c>
      <c r="AG10" s="37" t="str">
        <f>IF(Tabela121215[[#This Row],[%SOFRE GOL FORA]]&gt;=LARGE(Tabela121215[[%SOFRE GOL CASA]:[%SOFRE GOL FORA]],6),"SIM","NÃO")</f>
        <v>SIM</v>
      </c>
      <c r="AH10" s="37" t="str">
        <f>IF(Tabela121215[[#This Row],[%SOFRE GOL CASA]]&gt;=LARGE(Tabela121215[[%SOFRE GOL CASA]:[%SOFRE GOL FORA]],6),"SIM","NÃO")</f>
        <v>NÃO</v>
      </c>
      <c r="AI10" s="17" t="str">
        <f t="shared" si="1"/>
        <v>NÃO</v>
      </c>
      <c r="AJ10" s="17" t="str">
        <f t="shared" si="2"/>
        <v>NÃO</v>
      </c>
    </row>
    <row r="11" spans="1:38" x14ac:dyDescent="0.25">
      <c r="A11">
        <v>9</v>
      </c>
      <c r="B11" t="s">
        <v>55</v>
      </c>
      <c r="C11" t="s">
        <v>3</v>
      </c>
      <c r="D11" t="s">
        <v>8</v>
      </c>
      <c r="E11" t="s">
        <v>5</v>
      </c>
      <c r="F11" t="s">
        <v>11</v>
      </c>
      <c r="G11" t="s">
        <v>15</v>
      </c>
      <c r="H11" t="s">
        <v>7</v>
      </c>
      <c r="I11" t="s">
        <v>21</v>
      </c>
      <c r="J11" t="s">
        <v>3</v>
      </c>
      <c r="K11">
        <f t="shared" si="3"/>
        <v>0.81818181818181823</v>
      </c>
      <c r="L11">
        <f t="shared" si="4"/>
        <v>1.3636363636363635</v>
      </c>
      <c r="P11" s="48">
        <f>Tabela121215[[#This Row],[GOLS CASA]]-Tabela121215[[#This Row],[GOLS FORA]]</f>
        <v>2.1015934038586974</v>
      </c>
      <c r="Q11" s="36">
        <v>10</v>
      </c>
      <c r="R11" s="25" t="s">
        <v>58</v>
      </c>
      <c r="S11" s="33"/>
      <c r="T11" s="27" t="s">
        <v>57</v>
      </c>
      <c r="U11" s="34"/>
      <c r="V11" s="46">
        <f>U188</f>
        <v>2.9406513037605619</v>
      </c>
      <c r="W11" s="46">
        <f>U189</f>
        <v>0.83905789990186463</v>
      </c>
      <c r="X11" s="44">
        <f>Y182</f>
        <v>0.43211742959864358</v>
      </c>
      <c r="Y11" s="44">
        <f>X182</f>
        <v>5.2831308300715217E-2</v>
      </c>
      <c r="Z11" s="44">
        <f t="shared" si="0"/>
        <v>0.56788257040135637</v>
      </c>
      <c r="AA11" s="44">
        <f t="shared" si="0"/>
        <v>0.94716869169928475</v>
      </c>
      <c r="AB11" s="40">
        <f>SUM(AD183,AE184,AF185,AG186,AH187,AI188,AJ189,AK190,AE183:AK183,AF184:AK184,AG185:AK185,AH186:AK186,AI187:AK187,AJ188:AK188,AK189)</f>
        <v>0.79485251286874059</v>
      </c>
      <c r="AC11" s="40">
        <f>SUM(AC183,AD184,AE185,AF186,AG187,AH188,AI189,AJ190,AK191)</f>
        <v>0.12505393297322448</v>
      </c>
      <c r="AD11" s="41">
        <f>SUM(AC184,AD185,AE186,AF187,AG188,AH189,AI190,AJ191,AC185:AC191,AD186:AD191,AE187:AE191,AF188:AF191,AG189:AG191,AH190:AH191,AI191)</f>
        <v>7.6747859506941143E-2</v>
      </c>
      <c r="AE11" s="37" t="str">
        <f>IF(Tabela121215[[#This Row],[%SG CASA]]&gt;=LARGE(Tabela121215[[%SG CASA]:[%SG FORA]],4),"SIM","NÃO")</f>
        <v>NÃO</v>
      </c>
      <c r="AF11" s="37" t="str">
        <f>IF(Tabela121215[[#This Row],[%SG FORA]]&gt;=LARGE(Tabela121215[[%SG CASA]:[%SG FORA]],4),"SIM","NÃO")</f>
        <v>NÃO</v>
      </c>
      <c r="AG11" s="37" t="str">
        <f>IF(Tabela121215[[#This Row],[%SOFRE GOL FORA]]&gt;=LARGE(Tabela121215[[%SOFRE GOL CASA]:[%SOFRE GOL FORA]],6),"SIM","NÃO")</f>
        <v>SIM</v>
      </c>
      <c r="AH11" s="37" t="str">
        <f>IF(Tabela121215[[#This Row],[%SOFRE GOL CASA]]&gt;=LARGE(Tabela121215[[%SOFRE GOL CASA]:[%SOFRE GOL FORA]],6),"SIM","NÃO")</f>
        <v>NÃO</v>
      </c>
      <c r="AI11" s="24" t="str">
        <f t="shared" si="1"/>
        <v>SIM</v>
      </c>
      <c r="AJ11" s="24" t="str">
        <f t="shared" si="2"/>
        <v>NÃO</v>
      </c>
    </row>
    <row r="12" spans="1:38" x14ac:dyDescent="0.25">
      <c r="A12">
        <v>10</v>
      </c>
      <c r="B12" t="s">
        <v>46</v>
      </c>
      <c r="C12" t="s">
        <v>15</v>
      </c>
      <c r="D12" t="s">
        <v>8</v>
      </c>
      <c r="E12" t="s">
        <v>12</v>
      </c>
      <c r="F12" t="s">
        <v>16</v>
      </c>
      <c r="G12" t="s">
        <v>15</v>
      </c>
      <c r="H12" t="s">
        <v>7</v>
      </c>
      <c r="I12" t="s">
        <v>21</v>
      </c>
      <c r="J12" t="s">
        <v>42</v>
      </c>
      <c r="K12">
        <f t="shared" si="3"/>
        <v>1</v>
      </c>
      <c r="L12">
        <f t="shared" si="4"/>
        <v>1.6666666666666667</v>
      </c>
    </row>
    <row r="13" spans="1:38" x14ac:dyDescent="0.25">
      <c r="A13">
        <v>11</v>
      </c>
      <c r="B13" t="s">
        <v>48</v>
      </c>
      <c r="C13" t="s">
        <v>3</v>
      </c>
      <c r="D13" t="s">
        <v>5</v>
      </c>
      <c r="E13" t="s">
        <v>13</v>
      </c>
      <c r="F13" t="s">
        <v>16</v>
      </c>
      <c r="G13" t="s">
        <v>6</v>
      </c>
      <c r="H13" t="s">
        <v>7</v>
      </c>
      <c r="I13" t="s">
        <v>61</v>
      </c>
      <c r="J13" t="s">
        <v>42</v>
      </c>
      <c r="K13">
        <f t="shared" si="3"/>
        <v>0.63636363636363635</v>
      </c>
      <c r="L13">
        <f t="shared" si="4"/>
        <v>1.3636363636363635</v>
      </c>
    </row>
    <row r="14" spans="1:38" x14ac:dyDescent="0.25">
      <c r="A14">
        <v>12</v>
      </c>
      <c r="B14" t="s">
        <v>52</v>
      </c>
      <c r="C14" t="s">
        <v>42</v>
      </c>
      <c r="D14" t="s">
        <v>5</v>
      </c>
      <c r="E14" t="s">
        <v>8</v>
      </c>
      <c r="F14" t="s">
        <v>16</v>
      </c>
      <c r="G14" t="s">
        <v>42</v>
      </c>
      <c r="H14" t="s">
        <v>2</v>
      </c>
      <c r="I14" t="s">
        <v>59</v>
      </c>
      <c r="J14" t="s">
        <v>15</v>
      </c>
      <c r="K14">
        <f t="shared" si="3"/>
        <v>1</v>
      </c>
      <c r="L14">
        <f t="shared" si="4"/>
        <v>1.3</v>
      </c>
    </row>
    <row r="15" spans="1:38" x14ac:dyDescent="0.25">
      <c r="A15">
        <v>13</v>
      </c>
      <c r="B15" t="s">
        <v>60</v>
      </c>
      <c r="C15" t="s">
        <v>3</v>
      </c>
      <c r="D15" t="s">
        <v>5</v>
      </c>
      <c r="E15" t="s">
        <v>8</v>
      </c>
      <c r="F15" t="s">
        <v>11</v>
      </c>
      <c r="G15" t="s">
        <v>9</v>
      </c>
      <c r="H15" t="s">
        <v>7</v>
      </c>
      <c r="I15" t="s">
        <v>56</v>
      </c>
      <c r="J15" t="s">
        <v>15</v>
      </c>
      <c r="K15">
        <f t="shared" si="3"/>
        <v>0.72727272727272729</v>
      </c>
      <c r="L15">
        <f t="shared" si="4"/>
        <v>1.3636363636363635</v>
      </c>
    </row>
    <row r="16" spans="1:38" x14ac:dyDescent="0.25">
      <c r="A16">
        <v>14</v>
      </c>
      <c r="B16" t="s">
        <v>50</v>
      </c>
      <c r="C16" t="s">
        <v>42</v>
      </c>
      <c r="D16" t="s">
        <v>5</v>
      </c>
      <c r="E16" t="s">
        <v>5</v>
      </c>
      <c r="F16" t="s">
        <v>11</v>
      </c>
      <c r="G16" t="s">
        <v>17</v>
      </c>
      <c r="H16" t="s">
        <v>19</v>
      </c>
      <c r="I16" t="s">
        <v>20</v>
      </c>
      <c r="J16" t="s">
        <v>9</v>
      </c>
      <c r="K16">
        <f t="shared" si="3"/>
        <v>1.2</v>
      </c>
      <c r="L16">
        <f t="shared" si="4"/>
        <v>1.6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</row>
    <row r="17" spans="1:37" x14ac:dyDescent="0.25">
      <c r="A17">
        <v>15</v>
      </c>
      <c r="B17" t="s">
        <v>51</v>
      </c>
      <c r="C17" t="s">
        <v>42</v>
      </c>
      <c r="D17" t="s">
        <v>12</v>
      </c>
      <c r="E17" t="s">
        <v>8</v>
      </c>
      <c r="F17" t="s">
        <v>11</v>
      </c>
      <c r="G17" t="s">
        <v>15</v>
      </c>
      <c r="H17" t="s">
        <v>10</v>
      </c>
      <c r="I17" t="s">
        <v>848</v>
      </c>
      <c r="J17" t="s">
        <v>11</v>
      </c>
      <c r="K17">
        <f t="shared" si="3"/>
        <v>0.9</v>
      </c>
      <c r="L17">
        <f t="shared" si="4"/>
        <v>1.8</v>
      </c>
      <c r="O17" s="65" t="s">
        <v>868</v>
      </c>
      <c r="P17" s="65"/>
      <c r="Q17" s="65"/>
      <c r="R17" s="65"/>
    </row>
    <row r="18" spans="1:37" x14ac:dyDescent="0.25">
      <c r="A18">
        <v>16</v>
      </c>
      <c r="B18" t="s">
        <v>53</v>
      </c>
      <c r="C18" t="s">
        <v>3</v>
      </c>
      <c r="D18" t="s">
        <v>12</v>
      </c>
      <c r="E18" t="s">
        <v>8</v>
      </c>
      <c r="F18" t="s">
        <v>6</v>
      </c>
      <c r="G18" t="s">
        <v>13</v>
      </c>
      <c r="H18" t="s">
        <v>19</v>
      </c>
      <c r="I18" t="s">
        <v>1000</v>
      </c>
      <c r="J18" t="s">
        <v>11</v>
      </c>
      <c r="K18">
        <f t="shared" si="3"/>
        <v>0.36363636363636365</v>
      </c>
      <c r="L18">
        <f t="shared" si="4"/>
        <v>1.4545454545454546</v>
      </c>
      <c r="O18" s="66" t="s">
        <v>97</v>
      </c>
      <c r="P18" s="66"/>
      <c r="Q18" s="67">
        <f>$K$49</f>
        <v>1.4670388091440727</v>
      </c>
      <c r="R18" s="68"/>
      <c r="S18" s="13"/>
      <c r="T18" s="13"/>
      <c r="W18" s="4" t="s">
        <v>78</v>
      </c>
      <c r="X18" s="15" t="str">
        <f>R2</f>
        <v>Goias</v>
      </c>
      <c r="Y18" s="6" t="str">
        <f>T2</f>
        <v>Internacional</v>
      </c>
      <c r="AB18" s="4" t="s">
        <v>73</v>
      </c>
      <c r="AC18" s="4">
        <v>0</v>
      </c>
      <c r="AD18" s="4">
        <v>1</v>
      </c>
      <c r="AE18" s="4">
        <v>2</v>
      </c>
      <c r="AF18" s="4">
        <v>3</v>
      </c>
      <c r="AG18" s="4">
        <v>4</v>
      </c>
      <c r="AH18" s="4">
        <v>5</v>
      </c>
      <c r="AI18" s="4">
        <v>6</v>
      </c>
      <c r="AJ18" s="4">
        <v>7</v>
      </c>
      <c r="AK18" s="4">
        <v>8</v>
      </c>
    </row>
    <row r="19" spans="1:37" x14ac:dyDescent="0.25">
      <c r="A19">
        <v>17</v>
      </c>
      <c r="B19" t="s">
        <v>58</v>
      </c>
      <c r="C19" t="s">
        <v>42</v>
      </c>
      <c r="D19" t="s">
        <v>4</v>
      </c>
      <c r="E19" t="s">
        <v>16</v>
      </c>
      <c r="F19" t="s">
        <v>16</v>
      </c>
      <c r="G19" t="s">
        <v>6</v>
      </c>
      <c r="H19" t="s">
        <v>17</v>
      </c>
      <c r="I19" t="s">
        <v>1001</v>
      </c>
      <c r="J19" t="s">
        <v>16</v>
      </c>
      <c r="K19">
        <f t="shared" si="3"/>
        <v>0.7</v>
      </c>
      <c r="L19">
        <f t="shared" si="4"/>
        <v>1.2</v>
      </c>
      <c r="O19" s="66"/>
      <c r="P19" s="66"/>
      <c r="Q19" s="68"/>
      <c r="R19" s="68"/>
      <c r="S19" s="13"/>
      <c r="T19" s="4" t="s">
        <v>80</v>
      </c>
      <c r="U19">
        <f>Q22/Q18</f>
        <v>0.74980974814277934</v>
      </c>
      <c r="W19" s="4">
        <v>0</v>
      </c>
      <c r="X19" s="7">
        <f>_xlfn.POISSON.DIST(W19,$U$25,FALSE)</f>
        <v>0.35970614729101197</v>
      </c>
      <c r="Y19" s="7">
        <f>_xlfn.POISSON.DIST(W19,$U$26,FALSE)</f>
        <v>0.40106136865795222</v>
      </c>
      <c r="AA19" s="4" t="s">
        <v>74</v>
      </c>
      <c r="AB19" s="4" t="s">
        <v>87</v>
      </c>
      <c r="AC19" s="14">
        <f>_xlfn.POISSON.DIST(AC18,$U$25,FALSE)</f>
        <v>0.35970614729101197</v>
      </c>
      <c r="AD19" s="14">
        <f t="shared" ref="AD19:AK19" si="5">_xlfn.POISSON.DIST(AD18,$U$25,FALSE)</f>
        <v>0.36778796687138604</v>
      </c>
      <c r="AE19" s="14">
        <f t="shared" si="5"/>
        <v>0.18802568373394007</v>
      </c>
      <c r="AF19" s="14">
        <f t="shared" si="5"/>
        <v>6.4083404802236121E-2</v>
      </c>
      <c r="AG19" s="14">
        <f t="shared" si="5"/>
        <v>1.6380805095987418E-2</v>
      </c>
      <c r="AH19" s="14">
        <f t="shared" si="5"/>
        <v>3.3497692754722594E-3</v>
      </c>
      <c r="AI19" s="14">
        <f t="shared" si="5"/>
        <v>5.7083855835869863E-4</v>
      </c>
      <c r="AJ19" s="14">
        <f t="shared" si="5"/>
        <v>8.338058097528385E-5</v>
      </c>
      <c r="AK19" s="14">
        <f t="shared" si="5"/>
        <v>1.0656745299047038E-5</v>
      </c>
    </row>
    <row r="20" spans="1:37" x14ac:dyDescent="0.25">
      <c r="A20">
        <v>18</v>
      </c>
      <c r="B20" t="s">
        <v>57</v>
      </c>
      <c r="C20" t="s">
        <v>3</v>
      </c>
      <c r="D20" t="s">
        <v>12</v>
      </c>
      <c r="E20" t="s">
        <v>5</v>
      </c>
      <c r="F20" t="s">
        <v>9</v>
      </c>
      <c r="G20" t="s">
        <v>3</v>
      </c>
      <c r="H20" t="s">
        <v>1002</v>
      </c>
      <c r="I20" t="s">
        <v>1003</v>
      </c>
      <c r="J20" t="s">
        <v>16</v>
      </c>
      <c r="K20">
        <f t="shared" si="3"/>
        <v>1</v>
      </c>
      <c r="L20">
        <f t="shared" si="4"/>
        <v>2.6363636363636362</v>
      </c>
      <c r="O20" s="69" t="s">
        <v>98</v>
      </c>
      <c r="P20" s="69"/>
      <c r="Q20" s="70">
        <f>$K$24</f>
        <v>0.97511961722488039</v>
      </c>
      <c r="R20" s="71"/>
      <c r="S20" s="13"/>
      <c r="T20" s="4" t="s">
        <v>81</v>
      </c>
      <c r="U20">
        <f>Q25/Q18</f>
        <v>0.92951621670592466</v>
      </c>
      <c r="W20" s="4">
        <v>1</v>
      </c>
      <c r="X20" s="7">
        <f t="shared" ref="X20:X29" si="6">_xlfn.POISSON.DIST(W20,$U$25,FALSE)</f>
        <v>0.36778796687138604</v>
      </c>
      <c r="Y20" s="7">
        <f t="shared" ref="Y20:Y29" si="7">_xlfn.POISSON.DIST(W20,$U$26,FALSE)</f>
        <v>0.36642603947061186</v>
      </c>
      <c r="AA20" s="4">
        <v>0</v>
      </c>
      <c r="AB20" s="14">
        <f>_xlfn.POISSON.DIST(W19,$U$26,FALSE)</f>
        <v>0.40106136865795222</v>
      </c>
      <c r="AC20" s="16">
        <f>$AB$20*AC19</f>
        <v>0.14426423974721223</v>
      </c>
      <c r="AD20" s="16">
        <f t="shared" ref="AD20:AK20" si="8">$AB$20*AD19</f>
        <v>0.14750554536936367</v>
      </c>
      <c r="AE20" s="16">
        <f t="shared" si="8"/>
        <v>7.5409838061181275E-2</v>
      </c>
      <c r="AF20" s="16">
        <f t="shared" si="8"/>
        <v>2.5701378038246406E-2</v>
      </c>
      <c r="AG20" s="16">
        <f t="shared" si="8"/>
        <v>6.5697081115158725E-3</v>
      </c>
      <c r="AH20" s="16">
        <f t="shared" si="8"/>
        <v>1.3434630503092613E-3</v>
      </c>
      <c r="AI20" s="16">
        <f t="shared" si="8"/>
        <v>2.2894129349807201E-4</v>
      </c>
      <c r="AJ20" s="16">
        <f t="shared" si="8"/>
        <v>3.3440729925442556E-5</v>
      </c>
      <c r="AK20" s="16">
        <f t="shared" si="8"/>
        <v>4.2740088550750036E-6</v>
      </c>
    </row>
    <row r="21" spans="1:37" x14ac:dyDescent="0.25">
      <c r="A21">
        <v>19</v>
      </c>
      <c r="B21" t="s">
        <v>54</v>
      </c>
      <c r="C21" t="s">
        <v>42</v>
      </c>
      <c r="D21" t="s">
        <v>12</v>
      </c>
      <c r="E21" t="s">
        <v>12</v>
      </c>
      <c r="F21" t="s">
        <v>9</v>
      </c>
      <c r="G21" t="s">
        <v>8</v>
      </c>
      <c r="H21" t="s">
        <v>973</v>
      </c>
      <c r="I21" t="s">
        <v>972</v>
      </c>
      <c r="J21" t="s">
        <v>13</v>
      </c>
      <c r="K21">
        <f t="shared" si="3"/>
        <v>0.3</v>
      </c>
      <c r="L21">
        <f t="shared" si="4"/>
        <v>1.9</v>
      </c>
      <c r="O21" s="69"/>
      <c r="P21" s="69"/>
      <c r="Q21" s="71"/>
      <c r="R21" s="71"/>
      <c r="S21" s="13"/>
      <c r="T21" s="4" t="s">
        <v>82</v>
      </c>
      <c r="U21">
        <f>Q28/Q20</f>
        <v>0.65260058881256133</v>
      </c>
      <c r="W21" s="4">
        <v>2</v>
      </c>
      <c r="X21" s="7">
        <f t="shared" si="6"/>
        <v>0.18802568373394007</v>
      </c>
      <c r="Y21" s="7">
        <f t="shared" si="7"/>
        <v>0.16739089438034327</v>
      </c>
      <c r="AA21" s="4">
        <v>1</v>
      </c>
      <c r="AB21" s="14">
        <f t="shared" ref="AB21:AB28" si="9">_xlfn.POISSON.DIST(W20,$U$26,FALSE)</f>
        <v>0.36642603947061186</v>
      </c>
      <c r="AC21" s="14">
        <f>$AB$21*AC19</f>
        <v>0.13180569892507807</v>
      </c>
      <c r="AD21" s="14">
        <f t="shared" ref="AD21:AK21" si="10">$AB$21*AD19</f>
        <v>0.13476708806563059</v>
      </c>
      <c r="AE21" s="14">
        <f t="shared" si="10"/>
        <v>6.8897506609381515E-2</v>
      </c>
      <c r="AF21" s="14">
        <f t="shared" si="10"/>
        <v>2.3481828217475371E-2</v>
      </c>
      <c r="AG21" s="14">
        <f t="shared" si="10"/>
        <v>6.0023535346626859E-3</v>
      </c>
      <c r="AH21" s="14">
        <f t="shared" si="10"/>
        <v>1.227442688751641E-3</v>
      </c>
      <c r="AI21" s="14">
        <f t="shared" si="10"/>
        <v>2.0917011211649169E-4</v>
      </c>
      <c r="AJ21" s="14">
        <f t="shared" si="10"/>
        <v>3.0552816055531907E-5</v>
      </c>
      <c r="AK21" s="14">
        <f t="shared" si="10"/>
        <v>3.9049089735768675E-6</v>
      </c>
    </row>
    <row r="22" spans="1:37" x14ac:dyDescent="0.25">
      <c r="A22">
        <v>20</v>
      </c>
      <c r="B22" t="s">
        <v>66</v>
      </c>
      <c r="C22" t="s">
        <v>42</v>
      </c>
      <c r="D22" t="s">
        <v>4</v>
      </c>
      <c r="E22" t="s">
        <v>8</v>
      </c>
      <c r="F22" t="s">
        <v>6</v>
      </c>
      <c r="G22" t="s">
        <v>3</v>
      </c>
      <c r="H22" t="s">
        <v>992</v>
      </c>
      <c r="I22" t="s">
        <v>914</v>
      </c>
      <c r="J22" t="s">
        <v>8</v>
      </c>
      <c r="K22">
        <f t="shared" si="3"/>
        <v>1.1000000000000001</v>
      </c>
      <c r="L22">
        <f t="shared" si="4"/>
        <v>2.5</v>
      </c>
      <c r="O22" s="72" t="str">
        <f>"Media de GPG marcado pelo "&amp;R2&amp;" jogando em casa"</f>
        <v>Media de GPG marcado pelo Goias jogando em casa</v>
      </c>
      <c r="P22" s="73"/>
      <c r="Q22" s="90">
        <f>VLOOKUP(R2,$B$28:$L$47,10,FALSE)</f>
        <v>1.1000000000000001</v>
      </c>
      <c r="R22" s="91"/>
      <c r="S22" s="13"/>
      <c r="T22" s="4" t="s">
        <v>83</v>
      </c>
      <c r="U22">
        <f>Q31/Q20</f>
        <v>1.4357212953876348</v>
      </c>
      <c r="W22" s="4">
        <v>3</v>
      </c>
      <c r="X22" s="7">
        <f t="shared" si="6"/>
        <v>6.4083404802236121E-2</v>
      </c>
      <c r="Y22" s="7">
        <f t="shared" si="7"/>
        <v>5.0978384909420874E-2</v>
      </c>
      <c r="AA22" s="4">
        <v>2</v>
      </c>
      <c r="AB22" s="14">
        <f t="shared" si="9"/>
        <v>0.16739089438034327</v>
      </c>
      <c r="AC22" s="14">
        <f>$AB$22*AC19</f>
        <v>6.0211533709149986E-2</v>
      </c>
      <c r="AD22" s="14">
        <f t="shared" ref="AD22:AK22" si="11">$AB$22*AD19</f>
        <v>6.1564356716929371E-2</v>
      </c>
      <c r="AE22" s="14">
        <f t="shared" si="11"/>
        <v>3.1473787366699792E-2</v>
      </c>
      <c r="AF22" s="14">
        <f t="shared" si="11"/>
        <v>1.0726978444783888E-2</v>
      </c>
      <c r="AG22" s="14">
        <f t="shared" si="11"/>
        <v>2.7419976156874185E-3</v>
      </c>
      <c r="AH22" s="14">
        <f t="shared" si="11"/>
        <v>5.6072087498909595E-4</v>
      </c>
      <c r="AI22" s="14">
        <f t="shared" si="11"/>
        <v>9.555317683044834E-5</v>
      </c>
      <c r="AJ22" s="14">
        <f t="shared" si="11"/>
        <v>1.3957150023405398E-5</v>
      </c>
      <c r="AK22" s="14">
        <f t="shared" si="11"/>
        <v>1.7838421267910022E-6</v>
      </c>
    </row>
    <row r="23" spans="1:37" x14ac:dyDescent="0.25">
      <c r="O23" s="74"/>
      <c r="P23" s="75"/>
      <c r="Q23" s="92"/>
      <c r="R23" s="93"/>
      <c r="S23" s="13"/>
      <c r="W23" s="4">
        <v>4</v>
      </c>
      <c r="X23" s="7">
        <f t="shared" si="6"/>
        <v>1.6380805095987418E-2</v>
      </c>
      <c r="Y23" s="7">
        <f t="shared" si="7"/>
        <v>1.1643983403010509E-2</v>
      </c>
      <c r="AA23" s="4">
        <v>3</v>
      </c>
      <c r="AB23" s="14">
        <f t="shared" si="9"/>
        <v>5.0978384909420874E-2</v>
      </c>
      <c r="AC23" s="14">
        <f>$AB$23*AC19</f>
        <v>1.8337238430886048E-2</v>
      </c>
      <c r="AD23" s="14">
        <f t="shared" ref="AD23:AK23" si="12">$AB$23*AD19</f>
        <v>1.8749236540222852E-2</v>
      </c>
      <c r="AE23" s="14">
        <f t="shared" si="12"/>
        <v>9.5852456782458319E-3</v>
      </c>
      <c r="AF23" s="14">
        <f t="shared" si="12"/>
        <v>3.2668684763146232E-3</v>
      </c>
      <c r="AG23" s="14">
        <f t="shared" si="12"/>
        <v>8.3506698730944956E-4</v>
      </c>
      <c r="AH23" s="14">
        <f t="shared" si="12"/>
        <v>1.7076582748277671E-4</v>
      </c>
      <c r="AI23" s="14">
        <f t="shared" si="12"/>
        <v>2.9100427749148648E-5</v>
      </c>
      <c r="AJ23" s="14">
        <f t="shared" si="12"/>
        <v>4.2506073509291555E-6</v>
      </c>
      <c r="AK23" s="14">
        <f t="shared" si="12"/>
        <v>5.4326366373648134E-7</v>
      </c>
    </row>
    <row r="24" spans="1:37" x14ac:dyDescent="0.25">
      <c r="A24" t="s">
        <v>79</v>
      </c>
      <c r="K24" s="3">
        <f>AVERAGE(K3:K21)</f>
        <v>0.97511961722488039</v>
      </c>
      <c r="L24" s="3">
        <f>AVERAGE(L3:L21)</f>
        <v>1.4001594896331737</v>
      </c>
      <c r="O24" s="76"/>
      <c r="P24" s="77"/>
      <c r="Q24" s="94"/>
      <c r="R24" s="95"/>
      <c r="S24" s="13"/>
      <c r="W24" s="4">
        <v>5</v>
      </c>
      <c r="X24" s="7">
        <f t="shared" si="6"/>
        <v>3.3497692754722594E-3</v>
      </c>
      <c r="Y24" s="7">
        <f t="shared" si="7"/>
        <v>2.1276837189799381E-3</v>
      </c>
      <c r="AA24" s="4">
        <v>4</v>
      </c>
      <c r="AB24" s="14">
        <f t="shared" si="9"/>
        <v>1.1643983403010509E-2</v>
      </c>
      <c r="AC24" s="14">
        <f>$AB$24*AC19</f>
        <v>4.1884124090173971E-3</v>
      </c>
      <c r="AD24" s="14">
        <f t="shared" ref="AD24:AK24" si="13">$AB$24*AD19</f>
        <v>4.2825169820773978E-3</v>
      </c>
      <c r="AE24" s="14">
        <f t="shared" si="13"/>
        <v>2.1893679407377011E-3</v>
      </c>
      <c r="AF24" s="14">
        <f t="shared" si="13"/>
        <v>7.4618610192564135E-4</v>
      </c>
      <c r="AG24" s="14">
        <f t="shared" si="13"/>
        <v>1.9073782266562745E-4</v>
      </c>
      <c r="AH24" s="14">
        <f t="shared" si="13"/>
        <v>3.9004657847513525E-5</v>
      </c>
      <c r="AI24" s="14">
        <f t="shared" si="13"/>
        <v>6.6468346993271328E-6</v>
      </c>
      <c r="AJ24" s="14">
        <f t="shared" si="13"/>
        <v>9.7088210100957896E-7</v>
      </c>
      <c r="AK24" s="14">
        <f t="shared" si="13"/>
        <v>1.2408696539221397E-7</v>
      </c>
    </row>
    <row r="25" spans="1:37" ht="15" customHeight="1" x14ac:dyDescent="0.25">
      <c r="A25" s="54" t="s">
        <v>942</v>
      </c>
      <c r="B25" s="54"/>
      <c r="C25" s="54"/>
      <c r="D25" s="54"/>
      <c r="E25" s="54"/>
      <c r="F25" s="54"/>
      <c r="G25" s="54"/>
      <c r="H25" s="54"/>
      <c r="I25" s="54"/>
      <c r="J25" s="54"/>
      <c r="O25" s="78" t="str">
        <f>"Media de GPG sofrido pelo "&amp;T2&amp; " jogando fora"</f>
        <v>Media de GPG sofrido pelo Internacional jogando fora</v>
      </c>
      <c r="P25" s="79"/>
      <c r="Q25" s="84">
        <f>VLOOKUP(T2,$B$3:$L$22,11,FALSE)</f>
        <v>1.3636363636363635</v>
      </c>
      <c r="R25" s="85"/>
      <c r="S25" s="13"/>
      <c r="T25" s="4" t="s">
        <v>84</v>
      </c>
      <c r="U25">
        <f>U19*U20*Q18</f>
        <v>1.0224678383765171</v>
      </c>
      <c r="W25" s="4">
        <v>6</v>
      </c>
      <c r="X25" s="7">
        <f t="shared" si="6"/>
        <v>5.7083855835869863E-4</v>
      </c>
      <c r="Y25" s="7">
        <f t="shared" si="7"/>
        <v>3.2398978448974839E-4</v>
      </c>
      <c r="AA25" s="8">
        <v>5</v>
      </c>
      <c r="AB25" s="14">
        <f t="shared" si="9"/>
        <v>2.1276837189799381E-3</v>
      </c>
      <c r="AC25" s="14">
        <f>$AB$25*AC19</f>
        <v>7.6534091320808574E-4</v>
      </c>
      <c r="AD25" s="14">
        <f t="shared" ref="AD25:AK25" si="14">$AB$25*AD19</f>
        <v>7.8253646914898097E-4</v>
      </c>
      <c r="AE25" s="14">
        <f t="shared" si="14"/>
        <v>4.0005918603077528E-4</v>
      </c>
      <c r="AF25" s="14">
        <f t="shared" si="14"/>
        <v>1.3634921705451858E-4</v>
      </c>
      <c r="AG25" s="14">
        <f t="shared" si="14"/>
        <v>3.4853172306516033E-5</v>
      </c>
      <c r="AH25" s="14">
        <f t="shared" si="14"/>
        <v>7.1272495497615497E-6</v>
      </c>
      <c r="AI25" s="14">
        <f t="shared" si="14"/>
        <v>1.2145639067857824E-6</v>
      </c>
      <c r="AJ25" s="14">
        <f t="shared" si="14"/>
        <v>1.7740750462019982E-7</v>
      </c>
      <c r="AK25" s="14">
        <f t="shared" si="14"/>
        <v>2.2674183470098373E-8</v>
      </c>
    </row>
    <row r="26" spans="1:37" x14ac:dyDescent="0.25">
      <c r="A26" t="s">
        <v>22</v>
      </c>
      <c r="B26" t="s">
        <v>24</v>
      </c>
      <c r="C26" t="s">
        <v>25</v>
      </c>
      <c r="D26" t="s">
        <v>26</v>
      </c>
      <c r="E26" t="s">
        <v>27</v>
      </c>
      <c r="F26" t="s">
        <v>28</v>
      </c>
      <c r="G26" t="s">
        <v>29</v>
      </c>
      <c r="H26" t="s">
        <v>30</v>
      </c>
      <c r="I26" t="s">
        <v>31</v>
      </c>
      <c r="J26" t="s">
        <v>32</v>
      </c>
      <c r="K26" t="s">
        <v>68</v>
      </c>
      <c r="L26" t="s">
        <v>70</v>
      </c>
      <c r="O26" s="80"/>
      <c r="P26" s="81"/>
      <c r="Q26" s="86"/>
      <c r="R26" s="87"/>
      <c r="S26" s="13"/>
      <c r="T26" s="4" t="s">
        <v>85</v>
      </c>
      <c r="U26">
        <f>U22*U21*Q20</f>
        <v>0.91364082433758587</v>
      </c>
      <c r="W26" s="4">
        <v>7</v>
      </c>
      <c r="X26" s="7">
        <f t="shared" si="6"/>
        <v>8.338058097528385E-5</v>
      </c>
      <c r="Y26" s="7">
        <f t="shared" si="7"/>
        <v>4.2287184825453001E-5</v>
      </c>
      <c r="AA26" s="4">
        <v>6</v>
      </c>
      <c r="AB26" s="14">
        <f t="shared" si="9"/>
        <v>3.2398978448974839E-4</v>
      </c>
      <c r="AC26" s="14">
        <f>$AB$26*AC19</f>
        <v>1.1654111714045266E-4</v>
      </c>
      <c r="AD26" s="14">
        <f t="shared" ref="AD26:AK26" si="15">$AB$26*AD19</f>
        <v>1.1915954412458308E-4</v>
      </c>
      <c r="AE26" s="14">
        <f t="shared" si="15"/>
        <v>6.0918400751496836E-5</v>
      </c>
      <c r="AF26" s="14">
        <f t="shared" si="15"/>
        <v>2.0762368511245789E-5</v>
      </c>
      <c r="AG26" s="14">
        <f t="shared" si="15"/>
        <v>5.3072135128175355E-6</v>
      </c>
      <c r="AH26" s="14">
        <f t="shared" si="15"/>
        <v>1.0852910256506379E-6</v>
      </c>
      <c r="AI26" s="14">
        <f t="shared" si="15"/>
        <v>1.8494586150107342E-7</v>
      </c>
      <c r="AJ26" s="14">
        <f t="shared" si="15"/>
        <v>2.701445646081223E-8</v>
      </c>
      <c r="AK26" s="14">
        <f t="shared" si="15"/>
        <v>3.4526766128003891E-9</v>
      </c>
    </row>
    <row r="27" spans="1:37" x14ac:dyDescent="0.25">
      <c r="B27" s="5" t="s">
        <v>23</v>
      </c>
      <c r="C27" s="2" t="s">
        <v>1</v>
      </c>
      <c r="D27" s="2" t="s">
        <v>33</v>
      </c>
      <c r="E27" s="2" t="s">
        <v>0</v>
      </c>
      <c r="F27" s="2" t="s">
        <v>34</v>
      </c>
      <c r="G27" s="2" t="s">
        <v>35</v>
      </c>
      <c r="H27" s="2" t="s">
        <v>36</v>
      </c>
      <c r="I27" s="2" t="s">
        <v>37</v>
      </c>
      <c r="J27" s="2" t="s">
        <v>38</v>
      </c>
      <c r="K27" t="s">
        <v>67</v>
      </c>
      <c r="L27" t="s">
        <v>69</v>
      </c>
      <c r="O27" s="82"/>
      <c r="P27" s="83"/>
      <c r="Q27" s="88"/>
      <c r="R27" s="89"/>
      <c r="S27" s="13"/>
      <c r="T27" s="4" t="s">
        <v>86</v>
      </c>
      <c r="U27">
        <f>U25+U26</f>
        <v>1.9361086627141031</v>
      </c>
      <c r="W27" s="4">
        <v>8</v>
      </c>
      <c r="X27" s="7">
        <f t="shared" si="6"/>
        <v>1.0656745299047038E-5</v>
      </c>
      <c r="Y27" s="7">
        <f t="shared" si="7"/>
        <v>4.8294123003553227E-6</v>
      </c>
      <c r="AA27" s="4">
        <v>7</v>
      </c>
      <c r="AB27" s="14">
        <f t="shared" si="9"/>
        <v>4.2287184825453001E-5</v>
      </c>
      <c r="AC27" s="14">
        <f>$AB$27*AC19</f>
        <v>1.5210960333346643E-5</v>
      </c>
      <c r="AD27" s="14">
        <f t="shared" ref="AD27:AK27" si="16">$AB$27*AD19</f>
        <v>1.5552717731667887E-5</v>
      </c>
      <c r="AE27" s="14">
        <f t="shared" si="16"/>
        <v>7.9510768399892959E-6</v>
      </c>
      <c r="AF27" s="14">
        <f t="shared" si="16"/>
        <v>2.7099067831164812E-6</v>
      </c>
      <c r="AG27" s="14">
        <f t="shared" si="16"/>
        <v>6.9269813268374231E-7</v>
      </c>
      <c r="AH27" s="14">
        <f t="shared" si="16"/>
        <v>1.4165231247451921E-7</v>
      </c>
      <c r="AI27" s="14">
        <f t="shared" si="16"/>
        <v>2.4139155622809428E-8</v>
      </c>
      <c r="AJ27" s="14">
        <f t="shared" si="16"/>
        <v>3.5259300385554786E-9</v>
      </c>
      <c r="AK27" s="14">
        <f t="shared" si="16"/>
        <v>4.5064375809857947E-10</v>
      </c>
    </row>
    <row r="28" spans="1:37" x14ac:dyDescent="0.25">
      <c r="A28">
        <v>1</v>
      </c>
      <c r="B28" s="5" t="s">
        <v>39</v>
      </c>
      <c r="C28" s="2" t="s">
        <v>3</v>
      </c>
      <c r="D28" s="2" t="s">
        <v>3</v>
      </c>
      <c r="E28" s="2" t="s">
        <v>4</v>
      </c>
      <c r="F28" s="2" t="s">
        <v>4</v>
      </c>
      <c r="G28" s="2" t="s">
        <v>971</v>
      </c>
      <c r="H28" s="2" t="s">
        <v>8</v>
      </c>
      <c r="I28" s="2" t="s">
        <v>1004</v>
      </c>
      <c r="J28" s="2" t="s">
        <v>1005</v>
      </c>
      <c r="K28" s="2">
        <f t="shared" ref="K28:K47" si="17">G28/C28</f>
        <v>2.3636363636363638</v>
      </c>
      <c r="L28" s="2">
        <f t="shared" ref="L28:L47" si="18">H28/C28</f>
        <v>0.27272727272727271</v>
      </c>
      <c r="O28" s="72" t="str">
        <f>"Media de GPG marcado pelo "&amp;T2&amp; " jogando fora"</f>
        <v>Media de GPG marcado pelo Internacional jogando fora</v>
      </c>
      <c r="P28" s="73"/>
      <c r="Q28" s="90">
        <f>VLOOKUP(T2,$B$3:$L$22,10,FALSE)</f>
        <v>0.63636363636363635</v>
      </c>
      <c r="R28" s="91"/>
      <c r="S28" s="13"/>
      <c r="T28" s="13"/>
      <c r="W28" s="4">
        <v>9</v>
      </c>
      <c r="X28" s="7">
        <f t="shared" si="6"/>
        <v>1.2106865922273051E-6</v>
      </c>
      <c r="Y28" s="7">
        <f t="shared" si="7"/>
        <v>4.902609150180799E-7</v>
      </c>
      <c r="AA28" s="4">
        <v>8</v>
      </c>
      <c r="AB28" s="14">
        <f t="shared" si="9"/>
        <v>4.8294123003553227E-6</v>
      </c>
      <c r="AC28" s="14">
        <f>$AB$28*AC19</f>
        <v>1.7371692922406366E-6</v>
      </c>
      <c r="AD28" s="14">
        <f t="shared" ref="AD28:AK28" si="19">$AB$28*AD19</f>
        <v>1.7761997311313477E-6</v>
      </c>
      <c r="AE28" s="14">
        <f t="shared" si="19"/>
        <v>9.080535498074099E-7</v>
      </c>
      <c r="AF28" s="14">
        <f t="shared" si="19"/>
        <v>3.094851834005685E-7</v>
      </c>
      <c r="AG28" s="14">
        <f t="shared" si="19"/>
        <v>7.9109661620284794E-8</v>
      </c>
      <c r="AH28" s="14">
        <f t="shared" si="19"/>
        <v>1.6177416942318066E-8</v>
      </c>
      <c r="AI28" s="14">
        <f t="shared" si="19"/>
        <v>2.7568147552545991E-9</v>
      </c>
      <c r="AJ28" s="14">
        <f t="shared" si="19"/>
        <v>4.0267920337280884E-10</v>
      </c>
      <c r="AK28" s="14">
        <f t="shared" si="19"/>
        <v>5.1465816828971523E-11</v>
      </c>
    </row>
    <row r="29" spans="1:37" x14ac:dyDescent="0.25">
      <c r="A29">
        <v>2</v>
      </c>
      <c r="B29" s="5" t="s">
        <v>50</v>
      </c>
      <c r="C29" s="2" t="s">
        <v>3</v>
      </c>
      <c r="D29" s="2" t="s">
        <v>9</v>
      </c>
      <c r="E29" s="2" t="s">
        <v>8</v>
      </c>
      <c r="F29" s="2" t="s">
        <v>4</v>
      </c>
      <c r="G29" s="2" t="s">
        <v>10</v>
      </c>
      <c r="H29" s="2" t="s">
        <v>11</v>
      </c>
      <c r="I29" s="2" t="s">
        <v>993</v>
      </c>
      <c r="J29" s="2" t="s">
        <v>994</v>
      </c>
      <c r="K29" s="2">
        <f t="shared" si="17"/>
        <v>1.6363636363636365</v>
      </c>
      <c r="L29" s="2">
        <f t="shared" si="18"/>
        <v>0.54545454545454541</v>
      </c>
      <c r="O29" s="74"/>
      <c r="P29" s="75"/>
      <c r="Q29" s="92"/>
      <c r="R29" s="93"/>
      <c r="S29" s="13"/>
      <c r="T29" s="13"/>
      <c r="W29" s="4">
        <v>10</v>
      </c>
      <c r="X29" s="7">
        <f t="shared" si="6"/>
        <v>1.2378881029060832E-7</v>
      </c>
      <c r="Y29" s="7">
        <f t="shared" si="7"/>
        <v>4.4792238653761719E-8</v>
      </c>
    </row>
    <row r="30" spans="1:37" x14ac:dyDescent="0.25">
      <c r="A30">
        <v>3</v>
      </c>
      <c r="B30" s="5" t="s">
        <v>46</v>
      </c>
      <c r="C30" s="2" t="s">
        <v>3</v>
      </c>
      <c r="D30" s="2" t="s">
        <v>9</v>
      </c>
      <c r="E30" s="2" t="s">
        <v>5</v>
      </c>
      <c r="F30" s="2" t="s">
        <v>12</v>
      </c>
      <c r="G30" s="2" t="s">
        <v>913</v>
      </c>
      <c r="H30" s="2" t="s">
        <v>42</v>
      </c>
      <c r="I30" s="2" t="s">
        <v>1006</v>
      </c>
      <c r="J30" s="2" t="s">
        <v>971</v>
      </c>
      <c r="K30" s="2">
        <f t="shared" si="17"/>
        <v>2.0909090909090908</v>
      </c>
      <c r="L30" s="2">
        <f t="shared" si="18"/>
        <v>0.90909090909090906</v>
      </c>
      <c r="O30" s="76"/>
      <c r="P30" s="77"/>
      <c r="Q30" s="94"/>
      <c r="R30" s="95"/>
      <c r="S30" s="13"/>
      <c r="T30" s="13"/>
    </row>
    <row r="31" spans="1:37" x14ac:dyDescent="0.25">
      <c r="A31">
        <v>4</v>
      </c>
      <c r="B31" s="5" t="s">
        <v>52</v>
      </c>
      <c r="C31" s="2" t="s">
        <v>3</v>
      </c>
      <c r="D31" s="2" t="s">
        <v>6</v>
      </c>
      <c r="E31" s="2" t="s">
        <v>8</v>
      </c>
      <c r="F31" s="2" t="s">
        <v>12</v>
      </c>
      <c r="G31" s="2" t="s">
        <v>1007</v>
      </c>
      <c r="H31" s="2" t="s">
        <v>17</v>
      </c>
      <c r="I31" s="2" t="s">
        <v>895</v>
      </c>
      <c r="J31" s="2" t="s">
        <v>1008</v>
      </c>
      <c r="K31" s="2">
        <f t="shared" si="17"/>
        <v>1.9090909090909092</v>
      </c>
      <c r="L31" s="2">
        <f t="shared" si="18"/>
        <v>1.0909090909090908</v>
      </c>
      <c r="O31" s="96" t="str">
        <f>"Media de GPG sofrido pelo "&amp;R2&amp;"  jogando em casa"</f>
        <v>Media de GPG sofrido pelo Goias  jogando em casa</v>
      </c>
      <c r="P31" s="97"/>
      <c r="Q31" s="102">
        <f>VLOOKUP(R2,$B$28:$L$47,11,FALSE)</f>
        <v>1.4</v>
      </c>
      <c r="R31" s="102"/>
      <c r="S31" s="13"/>
      <c r="T31" s="13"/>
    </row>
    <row r="32" spans="1:37" x14ac:dyDescent="0.25">
      <c r="A32">
        <v>5</v>
      </c>
      <c r="B32" s="5" t="s">
        <v>41</v>
      </c>
      <c r="C32" s="2" t="s">
        <v>42</v>
      </c>
      <c r="D32" s="2" t="s">
        <v>6</v>
      </c>
      <c r="E32" s="2" t="s">
        <v>5</v>
      </c>
      <c r="F32" s="2" t="s">
        <v>12</v>
      </c>
      <c r="G32" s="2" t="s">
        <v>10</v>
      </c>
      <c r="H32" s="2" t="s">
        <v>9</v>
      </c>
      <c r="I32" s="2" t="s">
        <v>63</v>
      </c>
      <c r="J32" s="2" t="s">
        <v>913</v>
      </c>
      <c r="K32" s="2">
        <f t="shared" si="17"/>
        <v>1.8</v>
      </c>
      <c r="L32" s="2">
        <f t="shared" si="18"/>
        <v>0.8</v>
      </c>
      <c r="O32" s="98"/>
      <c r="P32" s="99"/>
      <c r="Q32" s="102"/>
      <c r="R32" s="102"/>
      <c r="S32" s="13"/>
      <c r="T32" s="13"/>
    </row>
    <row r="33" spans="1:38" x14ac:dyDescent="0.25">
      <c r="A33">
        <v>6</v>
      </c>
      <c r="B33" s="5" t="s">
        <v>58</v>
      </c>
      <c r="C33" s="2" t="s">
        <v>3</v>
      </c>
      <c r="D33" s="2" t="s">
        <v>6</v>
      </c>
      <c r="E33" s="2" t="s">
        <v>5</v>
      </c>
      <c r="F33" s="2" t="s">
        <v>5</v>
      </c>
      <c r="G33" s="2" t="s">
        <v>10</v>
      </c>
      <c r="H33" s="2" t="s">
        <v>15</v>
      </c>
      <c r="I33" s="2" t="s">
        <v>895</v>
      </c>
      <c r="J33" s="2" t="s">
        <v>913</v>
      </c>
      <c r="K33" s="2">
        <f t="shared" si="17"/>
        <v>1.6363636363636365</v>
      </c>
      <c r="L33" s="2">
        <f t="shared" si="18"/>
        <v>0.81818181818181823</v>
      </c>
      <c r="O33" s="100"/>
      <c r="P33" s="101"/>
      <c r="Q33" s="102"/>
      <c r="R33" s="102"/>
      <c r="S33" s="13"/>
      <c r="T33" s="13"/>
    </row>
    <row r="34" spans="1:38" x14ac:dyDescent="0.25">
      <c r="A34">
        <v>7</v>
      </c>
      <c r="B34" s="5" t="s">
        <v>49</v>
      </c>
      <c r="C34" s="2" t="s">
        <v>3</v>
      </c>
      <c r="D34" s="2" t="s">
        <v>11</v>
      </c>
      <c r="E34" s="2" t="s">
        <v>13</v>
      </c>
      <c r="F34" s="2" t="s">
        <v>12</v>
      </c>
      <c r="G34" s="2" t="s">
        <v>14</v>
      </c>
      <c r="H34" s="2" t="s">
        <v>6</v>
      </c>
      <c r="I34" s="2" t="s">
        <v>63</v>
      </c>
      <c r="J34" s="2" t="s">
        <v>1009</v>
      </c>
      <c r="K34" s="2">
        <f t="shared" si="17"/>
        <v>1.5454545454545454</v>
      </c>
      <c r="L34" s="2">
        <f t="shared" si="18"/>
        <v>0.63636363636363635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</row>
    <row r="35" spans="1:38" x14ac:dyDescent="0.25">
      <c r="A35">
        <v>8</v>
      </c>
      <c r="B35" s="5" t="s">
        <v>47</v>
      </c>
      <c r="C35" s="2" t="s">
        <v>3</v>
      </c>
      <c r="D35" s="2" t="s">
        <v>11</v>
      </c>
      <c r="E35" s="2" t="s">
        <v>8</v>
      </c>
      <c r="F35" s="2" t="s">
        <v>5</v>
      </c>
      <c r="G35" s="2" t="s">
        <v>14</v>
      </c>
      <c r="H35" s="2" t="s">
        <v>15</v>
      </c>
      <c r="I35" s="2" t="s">
        <v>62</v>
      </c>
      <c r="J35" s="2" t="s">
        <v>1007</v>
      </c>
      <c r="K35" s="2">
        <f t="shared" si="17"/>
        <v>1.5454545454545454</v>
      </c>
      <c r="L35" s="2">
        <f t="shared" si="18"/>
        <v>0.81818181818181823</v>
      </c>
      <c r="O35" s="65" t="s">
        <v>869</v>
      </c>
      <c r="P35" s="65"/>
      <c r="Q35" s="65"/>
      <c r="R35" s="65"/>
    </row>
    <row r="36" spans="1:38" x14ac:dyDescent="0.25">
      <c r="A36">
        <v>9</v>
      </c>
      <c r="B36" s="5" t="s">
        <v>45</v>
      </c>
      <c r="C36" s="2" t="s">
        <v>42</v>
      </c>
      <c r="D36" s="2" t="s">
        <v>16</v>
      </c>
      <c r="E36" s="2" t="s">
        <v>13</v>
      </c>
      <c r="F36" s="2" t="s">
        <v>12</v>
      </c>
      <c r="G36" s="2" t="s">
        <v>19</v>
      </c>
      <c r="H36" s="2" t="s">
        <v>11</v>
      </c>
      <c r="I36" s="2" t="s">
        <v>63</v>
      </c>
      <c r="J36" s="2" t="s">
        <v>973</v>
      </c>
      <c r="K36" s="2">
        <f t="shared" si="17"/>
        <v>1.6</v>
      </c>
      <c r="L36" s="2">
        <f t="shared" si="18"/>
        <v>0.6</v>
      </c>
      <c r="O36" s="66" t="s">
        <v>97</v>
      </c>
      <c r="P36" s="66"/>
      <c r="Q36" s="67">
        <f>$K$49</f>
        <v>1.4670388091440727</v>
      </c>
      <c r="R36" s="68"/>
      <c r="S36" s="13"/>
      <c r="T36" s="13"/>
      <c r="W36" s="4" t="s">
        <v>78</v>
      </c>
      <c r="X36" s="15" t="str">
        <f>R3</f>
        <v>Athletico PR</v>
      </c>
      <c r="Y36" s="6" t="str">
        <f>T3</f>
        <v>Atletico MG</v>
      </c>
      <c r="AB36" s="4" t="s">
        <v>73</v>
      </c>
      <c r="AC36" s="4">
        <v>0</v>
      </c>
      <c r="AD36" s="4">
        <v>1</v>
      </c>
      <c r="AE36" s="4">
        <v>2</v>
      </c>
      <c r="AF36" s="4">
        <v>3</v>
      </c>
      <c r="AG36" s="4">
        <v>4</v>
      </c>
      <c r="AH36" s="4">
        <v>5</v>
      </c>
      <c r="AI36" s="4">
        <v>6</v>
      </c>
      <c r="AJ36" s="4">
        <v>7</v>
      </c>
      <c r="AK36" s="4">
        <v>8</v>
      </c>
    </row>
    <row r="37" spans="1:38" x14ac:dyDescent="0.25">
      <c r="A37">
        <v>10</v>
      </c>
      <c r="B37" s="5" t="s">
        <v>54</v>
      </c>
      <c r="C37" s="2" t="s">
        <v>3</v>
      </c>
      <c r="D37" s="2" t="s">
        <v>13</v>
      </c>
      <c r="E37" s="2" t="s">
        <v>16</v>
      </c>
      <c r="F37" s="2" t="s">
        <v>5</v>
      </c>
      <c r="G37" s="2" t="s">
        <v>10</v>
      </c>
      <c r="H37" s="2" t="s">
        <v>7</v>
      </c>
      <c r="I37" s="2" t="s">
        <v>991</v>
      </c>
      <c r="J37" s="2" t="s">
        <v>14</v>
      </c>
      <c r="K37" s="2">
        <f t="shared" si="17"/>
        <v>1.6363636363636365</v>
      </c>
      <c r="L37" s="2">
        <f t="shared" si="18"/>
        <v>1.3636363636363635</v>
      </c>
      <c r="O37" s="66"/>
      <c r="P37" s="66"/>
      <c r="Q37" s="68"/>
      <c r="R37" s="68"/>
      <c r="S37" s="13"/>
      <c r="T37" s="4" t="s">
        <v>80</v>
      </c>
      <c r="U37">
        <f>Q40/Q36</f>
        <v>1.3013227033882946</v>
      </c>
      <c r="W37" s="4">
        <v>0</v>
      </c>
      <c r="X37" s="7">
        <f>_xlfn.POISSON.DIST(W37,$U$43,FALSE)</f>
        <v>0.38812939155802406</v>
      </c>
      <c r="Y37" s="7">
        <f>_xlfn.POISSON.DIST(W37,$U$44,FALSE)</f>
        <v>0.32668990311332591</v>
      </c>
      <c r="AA37" s="4" t="s">
        <v>74</v>
      </c>
      <c r="AB37" s="4" t="s">
        <v>87</v>
      </c>
      <c r="AC37" s="14">
        <f>_xlfn.POISSON.DIST(AC36,$U$43,FALSE)</f>
        <v>0.38812939155802406</v>
      </c>
      <c r="AD37" s="14">
        <f t="shared" ref="AD37:AK37" si="20">_xlfn.POISSON.DIST(AD36,$U$43,FALSE)</f>
        <v>0.36733206479035757</v>
      </c>
      <c r="AE37" s="14">
        <f t="shared" si="20"/>
        <v>0.17382456567061533</v>
      </c>
      <c r="AF37" s="14">
        <f t="shared" si="20"/>
        <v>5.483681302152274E-2</v>
      </c>
      <c r="AG37" s="14">
        <f t="shared" si="20"/>
        <v>1.2974616321157522E-2</v>
      </c>
      <c r="AH37" s="14">
        <f t="shared" si="20"/>
        <v>2.4558782234872143E-3</v>
      </c>
      <c r="AI37" s="14">
        <f t="shared" si="20"/>
        <v>3.8738061684616035E-4</v>
      </c>
      <c r="AJ37" s="14">
        <f t="shared" si="20"/>
        <v>5.2374773148516492E-5</v>
      </c>
      <c r="AK37" s="14">
        <f t="shared" si="20"/>
        <v>6.1960437620887163E-6</v>
      </c>
    </row>
    <row r="38" spans="1:38" x14ac:dyDescent="0.25">
      <c r="A38">
        <v>11</v>
      </c>
      <c r="B38" s="5" t="s">
        <v>60</v>
      </c>
      <c r="C38" s="2" t="s">
        <v>15</v>
      </c>
      <c r="D38" s="2" t="s">
        <v>13</v>
      </c>
      <c r="E38" s="2" t="s">
        <v>13</v>
      </c>
      <c r="F38" s="2" t="s">
        <v>12</v>
      </c>
      <c r="G38" s="2" t="s">
        <v>18</v>
      </c>
      <c r="H38" s="2" t="s">
        <v>9</v>
      </c>
      <c r="I38" s="2" t="s">
        <v>970</v>
      </c>
      <c r="J38" s="2" t="s">
        <v>19</v>
      </c>
      <c r="K38" s="2">
        <f t="shared" si="17"/>
        <v>1.5555555555555556</v>
      </c>
      <c r="L38" s="2">
        <f t="shared" si="18"/>
        <v>0.88888888888888884</v>
      </c>
      <c r="O38" s="69" t="s">
        <v>98</v>
      </c>
      <c r="P38" s="69"/>
      <c r="Q38" s="70">
        <f>$K$24</f>
        <v>0.97511961722488039</v>
      </c>
      <c r="R38" s="71"/>
      <c r="S38" s="13"/>
      <c r="T38" s="4" t="s">
        <v>81</v>
      </c>
      <c r="U38">
        <f>Q43/Q36</f>
        <v>0.49574198224315985</v>
      </c>
      <c r="W38" s="4">
        <v>1</v>
      </c>
      <c r="X38" s="7">
        <f t="shared" ref="X38:X47" si="21">_xlfn.POISSON.DIST(W38,$U$43,FALSE)</f>
        <v>0.36733206479035757</v>
      </c>
      <c r="Y38" s="7">
        <f t="shared" ref="Y38:Y47" si="22">_xlfn.POISSON.DIST(W38,$U$44,FALSE)</f>
        <v>0.36548232536721442</v>
      </c>
      <c r="AA38" s="4">
        <v>0</v>
      </c>
      <c r="AB38" s="14">
        <f>_xlfn.POISSON.DIST(W37,$U$44,FALSE)</f>
        <v>0.32668990311332591</v>
      </c>
      <c r="AC38" s="16">
        <f>$AB$38*AC37</f>
        <v>0.126797953323525</v>
      </c>
      <c r="AD38" s="16">
        <f t="shared" ref="AD38:AK38" si="23">$AB$38*AD37</f>
        <v>0.12000367665677987</v>
      </c>
      <c r="AE38" s="16">
        <f t="shared" si="23"/>
        <v>5.6786730517649278E-2</v>
      </c>
      <c r="AF38" s="16">
        <f t="shared" si="23"/>
        <v>1.7914633133044831E-2</v>
      </c>
      <c r="AG38" s="16">
        <f t="shared" si="23"/>
        <v>4.2386761488915278E-3</v>
      </c>
      <c r="AH38" s="16">
        <f t="shared" si="23"/>
        <v>8.0231061888916494E-4</v>
      </c>
      <c r="AI38" s="16">
        <f t="shared" si="23"/>
        <v>1.2655333618545256E-4</v>
      </c>
      <c r="AJ38" s="16">
        <f t="shared" si="23"/>
        <v>1.7110309565471277E-5</v>
      </c>
      <c r="AK38" s="16">
        <f t="shared" si="23"/>
        <v>2.0241849363226899E-6</v>
      </c>
    </row>
    <row r="39" spans="1:38" x14ac:dyDescent="0.25">
      <c r="A39">
        <v>12</v>
      </c>
      <c r="B39" s="5" t="s">
        <v>53</v>
      </c>
      <c r="C39" s="2" t="s">
        <v>42</v>
      </c>
      <c r="D39" s="2" t="s">
        <v>13</v>
      </c>
      <c r="E39" s="2" t="s">
        <v>8</v>
      </c>
      <c r="F39" s="2" t="s">
        <v>8</v>
      </c>
      <c r="G39" s="2" t="s">
        <v>10</v>
      </c>
      <c r="H39" s="2" t="s">
        <v>17</v>
      </c>
      <c r="I39" s="2" t="s">
        <v>970</v>
      </c>
      <c r="J39" s="2" t="s">
        <v>7</v>
      </c>
      <c r="K39" s="2">
        <f t="shared" si="17"/>
        <v>1.8</v>
      </c>
      <c r="L39" s="2">
        <f t="shared" si="18"/>
        <v>1.2</v>
      </c>
      <c r="O39" s="69"/>
      <c r="P39" s="69"/>
      <c r="Q39" s="71"/>
      <c r="R39" s="71"/>
      <c r="S39" s="13"/>
      <c r="T39" s="4" t="s">
        <v>82</v>
      </c>
      <c r="U39">
        <f>Q46/Q38</f>
        <v>1.0255152109911678</v>
      </c>
      <c r="W39" s="4">
        <v>2</v>
      </c>
      <c r="X39" s="7">
        <f t="shared" si="21"/>
        <v>0.17382456567061533</v>
      </c>
      <c r="Y39" s="7">
        <f t="shared" si="22"/>
        <v>0.20444055491590998</v>
      </c>
      <c r="AA39" s="4">
        <v>1</v>
      </c>
      <c r="AB39" s="14">
        <f t="shared" ref="AB39:AB46" si="24">_xlfn.POISSON.DIST(W38,$U$44,FALSE)</f>
        <v>0.36548232536721442</v>
      </c>
      <c r="AC39" s="14">
        <f>$AB$39*AC37</f>
        <v>0.14185443256998873</v>
      </c>
      <c r="AD39" s="14">
        <f t="shared" ref="AD39:AK39" si="25">$AB$39*AD37</f>
        <v>0.13425337722152014</v>
      </c>
      <c r="AE39" s="14">
        <f t="shared" si="25"/>
        <v>6.3529806467242558E-2</v>
      </c>
      <c r="AF39" s="14">
        <f t="shared" si="25"/>
        <v>2.0041885938833274E-2</v>
      </c>
      <c r="AG39" s="14">
        <f t="shared" si="25"/>
        <v>4.741992943804064E-3</v>
      </c>
      <c r="AH39" s="14">
        <f t="shared" si="25"/>
        <v>8.9758008393881058E-4</v>
      </c>
      <c r="AI39" s="14">
        <f t="shared" si="25"/>
        <v>1.415807686471206E-4</v>
      </c>
      <c r="AJ39" s="14">
        <f t="shared" si="25"/>
        <v>1.9142053880900149E-5</v>
      </c>
      <c r="AK39" s="14">
        <f t="shared" si="25"/>
        <v>2.2645444822452074E-6</v>
      </c>
    </row>
    <row r="40" spans="1:38" x14ac:dyDescent="0.25">
      <c r="A40">
        <v>13</v>
      </c>
      <c r="B40" s="5" t="s">
        <v>40</v>
      </c>
      <c r="C40" s="2" t="s">
        <v>42</v>
      </c>
      <c r="D40" s="2" t="s">
        <v>13</v>
      </c>
      <c r="E40" s="2" t="s">
        <v>8</v>
      </c>
      <c r="F40" s="2" t="s">
        <v>8</v>
      </c>
      <c r="G40" s="2" t="s">
        <v>2</v>
      </c>
      <c r="H40" s="2" t="s">
        <v>42</v>
      </c>
      <c r="I40" s="2" t="s">
        <v>991</v>
      </c>
      <c r="J40" s="2" t="s">
        <v>7</v>
      </c>
      <c r="K40" s="2">
        <f t="shared" si="17"/>
        <v>1.3</v>
      </c>
      <c r="L40" s="2">
        <f t="shared" si="18"/>
        <v>1</v>
      </c>
      <c r="O40" s="72" t="str">
        <f>"Media de GPG marcado pelo "&amp;R3&amp;" jogando em casa"</f>
        <v>Media de GPG marcado pelo Athletico PR jogando em casa</v>
      </c>
      <c r="P40" s="73"/>
      <c r="Q40" s="90">
        <f>VLOOKUP(R3,$B$28:$L$47,10,FALSE)</f>
        <v>1.9090909090909092</v>
      </c>
      <c r="R40" s="91"/>
      <c r="S40" s="13"/>
      <c r="T40" s="4" t="s">
        <v>83</v>
      </c>
      <c r="U40">
        <f>Q49/Q38</f>
        <v>1.1187438665358194</v>
      </c>
      <c r="W40" s="4">
        <v>3</v>
      </c>
      <c r="X40" s="7">
        <f t="shared" si="21"/>
        <v>5.483681302152274E-2</v>
      </c>
      <c r="Y40" s="7">
        <f t="shared" si="22"/>
        <v>7.6238872294451226E-2</v>
      </c>
      <c r="AA40" s="4">
        <v>2</v>
      </c>
      <c r="AB40" s="14">
        <f t="shared" si="24"/>
        <v>0.20444055491590998</v>
      </c>
      <c r="AC40" s="14">
        <f>$AB$40*AC37</f>
        <v>7.9349388189296946E-2</v>
      </c>
      <c r="AD40" s="14">
        <f t="shared" ref="AD40:AK40" si="26">$AB$40*AD37</f>
        <v>7.5097571164147697E-2</v>
      </c>
      <c r="AE40" s="14">
        <f t="shared" si="26"/>
        <v>3.5536790663717635E-2</v>
      </c>
      <c r="AF40" s="14">
        <f t="shared" si="26"/>
        <v>1.1210868483940107E-2</v>
      </c>
      <c r="AG40" s="14">
        <f t="shared" si="26"/>
        <v>2.6525377605184663E-3</v>
      </c>
      <c r="AH40" s="14">
        <f t="shared" si="26"/>
        <v>5.0208110681562528E-4</v>
      </c>
      <c r="AI40" s="14">
        <f t="shared" si="26"/>
        <v>7.9196308271696532E-5</v>
      </c>
      <c r="AJ40" s="14">
        <f t="shared" si="26"/>
        <v>1.0707527686077613E-5</v>
      </c>
      <c r="AK40" s="14">
        <f t="shared" si="26"/>
        <v>1.2667226250046797E-6</v>
      </c>
    </row>
    <row r="41" spans="1:38" x14ac:dyDescent="0.25">
      <c r="A41">
        <v>14</v>
      </c>
      <c r="B41" s="5" t="s">
        <v>48</v>
      </c>
      <c r="C41" s="2" t="s">
        <v>42</v>
      </c>
      <c r="D41" s="2" t="s">
        <v>13</v>
      </c>
      <c r="E41" s="2" t="s">
        <v>8</v>
      </c>
      <c r="F41" s="2" t="s">
        <v>8</v>
      </c>
      <c r="G41" s="2" t="s">
        <v>42</v>
      </c>
      <c r="H41" s="2" t="s">
        <v>15</v>
      </c>
      <c r="I41" s="2" t="s">
        <v>64</v>
      </c>
      <c r="J41" s="2" t="s">
        <v>7</v>
      </c>
      <c r="K41" s="2">
        <f t="shared" si="17"/>
        <v>1</v>
      </c>
      <c r="L41" s="2">
        <f t="shared" si="18"/>
        <v>0.9</v>
      </c>
      <c r="O41" s="74"/>
      <c r="P41" s="75"/>
      <c r="Q41" s="92"/>
      <c r="R41" s="93"/>
      <c r="S41" s="13"/>
      <c r="W41" s="4">
        <v>4</v>
      </c>
      <c r="X41" s="7">
        <f t="shared" si="21"/>
        <v>1.2974616321157522E-2</v>
      </c>
      <c r="Y41" s="7">
        <f t="shared" si="22"/>
        <v>2.1322942692756235E-2</v>
      </c>
      <c r="AA41" s="4">
        <v>3</v>
      </c>
      <c r="AB41" s="14">
        <f t="shared" si="24"/>
        <v>7.6238872294451226E-2</v>
      </c>
      <c r="AC41" s="14">
        <f>$AB$41*AC37</f>
        <v>2.9590547116715254E-2</v>
      </c>
      <c r="AD41" s="14">
        <f t="shared" ref="AD41:AK41" si="27">$AB$41*AD37</f>
        <v>2.8004982377209154E-2</v>
      </c>
      <c r="AE41" s="14">
        <f t="shared" si="27"/>
        <v>1.3252188863800493E-2</v>
      </c>
      <c r="AF41" s="14">
        <f t="shared" si="27"/>
        <v>4.1806967849825722E-3</v>
      </c>
      <c r="AG41" s="14">
        <f t="shared" si="27"/>
        <v>9.891701167782309E-4</v>
      </c>
      <c r="AH41" s="14">
        <f t="shared" si="27"/>
        <v>1.8723338625116547E-4</v>
      </c>
      <c r="AI41" s="14">
        <f t="shared" si="27"/>
        <v>2.953346137708016E-5</v>
      </c>
      <c r="AJ41" s="14">
        <f t="shared" si="27"/>
        <v>3.9929936415206024E-6</v>
      </c>
      <c r="AK41" s="14">
        <f t="shared" si="27"/>
        <v>4.7237938910871277E-7</v>
      </c>
    </row>
    <row r="42" spans="1:38" x14ac:dyDescent="0.25">
      <c r="A42">
        <v>15</v>
      </c>
      <c r="B42" s="5" t="s">
        <v>55</v>
      </c>
      <c r="C42" s="2" t="s">
        <v>42</v>
      </c>
      <c r="D42" s="2" t="s">
        <v>8</v>
      </c>
      <c r="E42" s="2" t="s">
        <v>13</v>
      </c>
      <c r="F42" s="2" t="s">
        <v>8</v>
      </c>
      <c r="G42" s="2" t="s">
        <v>3</v>
      </c>
      <c r="H42" s="2" t="s">
        <v>18</v>
      </c>
      <c r="I42" s="2" t="s">
        <v>59</v>
      </c>
      <c r="J42" s="2" t="s">
        <v>2</v>
      </c>
      <c r="K42" s="2">
        <f t="shared" si="17"/>
        <v>1.1000000000000001</v>
      </c>
      <c r="L42" s="2">
        <f t="shared" si="18"/>
        <v>1.4</v>
      </c>
      <c r="O42" s="76"/>
      <c r="P42" s="77"/>
      <c r="Q42" s="94"/>
      <c r="R42" s="95"/>
      <c r="S42" s="13"/>
      <c r="W42" s="4">
        <v>5</v>
      </c>
      <c r="X42" s="7">
        <f t="shared" si="21"/>
        <v>2.4558782234872143E-3</v>
      </c>
      <c r="Y42" s="7">
        <f t="shared" si="22"/>
        <v>4.7709822708031611E-3</v>
      </c>
      <c r="AA42" s="4">
        <v>4</v>
      </c>
      <c r="AB42" s="14">
        <f t="shared" si="24"/>
        <v>2.1322942692756235E-2</v>
      </c>
      <c r="AC42" s="14">
        <f>$AB$42*AC37</f>
        <v>8.2760607735660931E-3</v>
      </c>
      <c r="AD42" s="14">
        <f t="shared" ref="AD42:AK42" si="28">$AB$42*AD37</f>
        <v>7.8326005667366146E-3</v>
      </c>
      <c r="AE42" s="14">
        <f t="shared" si="28"/>
        <v>3.7064512523877734E-3</v>
      </c>
      <c r="AF42" s="14">
        <f t="shared" si="28"/>
        <v>1.1692822215113182E-3</v>
      </c>
      <c r="AG42" s="14">
        <f t="shared" si="28"/>
        <v>2.7665700027654157E-4</v>
      </c>
      <c r="AH42" s="14">
        <f t="shared" si="28"/>
        <v>5.236655061980586E-5</v>
      </c>
      <c r="AI42" s="14">
        <f t="shared" si="28"/>
        <v>8.2600946932952384E-6</v>
      </c>
      <c r="AJ42" s="14">
        <f t="shared" si="28"/>
        <v>1.1167842863919251E-6</v>
      </c>
      <c r="AK42" s="14">
        <f t="shared" si="28"/>
        <v>1.3211788606082745E-7</v>
      </c>
    </row>
    <row r="43" spans="1:38" x14ac:dyDescent="0.25">
      <c r="A43">
        <v>16</v>
      </c>
      <c r="B43" s="5" t="s">
        <v>43</v>
      </c>
      <c r="C43" s="2" t="s">
        <v>42</v>
      </c>
      <c r="D43" s="2" t="s">
        <v>8</v>
      </c>
      <c r="E43" s="2" t="s">
        <v>8</v>
      </c>
      <c r="F43" s="2" t="s">
        <v>13</v>
      </c>
      <c r="G43" s="2" t="s">
        <v>17</v>
      </c>
      <c r="H43" s="2" t="s">
        <v>2</v>
      </c>
      <c r="I43" s="2" t="s">
        <v>974</v>
      </c>
      <c r="J43" s="2" t="s">
        <v>17</v>
      </c>
      <c r="K43" s="2">
        <f t="shared" si="17"/>
        <v>1.2</v>
      </c>
      <c r="L43" s="2">
        <f t="shared" si="18"/>
        <v>1.3</v>
      </c>
      <c r="O43" s="78" t="str">
        <f>"Media de GPG sofrido pelo "&amp;T3&amp; " jogando fora"</f>
        <v>Media de GPG sofrido pelo Atletico MG jogando fora</v>
      </c>
      <c r="P43" s="79"/>
      <c r="Q43" s="84">
        <f>VLOOKUP(T3,$B$3:$L$22,11,FALSE)</f>
        <v>0.72727272727272729</v>
      </c>
      <c r="R43" s="85"/>
      <c r="S43" s="13"/>
      <c r="T43" s="4" t="s">
        <v>84</v>
      </c>
      <c r="U43">
        <f>U37*U38*Q36</f>
        <v>0.94641651155512319</v>
      </c>
      <c r="W43" s="4">
        <v>6</v>
      </c>
      <c r="X43" s="7">
        <f t="shared" si="21"/>
        <v>3.8738061684616035E-4</v>
      </c>
      <c r="Y43" s="7">
        <f t="shared" si="22"/>
        <v>8.8958452546869548E-4</v>
      </c>
      <c r="AA43" s="8">
        <v>5</v>
      </c>
      <c r="AB43" s="14">
        <f t="shared" si="24"/>
        <v>4.7709822708031611E-3</v>
      </c>
      <c r="AC43" s="14">
        <f>$AB$43*AC37</f>
        <v>1.8517584459009509E-3</v>
      </c>
      <c r="AD43" s="14">
        <f t="shared" ref="AD43:AK43" si="29">$AB$43*AD37</f>
        <v>1.752534768612314E-3</v>
      </c>
      <c r="AE43" s="14">
        <f t="shared" si="29"/>
        <v>8.2931392104456552E-4</v>
      </c>
      <c r="AF43" s="14">
        <f t="shared" si="29"/>
        <v>2.616254627130329E-4</v>
      </c>
      <c r="AG43" s="14">
        <f t="shared" si="29"/>
        <v>6.1901664438715869E-5</v>
      </c>
      <c r="AH43" s="14">
        <f t="shared" si="29"/>
        <v>1.1716951463509062E-5</v>
      </c>
      <c r="AI43" s="14">
        <f t="shared" si="29"/>
        <v>1.8481860550258234E-6</v>
      </c>
      <c r="AJ43" s="14">
        <f t="shared" si="29"/>
        <v>2.4987911412890965E-7</v>
      </c>
      <c r="AK43" s="14">
        <f t="shared" si="29"/>
        <v>2.9561214938045785E-8</v>
      </c>
    </row>
    <row r="44" spans="1:38" x14ac:dyDescent="0.25">
      <c r="A44">
        <v>17</v>
      </c>
      <c r="B44" s="5" t="s">
        <v>44</v>
      </c>
      <c r="C44" s="2" t="s">
        <v>3</v>
      </c>
      <c r="D44" s="2" t="s">
        <v>8</v>
      </c>
      <c r="E44" s="2" t="s">
        <v>8</v>
      </c>
      <c r="F44" s="2" t="s">
        <v>16</v>
      </c>
      <c r="G44" s="2" t="s">
        <v>16</v>
      </c>
      <c r="H44" s="2" t="s">
        <v>9</v>
      </c>
      <c r="I44" s="2" t="s">
        <v>59</v>
      </c>
      <c r="J44" s="2" t="s">
        <v>17</v>
      </c>
      <c r="K44" s="2">
        <f t="shared" si="17"/>
        <v>0.45454545454545453</v>
      </c>
      <c r="L44" s="2">
        <f t="shared" si="18"/>
        <v>0.72727272727272729</v>
      </c>
      <c r="O44" s="80"/>
      <c r="P44" s="81"/>
      <c r="Q44" s="86"/>
      <c r="R44" s="87"/>
      <c r="S44" s="13"/>
      <c r="T44" s="4" t="s">
        <v>85</v>
      </c>
      <c r="U44">
        <f>U40*U39*Q38</f>
        <v>1.1187438665358194</v>
      </c>
      <c r="W44" s="4">
        <v>7</v>
      </c>
      <c r="X44" s="7">
        <f t="shared" si="21"/>
        <v>5.2374773148516492E-5</v>
      </c>
      <c r="Y44" s="7">
        <f t="shared" si="22"/>
        <v>1.4217389023332572E-4</v>
      </c>
      <c r="AA44" s="4">
        <v>6</v>
      </c>
      <c r="AB44" s="14">
        <f t="shared" si="24"/>
        <v>8.8958452546869548E-4</v>
      </c>
      <c r="AC44" s="14">
        <f>$AB$44*AC37</f>
        <v>3.4527390060959834E-4</v>
      </c>
      <c r="AD44" s="14">
        <f t="shared" ref="AD44:AK44" si="30">$AB$44*AD37</f>
        <v>3.2677292054596635E-4</v>
      </c>
      <c r="AE44" s="14">
        <f t="shared" si="30"/>
        <v>1.5463164376689644E-4</v>
      </c>
      <c r="AF44" s="14">
        <f t="shared" si="30"/>
        <v>4.878198028996689E-5</v>
      </c>
      <c r="AG44" s="14">
        <f t="shared" si="30"/>
        <v>1.1542017903195306E-5</v>
      </c>
      <c r="AH44" s="14">
        <f t="shared" si="30"/>
        <v>2.1847112640497765E-6</v>
      </c>
      <c r="AI44" s="14">
        <f t="shared" si="30"/>
        <v>3.4460780221286211E-7</v>
      </c>
      <c r="AJ44" s="14">
        <f t="shared" si="30"/>
        <v>4.659178771785362E-8</v>
      </c>
      <c r="AK44" s="14">
        <f t="shared" si="30"/>
        <v>5.5119046498809615E-9</v>
      </c>
    </row>
    <row r="45" spans="1:38" x14ac:dyDescent="0.25">
      <c r="A45">
        <v>18</v>
      </c>
      <c r="B45" s="5" t="s">
        <v>51</v>
      </c>
      <c r="C45" s="2" t="s">
        <v>42</v>
      </c>
      <c r="D45" s="2" t="s">
        <v>8</v>
      </c>
      <c r="E45" s="2" t="s">
        <v>12</v>
      </c>
      <c r="F45" s="2" t="s">
        <v>11</v>
      </c>
      <c r="G45" s="2" t="s">
        <v>11</v>
      </c>
      <c r="H45" s="2" t="s">
        <v>17</v>
      </c>
      <c r="I45" s="2" t="s">
        <v>21</v>
      </c>
      <c r="J45" s="2" t="s">
        <v>42</v>
      </c>
      <c r="K45" s="2">
        <f t="shared" si="17"/>
        <v>0.6</v>
      </c>
      <c r="L45" s="2">
        <f t="shared" si="18"/>
        <v>1.2</v>
      </c>
      <c r="O45" s="82"/>
      <c r="P45" s="83"/>
      <c r="Q45" s="88"/>
      <c r="R45" s="89"/>
      <c r="S45" s="13"/>
      <c r="T45" s="4" t="s">
        <v>86</v>
      </c>
      <c r="U45">
        <f>U43+U44</f>
        <v>2.0651603780909427</v>
      </c>
      <c r="W45" s="4">
        <v>8</v>
      </c>
      <c r="X45" s="7">
        <f t="shared" si="21"/>
        <v>6.1960437620887163E-6</v>
      </c>
      <c r="Y45" s="7">
        <f t="shared" si="22"/>
        <v>1.988202096000875E-5</v>
      </c>
      <c r="AA45" s="4">
        <v>7</v>
      </c>
      <c r="AB45" s="14">
        <f t="shared" si="24"/>
        <v>1.4217389023332572E-4</v>
      </c>
      <c r="AC45" s="14">
        <f>$AB$45*AC37</f>
        <v>5.5181865511698009E-5</v>
      </c>
      <c r="AD45" s="14">
        <f t="shared" ref="AD45:AK45" si="31">$AB$45*AD37</f>
        <v>5.2225028658685189E-5</v>
      </c>
      <c r="AE45" s="14">
        <f t="shared" si="31"/>
        <v>2.471331471950958E-5</v>
      </c>
      <c r="AF45" s="14">
        <f t="shared" si="31"/>
        <v>7.7963630352673798E-6</v>
      </c>
      <c r="AG45" s="14">
        <f t="shared" si="31"/>
        <v>1.8446516766637659E-6</v>
      </c>
      <c r="AH45" s="14">
        <f t="shared" si="31"/>
        <v>3.4916176097248617E-7</v>
      </c>
      <c r="AI45" s="14">
        <f t="shared" si="31"/>
        <v>5.5075409298004008E-8</v>
      </c>
      <c r="AJ45" s="14">
        <f t="shared" si="31"/>
        <v>7.4463252486125191E-9</v>
      </c>
      <c r="AK45" s="14">
        <f t="shared" si="31"/>
        <v>8.8091564571208374E-10</v>
      </c>
    </row>
    <row r="46" spans="1:38" x14ac:dyDescent="0.25">
      <c r="A46">
        <v>19</v>
      </c>
      <c r="B46" s="5" t="s">
        <v>66</v>
      </c>
      <c r="C46" s="2" t="s">
        <v>42</v>
      </c>
      <c r="D46" s="2" t="s">
        <v>8</v>
      </c>
      <c r="E46" s="2" t="s">
        <v>12</v>
      </c>
      <c r="F46" s="2" t="s">
        <v>11</v>
      </c>
      <c r="G46" s="2" t="s">
        <v>3</v>
      </c>
      <c r="H46" s="2" t="s">
        <v>896</v>
      </c>
      <c r="I46" s="2" t="s">
        <v>848</v>
      </c>
      <c r="J46" s="2" t="s">
        <v>42</v>
      </c>
      <c r="K46" s="2">
        <f t="shared" si="17"/>
        <v>1.1000000000000001</v>
      </c>
      <c r="L46" s="2">
        <f t="shared" si="18"/>
        <v>2</v>
      </c>
      <c r="O46" s="72" t="str">
        <f>"Media de GPG marcado pelo "&amp;T3&amp; " jogando fora"</f>
        <v>Media de GPG marcado pelo Atletico MG jogando fora</v>
      </c>
      <c r="P46" s="73"/>
      <c r="Q46" s="90">
        <f>VLOOKUP(T3,$B$3:$L$22,10,FALSE)</f>
        <v>1</v>
      </c>
      <c r="R46" s="91"/>
      <c r="S46" s="13"/>
      <c r="T46" s="13"/>
      <c r="W46" s="4">
        <v>9</v>
      </c>
      <c r="X46" s="7">
        <f t="shared" si="21"/>
        <v>6.5155979141765445E-7</v>
      </c>
      <c r="Y46" s="7">
        <f t="shared" si="22"/>
        <v>2.4714321114829344E-6</v>
      </c>
      <c r="AA46" s="4">
        <v>8</v>
      </c>
      <c r="AB46" s="14">
        <f t="shared" si="24"/>
        <v>1.988202096000875E-5</v>
      </c>
      <c r="AC46" s="14">
        <f>$AB$46*AC37</f>
        <v>7.716796698152078E-6</v>
      </c>
      <c r="AD46" s="14">
        <f t="shared" ref="AD46:AK46" si="32">$AB$46*AD37</f>
        <v>7.3033038114451814E-6</v>
      </c>
      <c r="AE46" s="14">
        <f t="shared" si="32"/>
        <v>3.4559836580275915E-6</v>
      </c>
      <c r="AF46" s="14">
        <f t="shared" si="32"/>
        <v>1.090266665873996E-6</v>
      </c>
      <c r="AG46" s="14">
        <f t="shared" si="32"/>
        <v>2.5796159364532547E-7</v>
      </c>
      <c r="AH46" s="14">
        <f t="shared" si="32"/>
        <v>4.8827822314601849E-8</v>
      </c>
      <c r="AI46" s="14">
        <f t="shared" si="32"/>
        <v>7.7019095436364782E-9</v>
      </c>
      <c r="AJ46" s="14">
        <f t="shared" si="32"/>
        <v>1.0413163375145083E-9</v>
      </c>
      <c r="AK46" s="14">
        <f t="shared" si="32"/>
        <v>1.2318987194697932E-10</v>
      </c>
    </row>
    <row r="47" spans="1:38" x14ac:dyDescent="0.25">
      <c r="A47">
        <v>20</v>
      </c>
      <c r="B47" s="5" t="s">
        <v>57</v>
      </c>
      <c r="C47" s="2" t="s">
        <v>42</v>
      </c>
      <c r="D47" s="2" t="s">
        <v>5</v>
      </c>
      <c r="E47" s="2" t="s">
        <v>8</v>
      </c>
      <c r="F47" s="2" t="s">
        <v>16</v>
      </c>
      <c r="G47" s="2" t="s">
        <v>42</v>
      </c>
      <c r="H47" s="2" t="s">
        <v>2</v>
      </c>
      <c r="I47" s="2" t="s">
        <v>59</v>
      </c>
      <c r="J47" s="2" t="s">
        <v>15</v>
      </c>
      <c r="K47" s="2">
        <f t="shared" si="17"/>
        <v>1</v>
      </c>
      <c r="L47" s="2">
        <f t="shared" si="18"/>
        <v>1.3</v>
      </c>
      <c r="O47" s="74"/>
      <c r="P47" s="75"/>
      <c r="Q47" s="92"/>
      <c r="R47" s="93"/>
      <c r="S47" s="13"/>
      <c r="T47" s="13"/>
      <c r="W47" s="4">
        <v>10</v>
      </c>
      <c r="X47" s="7">
        <f t="shared" si="21"/>
        <v>6.1664694486307957E-8</v>
      </c>
      <c r="Y47" s="7">
        <f t="shared" si="22"/>
        <v>2.7648995162812008E-7</v>
      </c>
    </row>
    <row r="48" spans="1:38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O48" s="76"/>
      <c r="P48" s="77"/>
      <c r="Q48" s="94"/>
      <c r="R48" s="95"/>
      <c r="S48" s="13"/>
      <c r="T48" s="13"/>
    </row>
    <row r="49" spans="1:38" ht="15" customHeight="1" x14ac:dyDescent="0.25">
      <c r="A49" t="s">
        <v>79</v>
      </c>
      <c r="C49" s="2"/>
      <c r="D49" s="2"/>
      <c r="E49" s="2"/>
      <c r="F49" s="2"/>
      <c r="G49" s="2"/>
      <c r="H49" s="2"/>
      <c r="I49" s="2"/>
      <c r="J49" s="2"/>
      <c r="K49" s="2">
        <f>AVERAGE(K28:K46)</f>
        <v>1.4670388091440727</v>
      </c>
      <c r="L49" s="2">
        <f>AVERAGE(L28:L46)</f>
        <v>0.97214247740563531</v>
      </c>
      <c r="O49" s="96" t="str">
        <f>"Media de GPG sofrido pelo "&amp;R3&amp;"  jogando em casa"</f>
        <v>Media de GPG sofrido pelo Athletico PR  jogando em casa</v>
      </c>
      <c r="P49" s="97"/>
      <c r="Q49" s="102">
        <f>VLOOKUP(R3,$B$28:$L$47,11,FALSE)</f>
        <v>1.0909090909090908</v>
      </c>
      <c r="R49" s="102"/>
      <c r="S49" s="13"/>
      <c r="T49" s="13"/>
    </row>
    <row r="50" spans="1:38" x14ac:dyDescent="0.25">
      <c r="A50" t="s">
        <v>943</v>
      </c>
      <c r="O50" s="98"/>
      <c r="P50" s="99"/>
      <c r="Q50" s="102"/>
      <c r="R50" s="102"/>
      <c r="S50" s="13"/>
      <c r="T50" s="13"/>
    </row>
    <row r="51" spans="1:38" x14ac:dyDescent="0.25">
      <c r="O51" s="100"/>
      <c r="P51" s="101"/>
      <c r="Q51" s="102"/>
      <c r="R51" s="102"/>
      <c r="S51" s="13"/>
      <c r="T51" s="13"/>
    </row>
    <row r="52" spans="1:38" x14ac:dyDescent="0.25"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</row>
    <row r="53" spans="1:38" x14ac:dyDescent="0.25">
      <c r="O53" s="65" t="s">
        <v>870</v>
      </c>
      <c r="P53" s="65"/>
      <c r="Q53" s="65"/>
      <c r="R53" s="65"/>
    </row>
    <row r="54" spans="1:38" ht="15" customHeight="1" x14ac:dyDescent="0.25">
      <c r="O54" s="66" t="s">
        <v>97</v>
      </c>
      <c r="P54" s="66"/>
      <c r="Q54" s="67">
        <f>$K$49</f>
        <v>1.4670388091440727</v>
      </c>
      <c r="R54" s="68"/>
      <c r="S54" s="13"/>
      <c r="T54" s="13"/>
      <c r="W54" s="4" t="s">
        <v>78</v>
      </c>
      <c r="X54" s="15" t="str">
        <f>R4</f>
        <v>Botafogo</v>
      </c>
      <c r="Y54" s="6" t="str">
        <f>T4</f>
        <v>Flamengo</v>
      </c>
      <c r="AB54" s="4" t="s">
        <v>73</v>
      </c>
      <c r="AC54" s="4">
        <v>0</v>
      </c>
      <c r="AD54" s="4">
        <v>1</v>
      </c>
      <c r="AE54" s="4">
        <v>2</v>
      </c>
      <c r="AF54" s="4">
        <v>3</v>
      </c>
      <c r="AG54" s="4">
        <v>4</v>
      </c>
      <c r="AH54" s="4">
        <v>5</v>
      </c>
      <c r="AI54" s="4">
        <v>6</v>
      </c>
      <c r="AJ54" s="4">
        <v>7</v>
      </c>
      <c r="AK54" s="4">
        <v>8</v>
      </c>
    </row>
    <row r="55" spans="1:38" x14ac:dyDescent="0.25">
      <c r="O55" s="66"/>
      <c r="P55" s="66"/>
      <c r="Q55" s="68"/>
      <c r="R55" s="68"/>
      <c r="S55" s="13"/>
      <c r="T55" s="4" t="s">
        <v>80</v>
      </c>
      <c r="U55">
        <f>Q58/Q54</f>
        <v>1.6111614422902696</v>
      </c>
      <c r="W55" s="4">
        <v>0</v>
      </c>
      <c r="X55" s="7">
        <f>_xlfn.POISSON.DIST(W55,$U$61,FALSE)</f>
        <v>5.3429917316321213E-2</v>
      </c>
      <c r="Y55" s="7">
        <f>_xlfn.POISSON.DIST(W55,$U$62,FALSE)</f>
        <v>0.6327575513821968</v>
      </c>
      <c r="AA55" s="4" t="s">
        <v>74</v>
      </c>
      <c r="AB55" s="4" t="s">
        <v>87</v>
      </c>
      <c r="AC55" s="14">
        <f>_xlfn.POISSON.DIST(AC54,$U$61,FALSE)</f>
        <v>5.3429917316321213E-2</v>
      </c>
      <c r="AD55" s="14">
        <f t="shared" ref="AD55:AK55" si="33">_xlfn.POISSON.DIST(AD54,$U$61,FALSE)</f>
        <v>0.15651676844511619</v>
      </c>
      <c r="AE55" s="14">
        <f t="shared" si="33"/>
        <v>0.22924889308240509</v>
      </c>
      <c r="AF55" s="14">
        <f t="shared" si="33"/>
        <v>0.22385271346793667</v>
      </c>
      <c r="AG55" s="14">
        <f t="shared" si="33"/>
        <v>0.16393766395072332</v>
      </c>
      <c r="AH55" s="14">
        <f t="shared" si="33"/>
        <v>9.6047288398743533E-2</v>
      </c>
      <c r="AI55" s="14">
        <f t="shared" si="33"/>
        <v>4.6893238698360318E-2</v>
      </c>
      <c r="AJ55" s="14">
        <f t="shared" si="33"/>
        <v>1.9624046258418751E-2</v>
      </c>
      <c r="AK55" s="14">
        <f t="shared" si="33"/>
        <v>7.1857969712011199E-3</v>
      </c>
    </row>
    <row r="56" spans="1:38" ht="15" customHeight="1" x14ac:dyDescent="0.25">
      <c r="O56" s="69" t="s">
        <v>98</v>
      </c>
      <c r="P56" s="69"/>
      <c r="Q56" s="70">
        <f>$K$24</f>
        <v>0.97511961722488039</v>
      </c>
      <c r="R56" s="71"/>
      <c r="S56" s="13"/>
      <c r="T56" s="4" t="s">
        <v>81</v>
      </c>
      <c r="U56">
        <f>Q61/Q54</f>
        <v>1.2393549556078995</v>
      </c>
      <c r="W56" s="4">
        <v>1</v>
      </c>
      <c r="X56" s="7">
        <f t="shared" ref="X56:X65" si="34">_xlfn.POISSON.DIST(W56,$U$61,FALSE)</f>
        <v>0.15651676844511619</v>
      </c>
      <c r="Y56" s="7">
        <f t="shared" ref="Y56:Y65" si="35">_xlfn.POISSON.DIST(W56,$U$62,FALSE)</f>
        <v>0.28959284847806849</v>
      </c>
      <c r="AA56" s="4">
        <v>0</v>
      </c>
      <c r="AB56" s="14">
        <f>_xlfn.POISSON.DIST(W55,$U$62,FALSE)</f>
        <v>0.6327575513821968</v>
      </c>
      <c r="AC56" s="16">
        <f>$AB$56*AC55</f>
        <v>3.3808183651628645E-2</v>
      </c>
      <c r="AD56" s="16">
        <f t="shared" ref="AD56:AK56" si="36">$AB$56*AD55</f>
        <v>9.9037167151586003E-2</v>
      </c>
      <c r="AE56" s="16">
        <f t="shared" si="36"/>
        <v>0.14505896824390169</v>
      </c>
      <c r="AF56" s="16">
        <f t="shared" si="36"/>
        <v>0.14164449484423211</v>
      </c>
      <c r="AG56" s="16">
        <f t="shared" si="36"/>
        <v>0.10373279482077712</v>
      </c>
      <c r="AH56" s="16">
        <f t="shared" si="36"/>
        <v>6.0774647024088635E-2</v>
      </c>
      <c r="AI56" s="16">
        <f t="shared" si="36"/>
        <v>2.9672050895155348E-2</v>
      </c>
      <c r="AJ56" s="16">
        <f t="shared" si="36"/>
        <v>1.2417263458688009E-2</v>
      </c>
      <c r="AK56" s="16">
        <f t="shared" si="36"/>
        <v>4.5468672962268265E-3</v>
      </c>
    </row>
    <row r="57" spans="1:38" x14ac:dyDescent="0.25">
      <c r="O57" s="69"/>
      <c r="P57" s="69"/>
      <c r="Q57" s="71"/>
      <c r="R57" s="71"/>
      <c r="S57" s="13"/>
      <c r="T57" s="4" t="s">
        <v>82</v>
      </c>
      <c r="U57">
        <f>Q64/Q56</f>
        <v>1.6781157998037293</v>
      </c>
      <c r="W57" s="4">
        <v>2</v>
      </c>
      <c r="X57" s="7">
        <f t="shared" si="34"/>
        <v>0.22924889308240509</v>
      </c>
      <c r="Y57" s="7">
        <f t="shared" si="35"/>
        <v>6.6268681982892833E-2</v>
      </c>
      <c r="AA57" s="4">
        <v>1</v>
      </c>
      <c r="AB57" s="14">
        <f t="shared" ref="AB57:AB64" si="37">_xlfn.POISSON.DIST(W56,$U$62,FALSE)</f>
        <v>0.28959284847806849</v>
      </c>
      <c r="AC57" s="14">
        <f>$AB$57*AC55</f>
        <v>1.5472921949581137E-2</v>
      </c>
      <c r="AD57" s="14">
        <f t="shared" ref="AD57:AK57" si="38">$AB$57*AD55</f>
        <v>4.5326136808603465E-2</v>
      </c>
      <c r="AE57" s="14">
        <f t="shared" si="38"/>
        <v>6.6388839958177862E-2</v>
      </c>
      <c r="AF57" s="14">
        <f t="shared" si="38"/>
        <v>6.4826144932724664E-2</v>
      </c>
      <c r="AG57" s="14">
        <f t="shared" si="38"/>
        <v>4.7475175076330325E-2</v>
      </c>
      <c r="AH57" s="14">
        <f t="shared" si="38"/>
        <v>2.7814607835986681E-2</v>
      </c>
      <c r="AI57" s="14">
        <f t="shared" si="38"/>
        <v>1.3579946569020156E-2</v>
      </c>
      <c r="AJ57" s="14">
        <f t="shared" si="38"/>
        <v>5.6829834546408683E-3</v>
      </c>
      <c r="AK57" s="14">
        <f t="shared" si="38"/>
        <v>2.0809554134752096E-3</v>
      </c>
    </row>
    <row r="58" spans="1:38" ht="15" customHeight="1" x14ac:dyDescent="0.25">
      <c r="O58" s="72" t="str">
        <f>"Media de GPG marcado pelo "&amp;R4&amp;" jogando em casa"</f>
        <v>Media de GPG marcado pelo Botafogo jogando em casa</v>
      </c>
      <c r="P58" s="73"/>
      <c r="Q58" s="90">
        <f>VLOOKUP(R4,$B$28:$L$47,10,FALSE)</f>
        <v>2.3636363636363638</v>
      </c>
      <c r="R58" s="91"/>
      <c r="S58" s="13"/>
      <c r="T58" s="4" t="s">
        <v>83</v>
      </c>
      <c r="U58">
        <f>Q67/Q56</f>
        <v>0.27968596663395484</v>
      </c>
      <c r="W58" s="4">
        <v>3</v>
      </c>
      <c r="X58" s="7">
        <f t="shared" si="34"/>
        <v>0.22385271346793667</v>
      </c>
      <c r="Y58" s="7">
        <f t="shared" si="35"/>
        <v>1.0109683842514655E-2</v>
      </c>
      <c r="AA58" s="4">
        <v>2</v>
      </c>
      <c r="AB58" s="14">
        <f t="shared" si="37"/>
        <v>6.6268681982892833E-2</v>
      </c>
      <c r="AC58" s="14">
        <f>$AB$58*AC55</f>
        <v>3.5407301990075493E-3</v>
      </c>
      <c r="AD58" s="14">
        <f t="shared" ref="AD58:AK58" si="39">$AB$58*AD55</f>
        <v>1.0372159953079481E-2</v>
      </c>
      <c r="AE58" s="14">
        <f t="shared" si="39"/>
        <v>1.5192021990608104E-2</v>
      </c>
      <c r="AF58" s="14">
        <f t="shared" si="39"/>
        <v>1.4834424279814327E-2</v>
      </c>
      <c r="AG58" s="14">
        <f t="shared" si="39"/>
        <v>1.0863932917368839E-2</v>
      </c>
      <c r="AH58" s="14">
        <f t="shared" si="39"/>
        <v>6.3649272102155275E-3</v>
      </c>
      <c r="AI58" s="14">
        <f t="shared" si="39"/>
        <v>3.1075531224495235E-3</v>
      </c>
      <c r="AJ58" s="14">
        <f t="shared" si="39"/>
        <v>1.3004596807167303E-3</v>
      </c>
      <c r="AK58" s="14">
        <f t="shared" si="39"/>
        <v>4.7619329427816154E-4</v>
      </c>
    </row>
    <row r="59" spans="1:38" x14ac:dyDescent="0.25">
      <c r="O59" s="74"/>
      <c r="P59" s="75"/>
      <c r="Q59" s="92"/>
      <c r="R59" s="93"/>
      <c r="S59" s="13"/>
      <c r="W59" s="4">
        <v>4</v>
      </c>
      <c r="X59" s="7">
        <f t="shared" si="34"/>
        <v>0.16393766395072332</v>
      </c>
      <c r="Y59" s="7">
        <f t="shared" si="35"/>
        <v>1.1567195582143852E-3</v>
      </c>
      <c r="AA59" s="4">
        <v>3</v>
      </c>
      <c r="AB59" s="14">
        <f t="shared" si="37"/>
        <v>1.0109683842514655E-2</v>
      </c>
      <c r="AC59" s="14">
        <f>$AB$59*AC55</f>
        <v>5.4015957179970656E-4</v>
      </c>
      <c r="AD59" s="14">
        <f t="shared" ref="AD59:AK59" si="40">$AB$59*AD55</f>
        <v>1.5823350450321987E-3</v>
      </c>
      <c r="AE59" s="14">
        <f t="shared" si="40"/>
        <v>2.3176338303095602E-3</v>
      </c>
      <c r="AF59" s="14">
        <f t="shared" si="40"/>
        <v>2.2630801604498619E-3</v>
      </c>
      <c r="AG59" s="14">
        <f t="shared" si="40"/>
        <v>1.6573579524222248E-3</v>
      </c>
      <c r="AH59" s="14">
        <f t="shared" si="40"/>
        <v>9.7100771964212277E-4</v>
      </c>
      <c r="AI59" s="14">
        <f t="shared" si="40"/>
        <v>4.7407581759199624E-4</v>
      </c>
      <c r="AJ59" s="14">
        <f t="shared" si="40"/>
        <v>1.9839290338349622E-4</v>
      </c>
      <c r="AK59" s="14">
        <f t="shared" si="40"/>
        <v>7.264613553534271E-5</v>
      </c>
    </row>
    <row r="60" spans="1:38" x14ac:dyDescent="0.25">
      <c r="O60" s="76"/>
      <c r="P60" s="77"/>
      <c r="Q60" s="94"/>
      <c r="R60" s="95"/>
      <c r="S60" s="13"/>
      <c r="W60" s="4">
        <v>5</v>
      </c>
      <c r="X60" s="7">
        <f t="shared" si="34"/>
        <v>9.6047288398743533E-2</v>
      </c>
      <c r="Y60" s="7">
        <f t="shared" si="35"/>
        <v>1.0587869272263001E-4</v>
      </c>
      <c r="AA60" s="4">
        <v>4</v>
      </c>
      <c r="AB60" s="14">
        <f t="shared" si="37"/>
        <v>1.1567195582143852E-3</v>
      </c>
      <c r="AC60" s="14">
        <f>$AB$60*AC55</f>
        <v>6.1803430353566196E-5</v>
      </c>
      <c r="AD60" s="14">
        <f t="shared" ref="AD60:AK60" si="41">$AB$60*AD55</f>
        <v>1.8104600724897803E-4</v>
      </c>
      <c r="AE60" s="14">
        <f t="shared" si="41"/>
        <v>2.6517667832741642E-4</v>
      </c>
      <c r="AF60" s="14">
        <f t="shared" si="41"/>
        <v>2.5893481182772305E-4</v>
      </c>
      <c r="AG60" s="14">
        <f t="shared" si="41"/>
        <v>1.89629902219779E-4</v>
      </c>
      <c r="AH60" s="14">
        <f t="shared" si="41"/>
        <v>1.1109977700428427E-4</v>
      </c>
      <c r="AI60" s="14">
        <f t="shared" si="41"/>
        <v>5.4242326350409058E-5</v>
      </c>
      <c r="AJ60" s="14">
        <f t="shared" si="41"/>
        <v>2.2699518118416796E-5</v>
      </c>
      <c r="AK60" s="14">
        <f t="shared" si="41"/>
        <v>8.3119518979460262E-6</v>
      </c>
    </row>
    <row r="61" spans="1:38" ht="15" customHeight="1" x14ac:dyDescent="0.25">
      <c r="O61" s="78" t="str">
        <f>"Media de GPG sofrido pelo "&amp;T4&amp; " jogando fora"</f>
        <v>Media de GPG sofrido pelo Flamengo jogando fora</v>
      </c>
      <c r="P61" s="79"/>
      <c r="Q61" s="84">
        <f>VLOOKUP(T4,$B$3:$L$22,11,FALSE)</f>
        <v>1.8181818181818181</v>
      </c>
      <c r="R61" s="85"/>
      <c r="S61" s="13"/>
      <c r="T61" s="4" t="s">
        <v>84</v>
      </c>
      <c r="U61">
        <f>U55*U56*Q54</f>
        <v>2.9293844405277625</v>
      </c>
      <c r="W61" s="4">
        <v>6</v>
      </c>
      <c r="X61" s="7">
        <f t="shared" si="34"/>
        <v>4.6893238698360318E-2</v>
      </c>
      <c r="Y61" s="7">
        <f t="shared" si="35"/>
        <v>8.0762139600186107E-6</v>
      </c>
      <c r="AA61" s="8">
        <v>5</v>
      </c>
      <c r="AB61" s="14">
        <f t="shared" si="37"/>
        <v>1.0587869272263001E-4</v>
      </c>
      <c r="AC61" s="14">
        <f>$AB$61*AC55</f>
        <v>5.6570897977303022E-6</v>
      </c>
      <c r="AD61" s="14">
        <f t="shared" ref="AD61:AK61" si="42">$AB$61*AD55</f>
        <v>1.6571790832139491E-5</v>
      </c>
      <c r="AE61" s="14">
        <f t="shared" si="42"/>
        <v>2.427257310767503E-5</v>
      </c>
      <c r="AF61" s="14">
        <f t="shared" si="42"/>
        <v>2.3701232664398607E-5</v>
      </c>
      <c r="AG61" s="14">
        <f t="shared" si="42"/>
        <v>1.7357505547104413E-5</v>
      </c>
      <c r="AH61" s="14">
        <f t="shared" si="42"/>
        <v>1.0169361335212392E-5</v>
      </c>
      <c r="AI61" s="14">
        <f t="shared" si="42"/>
        <v>4.9649948109126343E-6</v>
      </c>
      <c r="AJ61" s="14">
        <f t="shared" si="42"/>
        <v>2.0777683637697962E-6</v>
      </c>
      <c r="AK61" s="14">
        <f t="shared" si="42"/>
        <v>7.6082278948100879E-7</v>
      </c>
    </row>
    <row r="62" spans="1:38" x14ac:dyDescent="0.25">
      <c r="O62" s="80"/>
      <c r="P62" s="81"/>
      <c r="Q62" s="86"/>
      <c r="R62" s="87"/>
      <c r="S62" s="13"/>
      <c r="T62" s="4" t="s">
        <v>85</v>
      </c>
      <c r="U62">
        <f>U58*U57*Q56</f>
        <v>0.45766794540101707</v>
      </c>
      <c r="W62" s="4">
        <v>7</v>
      </c>
      <c r="X62" s="7">
        <f t="shared" si="34"/>
        <v>1.9624046258418751E-2</v>
      </c>
      <c r="Y62" s="7">
        <f t="shared" si="35"/>
        <v>5.2803203567153399E-7</v>
      </c>
      <c r="AA62" s="4">
        <v>6</v>
      </c>
      <c r="AB62" s="14">
        <f t="shared" si="37"/>
        <v>8.0762139600186107E-6</v>
      </c>
      <c r="AC62" s="14">
        <f>$AB$62*AC55</f>
        <v>4.3151144411271348E-7</v>
      </c>
      <c r="AD62" s="14">
        <f t="shared" ref="AD62:AK62" si="43">$AB$62*AD55</f>
        <v>1.2640629102934478E-6</v>
      </c>
      <c r="AE62" s="14">
        <f t="shared" si="43"/>
        <v>1.8514631106309339E-6</v>
      </c>
      <c r="AF62" s="14">
        <f t="shared" si="43"/>
        <v>1.8078824094977963E-6</v>
      </c>
      <c r="AG62" s="14">
        <f t="shared" si="43"/>
        <v>1.3239956501716714E-6</v>
      </c>
      <c r="AH62" s="14">
        <f t="shared" si="43"/>
        <v>7.7569845138786606E-7</v>
      </c>
      <c r="AI62" s="14">
        <f t="shared" si="43"/>
        <v>3.7871982900618255E-7</v>
      </c>
      <c r="AJ62" s="14">
        <f t="shared" si="43"/>
        <v>1.584879963442925E-7</v>
      </c>
      <c r="AK62" s="14">
        <f t="shared" si="43"/>
        <v>5.8034033812673932E-8</v>
      </c>
    </row>
    <row r="63" spans="1:38" x14ac:dyDescent="0.25">
      <c r="O63" s="82"/>
      <c r="P63" s="83"/>
      <c r="Q63" s="88"/>
      <c r="R63" s="89"/>
      <c r="S63" s="13"/>
      <c r="T63" s="4" t="s">
        <v>86</v>
      </c>
      <c r="U63">
        <f>U61+U62</f>
        <v>3.3870523859287793</v>
      </c>
      <c r="W63" s="4">
        <v>8</v>
      </c>
      <c r="X63" s="7">
        <f t="shared" si="34"/>
        <v>7.1857969712011199E-3</v>
      </c>
      <c r="Y63" s="7">
        <f t="shared" si="35"/>
        <v>3.0207917108963309E-8</v>
      </c>
      <c r="AA63" s="4">
        <v>7</v>
      </c>
      <c r="AB63" s="14">
        <f t="shared" si="37"/>
        <v>5.2803203567153399E-7</v>
      </c>
      <c r="AC63" s="14">
        <f>$AB$63*AC55</f>
        <v>2.8212708006298834E-8</v>
      </c>
      <c r="AD63" s="14">
        <f t="shared" ref="AD63:AK63" si="44">$AB$63*AD55</f>
        <v>8.2645867858804818E-8</v>
      </c>
      <c r="AE63" s="14">
        <f t="shared" si="44"/>
        <v>1.2105075968974821E-7</v>
      </c>
      <c r="AF63" s="14">
        <f t="shared" si="44"/>
        <v>1.1820140398307121E-7</v>
      </c>
      <c r="AG63" s="14">
        <f t="shared" si="44"/>
        <v>8.6564338419136283E-8</v>
      </c>
      <c r="AH63" s="14">
        <f t="shared" si="44"/>
        <v>5.0716045213919455E-8</v>
      </c>
      <c r="AI63" s="14">
        <f t="shared" si="44"/>
        <v>2.4761132289126353E-8</v>
      </c>
      <c r="AJ63" s="14">
        <f t="shared" si="44"/>
        <v>1.0362125093945202E-8</v>
      </c>
      <c r="AK63" s="14">
        <f t="shared" si="44"/>
        <v>3.794331002625671E-9</v>
      </c>
    </row>
    <row r="64" spans="1:38" ht="15" customHeight="1" x14ac:dyDescent="0.25">
      <c r="O64" s="72" t="str">
        <f>"Media de GPG marcado pelo "&amp;T4&amp; " jogando fora"</f>
        <v>Media de GPG marcado pelo Flamengo jogando fora</v>
      </c>
      <c r="P64" s="73"/>
      <c r="Q64" s="90">
        <f>VLOOKUP(T4,$B$3:$L$22,10,FALSE)</f>
        <v>1.6363636363636365</v>
      </c>
      <c r="R64" s="91"/>
      <c r="S64" s="13"/>
      <c r="T64" s="13"/>
      <c r="W64" s="4">
        <v>9</v>
      </c>
      <c r="X64" s="7">
        <f t="shared" si="34"/>
        <v>2.3388846489142295E-3</v>
      </c>
      <c r="Y64" s="7">
        <f t="shared" si="35"/>
        <v>1.5361328175670535E-9</v>
      </c>
      <c r="AA64" s="4">
        <v>8</v>
      </c>
      <c r="AB64" s="14">
        <f t="shared" si="37"/>
        <v>3.0207917108963309E-8</v>
      </c>
      <c r="AC64" s="14">
        <f>$AB$64*AC55</f>
        <v>1.6140065134301946E-9</v>
      </c>
      <c r="AD64" s="14">
        <f t="shared" ref="AD64:AK64" si="45">$AB$64*AD55</f>
        <v>4.7280455673528743E-9</v>
      </c>
      <c r="AE64" s="14">
        <f t="shared" si="45"/>
        <v>6.9251315595548854E-9</v>
      </c>
      <c r="AF64" s="14">
        <f t="shared" si="45"/>
        <v>6.7621242130559453E-9</v>
      </c>
      <c r="AG64" s="14">
        <f t="shared" si="45"/>
        <v>4.9522153636605324E-9</v>
      </c>
      <c r="AH64" s="14">
        <f t="shared" si="45"/>
        <v>2.901388526489938E-9</v>
      </c>
      <c r="AI64" s="14">
        <f t="shared" si="45"/>
        <v>1.4165470675708989E-9</v>
      </c>
      <c r="AJ64" s="14">
        <f t="shared" si="45"/>
        <v>5.9280156271677523E-10</v>
      </c>
      <c r="AK64" s="14">
        <f t="shared" si="45"/>
        <v>2.1706795926788303E-10</v>
      </c>
    </row>
    <row r="65" spans="14:38" x14ac:dyDescent="0.25">
      <c r="O65" s="74"/>
      <c r="P65" s="75"/>
      <c r="Q65" s="92"/>
      <c r="R65" s="93"/>
      <c r="S65" s="13"/>
      <c r="T65" s="13"/>
      <c r="W65" s="4">
        <v>10</v>
      </c>
      <c r="X65" s="7">
        <f t="shared" si="34"/>
        <v>6.8514922987185801E-4</v>
      </c>
      <c r="Y65" s="7">
        <f t="shared" si="35"/>
        <v>7.0303875047898837E-11</v>
      </c>
    </row>
    <row r="66" spans="14:38" x14ac:dyDescent="0.25">
      <c r="O66" s="76"/>
      <c r="P66" s="77"/>
      <c r="Q66" s="94"/>
      <c r="R66" s="95"/>
      <c r="S66" s="13"/>
      <c r="T66" s="13"/>
    </row>
    <row r="67" spans="14:38" ht="15" customHeight="1" x14ac:dyDescent="0.25">
      <c r="O67" s="96" t="str">
        <f>"Media de GPG sofrido pelo "&amp;R4&amp;"  jogando em casa"</f>
        <v>Media de GPG sofrido pelo Botafogo  jogando em casa</v>
      </c>
      <c r="P67" s="97"/>
      <c r="Q67" s="102">
        <f>VLOOKUP(R4,$B$28:$L$47,11,FALSE)</f>
        <v>0.27272727272727271</v>
      </c>
      <c r="R67" s="102"/>
      <c r="S67" s="13"/>
      <c r="T67" s="13"/>
    </row>
    <row r="68" spans="14:38" x14ac:dyDescent="0.25">
      <c r="O68" s="98"/>
      <c r="P68" s="99"/>
      <c r="Q68" s="102"/>
      <c r="R68" s="102"/>
      <c r="S68" s="13"/>
      <c r="T68" s="13"/>
    </row>
    <row r="69" spans="14:38" x14ac:dyDescent="0.25">
      <c r="O69" s="100"/>
      <c r="P69" s="101"/>
      <c r="Q69" s="102"/>
      <c r="R69" s="102"/>
      <c r="S69" s="13"/>
      <c r="T69" s="13"/>
    </row>
    <row r="70" spans="14:38" x14ac:dyDescent="0.25"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</row>
    <row r="71" spans="14:38" x14ac:dyDescent="0.25">
      <c r="O71" s="65" t="s">
        <v>871</v>
      </c>
      <c r="P71" s="65"/>
      <c r="Q71" s="65"/>
      <c r="R71" s="65"/>
    </row>
    <row r="72" spans="14:38" ht="15" customHeight="1" x14ac:dyDescent="0.25">
      <c r="O72" s="66" t="s">
        <v>97</v>
      </c>
      <c r="P72" s="66"/>
      <c r="Q72" s="67">
        <f>$K$49</f>
        <v>1.4670388091440727</v>
      </c>
      <c r="R72" s="68"/>
      <c r="S72" s="13"/>
      <c r="T72" s="13"/>
      <c r="W72" s="4" t="s">
        <v>78</v>
      </c>
      <c r="X72" s="15" t="str">
        <f>R5</f>
        <v>Gremio</v>
      </c>
      <c r="Y72" s="6" t="str">
        <f>T5</f>
        <v>Cuiaba</v>
      </c>
      <c r="AB72" s="4" t="s">
        <v>73</v>
      </c>
      <c r="AC72" s="4">
        <v>0</v>
      </c>
      <c r="AD72" s="4">
        <v>1</v>
      </c>
      <c r="AE72" s="4">
        <v>2</v>
      </c>
      <c r="AF72" s="4">
        <v>3</v>
      </c>
      <c r="AG72" s="4">
        <v>4</v>
      </c>
      <c r="AH72" s="4">
        <v>5</v>
      </c>
      <c r="AI72" s="4">
        <v>6</v>
      </c>
      <c r="AJ72" s="4">
        <v>7</v>
      </c>
      <c r="AK72" s="4">
        <v>8</v>
      </c>
    </row>
    <row r="73" spans="14:38" x14ac:dyDescent="0.25">
      <c r="O73" s="66"/>
      <c r="P73" s="66"/>
      <c r="Q73" s="68"/>
      <c r="R73" s="68"/>
      <c r="S73" s="13"/>
      <c r="T73" s="4" t="s">
        <v>80</v>
      </c>
      <c r="U73">
        <f>Q76/Q72</f>
        <v>1.4252581989490845</v>
      </c>
      <c r="W73" s="4">
        <v>0</v>
      </c>
      <c r="X73" s="7">
        <f>_xlfn.POISSON.DIST(W73,$U$79,FALSE)</f>
        <v>0.21122589492355706</v>
      </c>
      <c r="Y73" s="7">
        <f>_xlfn.POISSON.DIST(W73,$U$80,FALSE)</f>
        <v>0.46636816226467065</v>
      </c>
      <c r="AA73" s="4" t="s">
        <v>74</v>
      </c>
      <c r="AB73" s="4" t="s">
        <v>87</v>
      </c>
      <c r="AC73" s="14">
        <f>_xlfn.POISSON.DIST(AC72,$U$79,FALSE)</f>
        <v>0.21122589492355706</v>
      </c>
      <c r="AD73" s="14">
        <f t="shared" ref="AD73:AK73" si="46">_xlfn.POISSON.DIST(AD72,$U$79,FALSE)</f>
        <v>0.32841975116744454</v>
      </c>
      <c r="AE73" s="14">
        <f t="shared" si="46"/>
        <v>0.25531796893539188</v>
      </c>
      <c r="AF73" s="14">
        <f t="shared" si="46"/>
        <v>0.13232510129607095</v>
      </c>
      <c r="AG73" s="14">
        <f t="shared" si="46"/>
        <v>5.143566424063449E-2</v>
      </c>
      <c r="AH73" s="14">
        <f t="shared" si="46"/>
        <v>1.5994713202332329E-2</v>
      </c>
      <c r="AI73" s="14">
        <f t="shared" si="46"/>
        <v>4.1448356602660653E-3</v>
      </c>
      <c r="AJ73" s="14">
        <f t="shared" si="46"/>
        <v>9.2064327398816903E-4</v>
      </c>
      <c r="AK73" s="14">
        <f t="shared" si="46"/>
        <v>1.7893014198531342E-4</v>
      </c>
    </row>
    <row r="74" spans="14:38" ht="15" customHeight="1" x14ac:dyDescent="0.25">
      <c r="O74" s="69" t="s">
        <v>98</v>
      </c>
      <c r="P74" s="69"/>
      <c r="Q74" s="70">
        <f>$K$24</f>
        <v>0.97511961722488039</v>
      </c>
      <c r="R74" s="71"/>
      <c r="S74" s="13"/>
      <c r="T74" s="4" t="s">
        <v>81</v>
      </c>
      <c r="U74">
        <f>Q79/Q72</f>
        <v>0.74361297336473975</v>
      </c>
      <c r="W74" s="4">
        <v>1</v>
      </c>
      <c r="X74" s="7">
        <f t="shared" ref="X74:X83" si="47">_xlfn.POISSON.DIST(W74,$U$79,FALSE)</f>
        <v>0.32841975116744454</v>
      </c>
      <c r="Y74" s="7">
        <f t="shared" ref="Y74:Y83" si="48">_xlfn.POISSON.DIST(W74,$U$80,FALSE)</f>
        <v>0.35573626437353323</v>
      </c>
      <c r="AA74" s="4">
        <v>0</v>
      </c>
      <c r="AB74" s="14">
        <f>_xlfn.POISSON.DIST(W73,$U$80,FALSE)</f>
        <v>0.46636816226467065</v>
      </c>
      <c r="AC74" s="16">
        <f>$AB$74*AC73</f>
        <v>9.8509032438209729E-2</v>
      </c>
      <c r="AD74" s="16">
        <f t="shared" ref="AD74:AK74" si="49">$AB$74*AD73</f>
        <v>0.15316451580338153</v>
      </c>
      <c r="AE74" s="16">
        <f t="shared" si="49"/>
        <v>0.11907217196554698</v>
      </c>
      <c r="AF74" s="16">
        <f t="shared" si="49"/>
        <v>6.1712214312934999E-2</v>
      </c>
      <c r="AG74" s="16">
        <f t="shared" si="49"/>
        <v>2.3987956206767344E-2</v>
      </c>
      <c r="AH74" s="16">
        <f t="shared" si="49"/>
        <v>7.4594250021221935E-3</v>
      </c>
      <c r="AI74" s="16">
        <f t="shared" si="49"/>
        <v>1.9330193897673577E-3</v>
      </c>
      <c r="AJ74" s="16">
        <f t="shared" si="49"/>
        <v>4.2935871179119203E-4</v>
      </c>
      <c r="AK74" s="16">
        <f t="shared" si="49"/>
        <v>8.3447321491447209E-5</v>
      </c>
    </row>
    <row r="75" spans="14:38" x14ac:dyDescent="0.25">
      <c r="O75" s="69"/>
      <c r="P75" s="69"/>
      <c r="Q75" s="71"/>
      <c r="R75" s="71"/>
      <c r="S75" s="13"/>
      <c r="T75" s="4" t="s">
        <v>82</v>
      </c>
      <c r="U75">
        <f>Q82/Q74</f>
        <v>0.83905789990186463</v>
      </c>
      <c r="W75" s="4">
        <v>2</v>
      </c>
      <c r="X75" s="7">
        <f t="shared" si="47"/>
        <v>0.25531796893539188</v>
      </c>
      <c r="Y75" s="7">
        <f t="shared" si="48"/>
        <v>0.1356742376837233</v>
      </c>
      <c r="AA75" s="4">
        <v>1</v>
      </c>
      <c r="AB75" s="14">
        <f t="shared" ref="AB75:AB82" si="50">_xlfn.POISSON.DIST(W74,$U$80,FALSE)</f>
        <v>0.35573626437353323</v>
      </c>
      <c r="AC75" s="16">
        <f>$AB$75*AC73</f>
        <v>7.5140710799062649E-2</v>
      </c>
      <c r="AD75" s="16">
        <f t="shared" ref="AD75:AK75" si="51">$AB$75*AD73</f>
        <v>0.11683081542679205</v>
      </c>
      <c r="AE75" s="16">
        <f t="shared" si="51"/>
        <v>9.0825860496514116E-2</v>
      </c>
      <c r="AF75" s="16">
        <f t="shared" si="51"/>
        <v>4.7072837217913659E-2</v>
      </c>
      <c r="AG75" s="16">
        <f t="shared" si="51"/>
        <v>1.8297531052534639E-2</v>
      </c>
      <c r="AH75" s="16">
        <f t="shared" si="51"/>
        <v>5.6898995243237355E-3</v>
      </c>
      <c r="AI75" s="16">
        <f t="shared" si="51"/>
        <v>1.4744683542252572E-3</v>
      </c>
      <c r="AJ75" s="16">
        <f t="shared" si="51"/>
        <v>3.2750619910917048E-4</v>
      </c>
      <c r="AK75" s="16">
        <f t="shared" si="51"/>
        <v>6.3651940293681287E-5</v>
      </c>
    </row>
    <row r="76" spans="14:38" ht="15" customHeight="1" x14ac:dyDescent="0.25">
      <c r="O76" s="72" t="str">
        <f>"Media de GPG marcado pelo "&amp;R5&amp;" jogando em casa"</f>
        <v>Media de GPG marcado pelo Gremio jogando em casa</v>
      </c>
      <c r="P76" s="73"/>
      <c r="Q76" s="90">
        <f>VLOOKUP(R5,$B$28:$L$47,10,FALSE)</f>
        <v>2.0909090909090908</v>
      </c>
      <c r="R76" s="91"/>
      <c r="S76" s="13"/>
      <c r="T76" s="4" t="s">
        <v>83</v>
      </c>
      <c r="U76">
        <f>Q85/Q74</f>
        <v>0.93228655544651617</v>
      </c>
      <c r="W76" s="4">
        <v>3</v>
      </c>
      <c r="X76" s="7">
        <f t="shared" si="47"/>
        <v>0.13232510129607095</v>
      </c>
      <c r="Y76" s="7">
        <f t="shared" si="48"/>
        <v>3.4496527558088283E-2</v>
      </c>
      <c r="AA76" s="4">
        <v>2</v>
      </c>
      <c r="AB76" s="14">
        <f t="shared" si="50"/>
        <v>0.1356742376837233</v>
      </c>
      <c r="AC76" s="16">
        <f>$AB$76*AC73</f>
        <v>2.8657912272815843E-2</v>
      </c>
      <c r="AD76" s="16">
        <f t="shared" ref="AD76:AK76" si="52">$AB$76*AD73</f>
        <v>4.4558099379921133E-2</v>
      </c>
      <c r="AE76" s="16">
        <f t="shared" si="52"/>
        <v>3.4640070802265839E-2</v>
      </c>
      <c r="AF76" s="16">
        <f t="shared" si="52"/>
        <v>1.7953107244765891E-2</v>
      </c>
      <c r="AG76" s="16">
        <f t="shared" si="52"/>
        <v>6.9784945356040308E-3</v>
      </c>
      <c r="AH76" s="16">
        <f t="shared" si="52"/>
        <v>2.1700705206962236E-3</v>
      </c>
      <c r="AI76" s="16">
        <f t="shared" si="52"/>
        <v>5.6234741853091038E-4</v>
      </c>
      <c r="AJ76" s="16">
        <f t="shared" si="52"/>
        <v>1.2490757437699204E-4</v>
      </c>
      <c r="AK76" s="16">
        <f t="shared" si="52"/>
        <v>2.4276210612497771E-5</v>
      </c>
    </row>
    <row r="77" spans="14:38" x14ac:dyDescent="0.25">
      <c r="O77" s="74"/>
      <c r="P77" s="75"/>
      <c r="Q77" s="92"/>
      <c r="R77" s="93"/>
      <c r="S77" s="13"/>
      <c r="W77" s="4">
        <v>4</v>
      </c>
      <c r="X77" s="7">
        <f t="shared" si="47"/>
        <v>5.143566424063449E-2</v>
      </c>
      <c r="Y77" s="7">
        <f t="shared" si="48"/>
        <v>6.5783145379082605E-3</v>
      </c>
      <c r="AA77" s="4">
        <v>3</v>
      </c>
      <c r="AB77" s="14">
        <f t="shared" si="50"/>
        <v>3.4496527558088283E-2</v>
      </c>
      <c r="AC77" s="16">
        <f>$AB$77*AC73</f>
        <v>7.2865599052123458E-3</v>
      </c>
      <c r="AD77" s="16">
        <f t="shared" ref="AD77:AK77" si="53">$AB$77*AD73</f>
        <v>1.1329340996768246E-2</v>
      </c>
      <c r="AE77" s="16">
        <f t="shared" si="53"/>
        <v>8.8075833514548747E-3</v>
      </c>
      <c r="AF77" s="16">
        <f t="shared" si="53"/>
        <v>4.5647565034867346E-3</v>
      </c>
      <c r="AG77" s="16">
        <f t="shared" si="53"/>
        <v>1.7743518089456238E-3</v>
      </c>
      <c r="AH77" s="16">
        <f t="shared" si="53"/>
        <v>5.5176206476797562E-4</v>
      </c>
      <c r="AI77" s="16">
        <f t="shared" si="53"/>
        <v>1.4298243757811536E-4</v>
      </c>
      <c r="AJ77" s="16">
        <f t="shared" si="53"/>
        <v>3.1758996072301493E-5</v>
      </c>
      <c r="AK77" s="16">
        <f t="shared" si="53"/>
        <v>6.1724685739690142E-6</v>
      </c>
    </row>
    <row r="78" spans="14:38" x14ac:dyDescent="0.25">
      <c r="O78" s="76"/>
      <c r="P78" s="77"/>
      <c r="Q78" s="94"/>
      <c r="R78" s="95"/>
      <c r="S78" s="13"/>
      <c r="W78" s="4">
        <v>5</v>
      </c>
      <c r="X78" s="7">
        <f t="shared" si="47"/>
        <v>1.5994713202332329E-2</v>
      </c>
      <c r="Y78" s="7">
        <f t="shared" si="48"/>
        <v>1.0035612329220385E-3</v>
      </c>
      <c r="AA78" s="4">
        <v>4</v>
      </c>
      <c r="AB78" s="14">
        <f t="shared" si="50"/>
        <v>6.5783145379082605E-3</v>
      </c>
      <c r="AC78" s="16">
        <f>$AB$78*AC73</f>
        <v>1.389510375358318E-3</v>
      </c>
      <c r="AD78" s="16">
        <f t="shared" ref="AD78:AK78" si="54">$AB$78*AD73</f>
        <v>2.1604484236410139E-3</v>
      </c>
      <c r="AE78" s="16">
        <f t="shared" si="54"/>
        <v>1.6795619068368981E-3</v>
      </c>
      <c r="AF78" s="16">
        <f t="shared" si="54"/>
        <v>8.7047613758612676E-4</v>
      </c>
      <c r="AG78" s="16">
        <f t="shared" si="54"/>
        <v>3.383599778411339E-4</v>
      </c>
      <c r="AH78" s="16">
        <f t="shared" si="54"/>
        <v>1.0521825438857594E-4</v>
      </c>
      <c r="AI78" s="16">
        <f t="shared" si="54"/>
        <v>2.726603268116884E-5</v>
      </c>
      <c r="AJ78" s="16">
        <f t="shared" si="54"/>
        <v>6.0562810335038305E-6</v>
      </c>
      <c r="AK78" s="16">
        <f t="shared" si="54"/>
        <v>1.1770587542919765E-6</v>
      </c>
    </row>
    <row r="79" spans="14:38" ht="15" customHeight="1" x14ac:dyDescent="0.25">
      <c r="O79" s="78" t="str">
        <f>"Media de GPG sofrido pelo "&amp;T5&amp; " jogando fora"</f>
        <v>Media de GPG sofrido pelo Cuiaba jogando fora</v>
      </c>
      <c r="P79" s="79"/>
      <c r="Q79" s="84">
        <f>VLOOKUP(T5,$B$3:$L$22,11,FALSE)</f>
        <v>1.0909090909090908</v>
      </c>
      <c r="R79" s="85"/>
      <c r="S79" s="13"/>
      <c r="T79" s="4" t="s">
        <v>84</v>
      </c>
      <c r="U79">
        <f>U73*U74*Q72</f>
        <v>1.5548271261262738</v>
      </c>
      <c r="W79" s="4">
        <v>6</v>
      </c>
      <c r="X79" s="7">
        <f t="shared" si="47"/>
        <v>4.1448356602660653E-3</v>
      </c>
      <c r="Y79" s="7">
        <f t="shared" si="48"/>
        <v>1.2758272432098356E-4</v>
      </c>
      <c r="AA79" s="8">
        <v>5</v>
      </c>
      <c r="AB79" s="14">
        <f t="shared" si="50"/>
        <v>1.0035612329220385E-3</v>
      </c>
      <c r="AC79" s="16">
        <f>$AB$79*AC73</f>
        <v>2.1197811953454587E-4</v>
      </c>
      <c r="AD79" s="16">
        <f t="shared" ref="AD79:AK79" si="55">$AB$79*AD73</f>
        <v>3.2958933039754974E-4</v>
      </c>
      <c r="AE79" s="16">
        <f t="shared" si="55"/>
        <v>2.5622721569195262E-4</v>
      </c>
      <c r="AF79" s="16">
        <f t="shared" si="55"/>
        <v>1.3279634180321859E-4</v>
      </c>
      <c r="AG79" s="16">
        <f t="shared" si="55"/>
        <v>5.1618838621495157E-5</v>
      </c>
      <c r="AH79" s="16">
        <f t="shared" si="55"/>
        <v>1.6051674101567039E-5</v>
      </c>
      <c r="AI79" s="16">
        <f t="shared" si="55"/>
        <v>4.1595963854758435E-6</v>
      </c>
      <c r="AJ79" s="16">
        <f t="shared" si="55"/>
        <v>9.2392189912494899E-7</v>
      </c>
      <c r="AK79" s="16">
        <f t="shared" si="55"/>
        <v>1.7956735389769655E-7</v>
      </c>
    </row>
    <row r="80" spans="14:38" x14ac:dyDescent="0.25">
      <c r="O80" s="80"/>
      <c r="P80" s="81"/>
      <c r="Q80" s="86"/>
      <c r="R80" s="87"/>
      <c r="S80" s="13"/>
      <c r="T80" s="4" t="s">
        <v>85</v>
      </c>
      <c r="U80">
        <f>U76*U75*Q74</f>
        <v>0.76277990900169512</v>
      </c>
      <c r="W80" s="4">
        <v>7</v>
      </c>
      <c r="X80" s="7">
        <f t="shared" si="47"/>
        <v>9.2064327398816903E-4</v>
      </c>
      <c r="Y80" s="7">
        <f t="shared" si="48"/>
        <v>1.3902505549678334E-5</v>
      </c>
      <c r="AA80" s="4">
        <v>6</v>
      </c>
      <c r="AB80" s="14">
        <f t="shared" si="50"/>
        <v>1.2758272432098356E-4</v>
      </c>
      <c r="AC80" s="16">
        <f>$AB$80*AC73</f>
        <v>2.6948775121485223E-5</v>
      </c>
      <c r="AD80" s="16">
        <f t="shared" ref="AD80:AK80" si="56">$AB$80*AD73</f>
        <v>4.1900686574762099E-5</v>
      </c>
      <c r="AE80" s="16">
        <f t="shared" si="56"/>
        <v>3.2574162044877547E-5</v>
      </c>
      <c r="AF80" s="16">
        <f t="shared" si="56"/>
        <v>1.6882396919402845E-5</v>
      </c>
      <c r="AG80" s="16">
        <f t="shared" si="56"/>
        <v>6.5623021710795425E-6</v>
      </c>
      <c r="AH80" s="16">
        <f t="shared" si="56"/>
        <v>2.0406490850863619E-6</v>
      </c>
      <c r="AI80" s="16">
        <f t="shared" si="56"/>
        <v>5.2880942539950734E-7</v>
      </c>
      <c r="AJ80" s="16">
        <f t="shared" si="56"/>
        <v>1.1745817702320031E-7</v>
      </c>
      <c r="AK80" s="16">
        <f t="shared" si="56"/>
        <v>2.2828394977626688E-8</v>
      </c>
    </row>
    <row r="81" spans="14:38" x14ac:dyDescent="0.25">
      <c r="O81" s="82"/>
      <c r="P81" s="83"/>
      <c r="Q81" s="88"/>
      <c r="R81" s="89"/>
      <c r="S81" s="13"/>
      <c r="T81" s="4" t="s">
        <v>86</v>
      </c>
      <c r="U81">
        <f>U79+U80</f>
        <v>2.3176070351279687</v>
      </c>
      <c r="W81" s="4">
        <v>8</v>
      </c>
      <c r="X81" s="7">
        <f t="shared" si="47"/>
        <v>1.7893014198531342E-4</v>
      </c>
      <c r="Y81" s="7">
        <f t="shared" si="48"/>
        <v>1.325568989759895E-6</v>
      </c>
      <c r="AA81" s="4">
        <v>7</v>
      </c>
      <c r="AB81" s="14">
        <f t="shared" si="50"/>
        <v>1.3902505549678334E-5</v>
      </c>
      <c r="AC81" s="16">
        <f>$AB$81*AC73</f>
        <v>2.9365691764105246E-6</v>
      </c>
      <c r="AD81" s="16">
        <f t="shared" ref="AD81:AK81" si="57">$AB$81*AD73</f>
        <v>4.565857413229375E-6</v>
      </c>
      <c r="AE81" s="16">
        <f t="shared" si="57"/>
        <v>3.5495594800568861E-6</v>
      </c>
      <c r="AF81" s="16">
        <f t="shared" si="57"/>
        <v>1.8396504551303741E-6</v>
      </c>
      <c r="AG81" s="16">
        <f t="shared" si="57"/>
        <v>7.1508460755681246E-7</v>
      </c>
      <c r="AH81" s="16">
        <f t="shared" si="57"/>
        <v>2.2236658906093853E-7</v>
      </c>
      <c r="AI81" s="16">
        <f t="shared" si="57"/>
        <v>5.7623600769353639E-8</v>
      </c>
      <c r="AJ81" s="16">
        <f t="shared" si="57"/>
        <v>1.2799248225894551E-8</v>
      </c>
      <c r="AK81" s="16">
        <f t="shared" si="57"/>
        <v>2.4875772919555521E-9</v>
      </c>
    </row>
    <row r="82" spans="14:38" ht="15" customHeight="1" x14ac:dyDescent="0.25">
      <c r="O82" s="72" t="str">
        <f>"Media de GPG marcado pelo "&amp;T5&amp; " jogando fora"</f>
        <v>Media de GPG marcado pelo Cuiaba jogando fora</v>
      </c>
      <c r="P82" s="73"/>
      <c r="Q82" s="90">
        <f>VLOOKUP(T5,$B$3:$L$22,10,FALSE)</f>
        <v>0.81818181818181823</v>
      </c>
      <c r="R82" s="91"/>
      <c r="S82" s="13"/>
      <c r="T82" s="13"/>
      <c r="W82" s="4">
        <v>9</v>
      </c>
      <c r="X82" s="7">
        <f t="shared" si="47"/>
        <v>3.0911715382265663E-5</v>
      </c>
      <c r="Y82" s="7">
        <f t="shared" si="48"/>
        <v>1.1234637704272475E-7</v>
      </c>
      <c r="AA82" s="4">
        <v>8</v>
      </c>
      <c r="AB82" s="14">
        <f t="shared" si="50"/>
        <v>1.325568989759895E-6</v>
      </c>
      <c r="AC82" s="16">
        <f>$AB$82*AC73</f>
        <v>2.7999449614494927E-7</v>
      </c>
      <c r="AD82" s="16">
        <f t="shared" ref="AD82:AK82" si="58">$AB$82*AD73</f>
        <v>4.3534303777222552E-7</v>
      </c>
      <c r="AE82" s="16">
        <f t="shared" si="58"/>
        <v>3.3844158214923569E-7</v>
      </c>
      <c r="AF82" s="16">
        <f t="shared" si="58"/>
        <v>1.7540605084490853E-7</v>
      </c>
      <c r="AG82" s="16">
        <f t="shared" si="58"/>
        <v>6.8181521485087012E-8</v>
      </c>
      <c r="AH82" s="16">
        <f t="shared" si="58"/>
        <v>2.1202095821114921E-8</v>
      </c>
      <c r="AI82" s="16">
        <f t="shared" si="58"/>
        <v>5.4942656188996755E-9</v>
      </c>
      <c r="AJ82" s="16">
        <f t="shared" si="58"/>
        <v>1.2203761746297394E-9</v>
      </c>
      <c r="AK82" s="16">
        <f t="shared" si="58"/>
        <v>2.3718424754906649E-10</v>
      </c>
    </row>
    <row r="83" spans="14:38" x14ac:dyDescent="0.25">
      <c r="O83" s="74"/>
      <c r="P83" s="75"/>
      <c r="Q83" s="92"/>
      <c r="R83" s="93"/>
      <c r="S83" s="13"/>
      <c r="T83" s="13"/>
      <c r="W83" s="4">
        <v>10</v>
      </c>
      <c r="X83" s="7">
        <f t="shared" si="47"/>
        <v>4.8062373591441383E-6</v>
      </c>
      <c r="Y83" s="7">
        <f t="shared" si="48"/>
        <v>8.5695559257319617E-9</v>
      </c>
    </row>
    <row r="84" spans="14:38" x14ac:dyDescent="0.25">
      <c r="O84" s="76"/>
      <c r="P84" s="77"/>
      <c r="Q84" s="94"/>
      <c r="R84" s="95"/>
      <c r="S84" s="13"/>
      <c r="T84" s="13"/>
    </row>
    <row r="85" spans="14:38" ht="15" customHeight="1" x14ac:dyDescent="0.25">
      <c r="O85" s="96" t="str">
        <f>"Media de GPG sofrido pelo "&amp;R5&amp;"  jogando em casa"</f>
        <v>Media de GPG sofrido pelo Gremio  jogando em casa</v>
      </c>
      <c r="P85" s="97"/>
      <c r="Q85" s="102">
        <f>VLOOKUP(R5,$B$28:$L$47,11,FALSE)</f>
        <v>0.90909090909090906</v>
      </c>
      <c r="R85" s="102"/>
      <c r="S85" s="13"/>
      <c r="T85" s="13"/>
    </row>
    <row r="86" spans="14:38" x14ac:dyDescent="0.25">
      <c r="O86" s="98"/>
      <c r="P86" s="99"/>
      <c r="Q86" s="102"/>
      <c r="R86" s="102"/>
      <c r="S86" s="13"/>
      <c r="T86" s="13"/>
    </row>
    <row r="87" spans="14:38" x14ac:dyDescent="0.25">
      <c r="O87" s="100"/>
      <c r="P87" s="101"/>
      <c r="Q87" s="102"/>
      <c r="R87" s="102"/>
      <c r="S87" s="13"/>
      <c r="T87" s="13"/>
    </row>
    <row r="88" spans="14:38" x14ac:dyDescent="0.25"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</row>
    <row r="89" spans="14:38" x14ac:dyDescent="0.25">
      <c r="O89" s="65" t="s">
        <v>872</v>
      </c>
      <c r="P89" s="65"/>
      <c r="Q89" s="65"/>
      <c r="R89" s="65"/>
    </row>
    <row r="90" spans="14:38" ht="15" customHeight="1" x14ac:dyDescent="0.25">
      <c r="O90" s="66" t="s">
        <v>97</v>
      </c>
      <c r="P90" s="66"/>
      <c r="Q90" s="67">
        <f>$K$49</f>
        <v>1.4670388091440727</v>
      </c>
      <c r="R90" s="68"/>
      <c r="S90" s="13"/>
      <c r="T90" s="13"/>
      <c r="W90" s="4" t="s">
        <v>78</v>
      </c>
      <c r="X90" s="15" t="str">
        <f>R6</f>
        <v>Fluminense</v>
      </c>
      <c r="Y90" s="6" t="str">
        <f>T6</f>
        <v>Fortaleza</v>
      </c>
      <c r="AB90" s="4" t="s">
        <v>73</v>
      </c>
      <c r="AC90" s="4">
        <v>0</v>
      </c>
      <c r="AD90" s="4">
        <v>1</v>
      </c>
      <c r="AE90" s="4">
        <v>2</v>
      </c>
      <c r="AF90" s="4">
        <v>3</v>
      </c>
      <c r="AG90" s="4">
        <v>4</v>
      </c>
      <c r="AH90" s="4">
        <v>5</v>
      </c>
      <c r="AI90" s="4">
        <v>6</v>
      </c>
      <c r="AJ90" s="4">
        <v>7</v>
      </c>
      <c r="AK90" s="4">
        <v>8</v>
      </c>
    </row>
    <row r="91" spans="14:38" x14ac:dyDescent="0.25">
      <c r="O91" s="66"/>
      <c r="P91" s="66"/>
      <c r="Q91" s="68"/>
      <c r="R91" s="68"/>
      <c r="S91" s="13"/>
      <c r="T91" s="4" t="s">
        <v>80</v>
      </c>
      <c r="U91">
        <f>Q94/Q90</f>
        <v>1.1154194600471097</v>
      </c>
      <c r="W91" s="4">
        <v>0</v>
      </c>
      <c r="X91" s="7">
        <f>_xlfn.POISSON.DIST(W91,$U$97,FALSE)</f>
        <v>0.29318208688273001</v>
      </c>
      <c r="Y91" s="7">
        <f>_xlfn.POISSON.DIST(W91,$U$98,FALSE)</f>
        <v>0.63922578451578715</v>
      </c>
      <c r="AA91" s="4" t="s">
        <v>74</v>
      </c>
      <c r="AB91" s="4" t="s">
        <v>87</v>
      </c>
      <c r="AC91" s="14">
        <f>_xlfn.POISSON.DIST(AC90,$U$97,FALSE)</f>
        <v>0.29318208688273001</v>
      </c>
      <c r="AD91" s="14">
        <f t="shared" ref="AD91:AK91" si="59">_xlfn.POISSON.DIST(AD90,$U$97,FALSE)</f>
        <v>0.35972310555084142</v>
      </c>
      <c r="AE91" s="14">
        <f t="shared" si="59"/>
        <v>0.220683183687994</v>
      </c>
      <c r="AF91" s="14">
        <f t="shared" si="59"/>
        <v>9.0256583116604422E-2</v>
      </c>
      <c r="AG91" s="14">
        <f t="shared" si="59"/>
        <v>2.7685336031545493E-2</v>
      </c>
      <c r="AH91" s="14">
        <f t="shared" si="59"/>
        <v>6.7937677648564274E-3</v>
      </c>
      <c r="AI91" s="14">
        <f t="shared" si="59"/>
        <v>1.3892818081929642E-3</v>
      </c>
      <c r="AJ91" s="14">
        <f t="shared" si="59"/>
        <v>2.435135943975223E-4</v>
      </c>
      <c r="AK91" s="14">
        <f t="shared" si="59"/>
        <v>3.7347722771839564E-5</v>
      </c>
    </row>
    <row r="92" spans="14:38" x14ac:dyDescent="0.25">
      <c r="O92" s="69" t="s">
        <v>98</v>
      </c>
      <c r="P92" s="69"/>
      <c r="Q92" s="70">
        <f>$K$24</f>
        <v>0.97511961722488039</v>
      </c>
      <c r="R92" s="71"/>
      <c r="S92" s="13"/>
      <c r="T92" s="4" t="s">
        <v>81</v>
      </c>
      <c r="U92">
        <f>Q97/Q90</f>
        <v>0.74980974814277934</v>
      </c>
      <c r="W92" s="4">
        <v>1</v>
      </c>
      <c r="X92" s="7">
        <f t="shared" ref="X92:X101" si="60">_xlfn.POISSON.DIST(W92,$U$97,FALSE)</f>
        <v>0.35972310555084142</v>
      </c>
      <c r="Y92" s="7">
        <f t="shared" ref="Y92:Y101" si="61">_xlfn.POISSON.DIST(W92,$U$98,FALSE)</f>
        <v>0.28605197030343366</v>
      </c>
      <c r="AA92" s="4">
        <v>0</v>
      </c>
      <c r="AB92" s="14">
        <f>_xlfn.POISSON.DIST(W91,$U$98,FALSE)</f>
        <v>0.63922578451578715</v>
      </c>
      <c r="AC92" s="16">
        <f>$AB$92*AC91</f>
        <v>0.18740954949358876</v>
      </c>
      <c r="AD92" s="16">
        <f t="shared" ref="AD92:AK92" si="62">$AB$92*AD91</f>
        <v>0.22994428435419192</v>
      </c>
      <c r="AE92" s="16">
        <f t="shared" si="62"/>
        <v>0.14106638122239953</v>
      </c>
      <c r="AF92" s="16">
        <f t="shared" si="62"/>
        <v>5.769433515042581E-2</v>
      </c>
      <c r="AG92" s="16">
        <f t="shared" si="62"/>
        <v>1.7697180644347856E-2</v>
      </c>
      <c r="AH92" s="16">
        <f t="shared" si="62"/>
        <v>4.3427515293084154E-3</v>
      </c>
      <c r="AI92" s="16">
        <f t="shared" si="62"/>
        <v>8.8806475375565884E-4</v>
      </c>
      <c r="AJ92" s="16">
        <f t="shared" si="62"/>
        <v>1.556601684190154E-4</v>
      </c>
      <c r="AK92" s="16">
        <f t="shared" si="62"/>
        <v>2.3873627388707274E-5</v>
      </c>
    </row>
    <row r="93" spans="14:38" x14ac:dyDescent="0.25">
      <c r="O93" s="69"/>
      <c r="P93" s="69"/>
      <c r="Q93" s="71"/>
      <c r="R93" s="71"/>
      <c r="S93" s="13"/>
      <c r="T93" s="4" t="s">
        <v>82</v>
      </c>
      <c r="U93">
        <f>Q100/Q92</f>
        <v>0.82041216879293433</v>
      </c>
      <c r="W93" s="4">
        <v>2</v>
      </c>
      <c r="X93" s="7">
        <f t="shared" si="60"/>
        <v>0.220683183687994</v>
      </c>
      <c r="Y93" s="7">
        <f t="shared" si="61"/>
        <v>6.4003777457490543E-2</v>
      </c>
      <c r="AA93" s="4">
        <v>1</v>
      </c>
      <c r="AB93" s="14">
        <f t="shared" ref="AB93:AB100" si="63">_xlfn.POISSON.DIST(W92,$U$98,FALSE)</f>
        <v>0.28605197030343366</v>
      </c>
      <c r="AC93" s="14">
        <f>$AB$93*AC91</f>
        <v>8.3865313610477388E-2</v>
      </c>
      <c r="AD93" s="14">
        <f t="shared" ref="AD93:AK93" si="64">$AB$93*AD91</f>
        <v>0.10289950310648822</v>
      </c>
      <c r="AE93" s="14">
        <f t="shared" si="64"/>
        <v>6.312685950678526E-2</v>
      </c>
      <c r="AF93" s="14">
        <f t="shared" si="64"/>
        <v>2.581807343336032E-2</v>
      </c>
      <c r="AG93" s="14">
        <f t="shared" si="64"/>
        <v>7.9194449203362337E-3</v>
      </c>
      <c r="AH93" s="14">
        <f t="shared" si="64"/>
        <v>1.9433706549211356E-3</v>
      </c>
      <c r="AI93" s="14">
        <f t="shared" si="64"/>
        <v>3.9740679854031438E-4</v>
      </c>
      <c r="AJ93" s="14">
        <f t="shared" si="64"/>
        <v>6.9657543473082442E-5</v>
      </c>
      <c r="AK93" s="14">
        <f t="shared" si="64"/>
        <v>1.0683389685231125E-5</v>
      </c>
    </row>
    <row r="94" spans="14:38" x14ac:dyDescent="0.25">
      <c r="O94" s="72" t="str">
        <f>"Media de GPG marcado pelo "&amp;R6&amp;" jogando em casa"</f>
        <v>Media de GPG marcado pelo Fluminense jogando em casa</v>
      </c>
      <c r="P94" s="73"/>
      <c r="Q94" s="90">
        <f>VLOOKUP(R6,$B$28:$L$47,10,FALSE)</f>
        <v>1.6363636363636365</v>
      </c>
      <c r="R94" s="91"/>
      <c r="S94" s="13"/>
      <c r="T94" s="4" t="s">
        <v>83</v>
      </c>
      <c r="U94">
        <f>Q103/Q92</f>
        <v>0.55937193326790968</v>
      </c>
      <c r="W94" s="4">
        <v>3</v>
      </c>
      <c r="X94" s="7">
        <f t="shared" si="60"/>
        <v>9.0256583116604422E-2</v>
      </c>
      <c r="Y94" s="7">
        <f t="shared" si="61"/>
        <v>9.5471777954254777E-3</v>
      </c>
      <c r="AA94" s="4">
        <v>2</v>
      </c>
      <c r="AB94" s="14">
        <f t="shared" si="63"/>
        <v>6.4003777457490543E-2</v>
      </c>
      <c r="AC94" s="14">
        <f>$AB$94*AC91</f>
        <v>1.876476104336491E-2</v>
      </c>
      <c r="AD94" s="14">
        <f t="shared" ref="AD94:AK94" si="65">$AB$94*AD91</f>
        <v>2.3023637593993434E-2</v>
      </c>
      <c r="AE94" s="14">
        <f t="shared" si="65"/>
        <v>1.4124557377376876E-2</v>
      </c>
      <c r="AF94" s="14">
        <f t="shared" si="65"/>
        <v>5.7767622598686478E-3</v>
      </c>
      <c r="AG94" s="14">
        <f t="shared" si="65"/>
        <v>1.7719660861988821E-3</v>
      </c>
      <c r="AH94" s="14">
        <f t="shared" si="65"/>
        <v>4.3482680011974371E-4</v>
      </c>
      <c r="AI94" s="14">
        <f t="shared" si="65"/>
        <v>8.8919283677322538E-5</v>
      </c>
      <c r="AJ94" s="14">
        <f t="shared" si="65"/>
        <v>1.5585789903692633E-5</v>
      </c>
      <c r="AK94" s="14">
        <f t="shared" si="65"/>
        <v>2.3903953368328714E-6</v>
      </c>
    </row>
    <row r="95" spans="14:38" x14ac:dyDescent="0.25">
      <c r="O95" s="74"/>
      <c r="P95" s="75"/>
      <c r="Q95" s="92"/>
      <c r="R95" s="93"/>
      <c r="S95" s="13"/>
      <c r="W95" s="4">
        <v>4</v>
      </c>
      <c r="X95" s="7">
        <f t="shared" si="60"/>
        <v>2.7685336031545493E-2</v>
      </c>
      <c r="Y95" s="7">
        <f t="shared" si="61"/>
        <v>1.068084660135922E-3</v>
      </c>
      <c r="AA95" s="4">
        <v>3</v>
      </c>
      <c r="AB95" s="14">
        <f t="shared" si="63"/>
        <v>9.5471777954254777E-3</v>
      </c>
      <c r="AC95" s="14">
        <f>$AB$95*AC91</f>
        <v>2.799061509903303E-3</v>
      </c>
      <c r="AD95" s="14">
        <f t="shared" ref="AD95:AK95" si="66">$AB$95*AD91</f>
        <v>3.4343404458164885E-3</v>
      </c>
      <c r="AE95" s="14">
        <f t="shared" si="66"/>
        <v>2.1069015911298183E-3</v>
      </c>
      <c r="AF95" s="14">
        <f t="shared" si="66"/>
        <v>8.6169564622181976E-4</v>
      </c>
      <c r="AG95" s="14">
        <f t="shared" si="66"/>
        <v>2.6431682541926403E-4</v>
      </c>
      <c r="AH95" s="14">
        <f t="shared" si="66"/>
        <v>6.4861308751914661E-5</v>
      </c>
      <c r="AI95" s="14">
        <f t="shared" si="66"/>
        <v>1.3263720430768425E-5</v>
      </c>
      <c r="AJ95" s="14">
        <f t="shared" si="66"/>
        <v>2.3248675813162711E-6</v>
      </c>
      <c r="AK95" s="14">
        <f t="shared" si="66"/>
        <v>3.5656534955701314E-7</v>
      </c>
    </row>
    <row r="96" spans="14:38" x14ac:dyDescent="0.25">
      <c r="O96" s="76"/>
      <c r="P96" s="77"/>
      <c r="Q96" s="94"/>
      <c r="R96" s="95"/>
      <c r="S96" s="13"/>
      <c r="W96" s="4">
        <v>5</v>
      </c>
      <c r="X96" s="7">
        <f t="shared" si="60"/>
        <v>6.7937677648564274E-3</v>
      </c>
      <c r="Y96" s="7">
        <f t="shared" si="61"/>
        <v>9.5593052997444681E-5</v>
      </c>
      <c r="AA96" s="4">
        <v>4</v>
      </c>
      <c r="AB96" s="14">
        <f t="shared" si="63"/>
        <v>1.068084660135922E-3</v>
      </c>
      <c r="AC96" s="14">
        <f>$AB$96*AC91</f>
        <v>3.1314328962608103E-4</v>
      </c>
      <c r="AD96" s="14">
        <f t="shared" ref="AD96:AK96" si="67">$AB$96*AD91</f>
        <v>3.8421473093530888E-4</v>
      </c>
      <c r="AE96" s="14">
        <f t="shared" si="67"/>
        <v>2.3570832324710432E-4</v>
      </c>
      <c r="AF96" s="14">
        <f t="shared" si="67"/>
        <v>9.6401671903128026E-5</v>
      </c>
      <c r="AG96" s="14">
        <f t="shared" si="67"/>
        <v>2.9570282726002064E-5</v>
      </c>
      <c r="AH96" s="14">
        <f t="shared" si="67"/>
        <v>7.2563191341690598E-6</v>
      </c>
      <c r="AI96" s="14">
        <f t="shared" si="67"/>
        <v>1.4838705879368013E-6</v>
      </c>
      <c r="AJ96" s="14">
        <f t="shared" si="67"/>
        <v>2.6009313471055437E-7</v>
      </c>
      <c r="AK96" s="14">
        <f t="shared" si="67"/>
        <v>3.9890529783610894E-8</v>
      </c>
    </row>
    <row r="97" spans="14:38" x14ac:dyDescent="0.25">
      <c r="O97" s="78" t="str">
        <f>"Media de GPG sofrido pelo "&amp;T6&amp; " jogando fora"</f>
        <v>Media de GPG sofrido pelo Fortaleza jogando fora</v>
      </c>
      <c r="P97" s="79"/>
      <c r="Q97" s="84">
        <f>VLOOKUP(T6,$B$3:$L$22,11,FALSE)</f>
        <v>1.1000000000000001</v>
      </c>
      <c r="R97" s="85"/>
      <c r="S97" s="13"/>
      <c r="T97" s="4" t="s">
        <v>84</v>
      </c>
      <c r="U97">
        <f>U91*U92*Q90</f>
        <v>1.2269614060518206</v>
      </c>
      <c r="W97" s="4">
        <v>6</v>
      </c>
      <c r="X97" s="7">
        <f t="shared" si="60"/>
        <v>1.3892818081929642E-3</v>
      </c>
      <c r="Y97" s="7">
        <f t="shared" si="61"/>
        <v>7.1296094482883095E-6</v>
      </c>
      <c r="AA97" s="8">
        <v>5</v>
      </c>
      <c r="AB97" s="14">
        <f t="shared" si="63"/>
        <v>9.5593052997444681E-5</v>
      </c>
      <c r="AC97" s="14">
        <f>$AB$97*AC91</f>
        <v>2.8026170769282242E-5</v>
      </c>
      <c r="AD97" s="14">
        <f t="shared" ref="AD97:AK97" si="68">$AB$97*AD91</f>
        <v>3.4387029893326971E-5</v>
      </c>
      <c r="AE97" s="14">
        <f t="shared" si="68"/>
        <v>2.1095779273931229E-5</v>
      </c>
      <c r="AF97" s="14">
        <f t="shared" si="68"/>
        <v>8.6279023332338369E-6</v>
      </c>
      <c r="AG97" s="14">
        <f t="shared" si="68"/>
        <v>2.6465257945155929E-6</v>
      </c>
      <c r="AH97" s="14">
        <f t="shared" si="68"/>
        <v>6.4943700199825178E-7</v>
      </c>
      <c r="AI97" s="14">
        <f t="shared" si="68"/>
        <v>1.328056895189758E-7</v>
      </c>
      <c r="AJ97" s="14">
        <f t="shared" si="68"/>
        <v>2.3278207934840596E-8</v>
      </c>
      <c r="AK97" s="14">
        <f t="shared" si="68"/>
        <v>3.5701828422623311E-9</v>
      </c>
    </row>
    <row r="98" spans="14:38" x14ac:dyDescent="0.25">
      <c r="O98" s="80"/>
      <c r="P98" s="81"/>
      <c r="Q98" s="86"/>
      <c r="R98" s="87"/>
      <c r="S98" s="13"/>
      <c r="T98" s="4" t="s">
        <v>85</v>
      </c>
      <c r="U98">
        <f>U94*U93*Q92</f>
        <v>0.44749754661432778</v>
      </c>
      <c r="W98" s="4">
        <v>7</v>
      </c>
      <c r="X98" s="7">
        <f t="shared" si="60"/>
        <v>2.435135943975223E-4</v>
      </c>
      <c r="Y98" s="7">
        <f t="shared" si="61"/>
        <v>4.557832480610508E-7</v>
      </c>
      <c r="AA98" s="4">
        <v>6</v>
      </c>
      <c r="AB98" s="14">
        <f t="shared" si="63"/>
        <v>7.1296094482883095E-6</v>
      </c>
      <c r="AC98" s="14">
        <f>$AB$98*AC91</f>
        <v>2.0902737767079957E-6</v>
      </c>
      <c r="AD98" s="14">
        <f t="shared" ref="AD98:AK98" si="69">$AB$98*AD91</f>
        <v>2.5646852521028917E-6</v>
      </c>
      <c r="AE98" s="14">
        <f t="shared" si="69"/>
        <v>1.5733849115002666E-6</v>
      </c>
      <c r="AF98" s="14">
        <f t="shared" si="69"/>
        <v>6.4349418775836199E-7</v>
      </c>
      <c r="AG98" s="14">
        <f t="shared" si="69"/>
        <v>1.9738563334954351E-7</v>
      </c>
      <c r="AH98" s="14">
        <f t="shared" si="69"/>
        <v>4.8436910845796938E-8</v>
      </c>
      <c r="AI98" s="14">
        <f t="shared" si="69"/>
        <v>9.9050367060276239E-9</v>
      </c>
      <c r="AJ98" s="14">
        <f t="shared" si="69"/>
        <v>1.7361568234032221E-9</v>
      </c>
      <c r="AK98" s="14">
        <f t="shared" si="69"/>
        <v>2.662746771461598E-10</v>
      </c>
    </row>
    <row r="99" spans="14:38" x14ac:dyDescent="0.25">
      <c r="O99" s="82"/>
      <c r="P99" s="83"/>
      <c r="Q99" s="88"/>
      <c r="R99" s="89"/>
      <c r="S99" s="13"/>
      <c r="T99" s="4" t="s">
        <v>86</v>
      </c>
      <c r="U99">
        <f>U97+U98</f>
        <v>1.6744589526661484</v>
      </c>
      <c r="W99" s="4">
        <v>8</v>
      </c>
      <c r="X99" s="7">
        <f t="shared" si="60"/>
        <v>3.7347722771839564E-5</v>
      </c>
      <c r="Y99" s="7">
        <f t="shared" si="61"/>
        <v>2.5495235661903633E-8</v>
      </c>
      <c r="AA99" s="4">
        <v>7</v>
      </c>
      <c r="AB99" s="14">
        <f t="shared" si="63"/>
        <v>4.557832480610508E-7</v>
      </c>
      <c r="AC99" s="14">
        <f>$AB$99*AC91</f>
        <v>1.3362748383272787E-7</v>
      </c>
      <c r="AD99" s="14">
        <f t="shared" ref="AD99:AK99" si="70">$AB$99*AD91</f>
        <v>1.6395576545057072E-7</v>
      </c>
      <c r="AE99" s="14">
        <f t="shared" si="70"/>
        <v>1.005836982537674E-7</v>
      </c>
      <c r="AF99" s="14">
        <f t="shared" si="70"/>
        <v>4.1137438611778162E-8</v>
      </c>
      <c r="AG99" s="14">
        <f t="shared" si="70"/>
        <v>1.2618512380119447E-8</v>
      </c>
      <c r="AH99" s="14">
        <f t="shared" si="70"/>
        <v>3.0964855384387275E-9</v>
      </c>
      <c r="AI99" s="14">
        <f t="shared" si="70"/>
        <v>6.3321137501031903E-10</v>
      </c>
      <c r="AJ99" s="14">
        <f t="shared" si="70"/>
        <v>1.1098941700152402E-10</v>
      </c>
      <c r="AK99" s="14">
        <f t="shared" si="70"/>
        <v>1.7022466392632708E-11</v>
      </c>
    </row>
    <row r="100" spans="14:38" x14ac:dyDescent="0.25">
      <c r="O100" s="72" t="str">
        <f>"Media de GPG marcado pelo "&amp;T6&amp; " jogando fora"</f>
        <v>Media de GPG marcado pelo Fortaleza jogando fora</v>
      </c>
      <c r="P100" s="73"/>
      <c r="Q100" s="90">
        <f>VLOOKUP(T6,$B$3:$L$22,10,FALSE)</f>
        <v>0.8</v>
      </c>
      <c r="R100" s="91"/>
      <c r="S100" s="13"/>
      <c r="T100" s="13"/>
      <c r="W100" s="4">
        <v>9</v>
      </c>
      <c r="X100" s="7">
        <f t="shared" si="60"/>
        <v>5.0915793827744393E-6</v>
      </c>
      <c r="Y100" s="7">
        <f t="shared" si="61"/>
        <v>1.2676728232284452E-9</v>
      </c>
      <c r="AA100" s="4">
        <v>8</v>
      </c>
      <c r="AB100" s="14">
        <f t="shared" si="63"/>
        <v>2.5495235661903633E-8</v>
      </c>
      <c r="AC100" s="14">
        <f>$AB$100*AC91</f>
        <v>7.4747463969239082E-9</v>
      </c>
      <c r="AD100" s="14">
        <f t="shared" ref="AD100:AK100" si="71">$AB$100*AD91</f>
        <v>9.171225349050537E-9</v>
      </c>
      <c r="AE100" s="14">
        <f t="shared" si="71"/>
        <v>5.6263697747445743E-9</v>
      </c>
      <c r="AF100" s="14">
        <f t="shared" si="71"/>
        <v>2.3011128565960224E-9</v>
      </c>
      <c r="AG100" s="14">
        <f t="shared" si="71"/>
        <v>7.0584416650324428E-10</v>
      </c>
      <c r="AH100" s="14">
        <f t="shared" si="71"/>
        <v>1.7320871019725893E-10</v>
      </c>
      <c r="AI100" s="14">
        <f t="shared" si="71"/>
        <v>3.5420067100675221E-11</v>
      </c>
      <c r="AJ100" s="14">
        <f t="shared" si="71"/>
        <v>6.2084364760420474E-12</v>
      </c>
      <c r="AK100" s="14">
        <f t="shared" si="71"/>
        <v>9.5218899350349435E-13</v>
      </c>
    </row>
    <row r="101" spans="14:38" x14ac:dyDescent="0.25">
      <c r="O101" s="74"/>
      <c r="P101" s="75"/>
      <c r="Q101" s="92"/>
      <c r="R101" s="93"/>
      <c r="S101" s="13"/>
      <c r="T101" s="13"/>
      <c r="W101" s="4">
        <v>10</v>
      </c>
      <c r="X101" s="7">
        <f t="shared" si="60"/>
        <v>6.247171398513355E-7</v>
      </c>
      <c r="Y101" s="7">
        <f t="shared" si="61"/>
        <v>5.672804783043872E-11</v>
      </c>
    </row>
    <row r="102" spans="14:38" x14ac:dyDescent="0.25">
      <c r="O102" s="76"/>
      <c r="P102" s="77"/>
      <c r="Q102" s="94"/>
      <c r="R102" s="95"/>
      <c r="S102" s="13"/>
      <c r="T102" s="13"/>
    </row>
    <row r="103" spans="14:38" x14ac:dyDescent="0.25">
      <c r="O103" s="96" t="str">
        <f>"Media de GPG sofrido pelo "&amp;R6&amp;"  jogando em casa"</f>
        <v>Media de GPG sofrido pelo Fluminense  jogando em casa</v>
      </c>
      <c r="P103" s="97"/>
      <c r="Q103" s="102">
        <f>VLOOKUP(R6,$B$28:$L$47,11,FALSE)</f>
        <v>0.54545454545454541</v>
      </c>
      <c r="R103" s="102"/>
      <c r="S103" s="13"/>
      <c r="T103" s="13"/>
    </row>
    <row r="104" spans="14:38" x14ac:dyDescent="0.25">
      <c r="O104" s="98"/>
      <c r="P104" s="99"/>
      <c r="Q104" s="102"/>
      <c r="R104" s="102"/>
      <c r="S104" s="13"/>
      <c r="T104" s="13"/>
    </row>
    <row r="105" spans="14:38" x14ac:dyDescent="0.25">
      <c r="O105" s="100"/>
      <c r="P105" s="101"/>
      <c r="Q105" s="102"/>
      <c r="R105" s="102"/>
      <c r="S105" s="13"/>
      <c r="T105" s="13"/>
    </row>
    <row r="106" spans="14:38" x14ac:dyDescent="0.25"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</row>
    <row r="107" spans="14:38" x14ac:dyDescent="0.25">
      <c r="O107" s="65" t="s">
        <v>873</v>
      </c>
      <c r="P107" s="65"/>
      <c r="Q107" s="65"/>
      <c r="R107" s="65"/>
    </row>
    <row r="108" spans="14:38" x14ac:dyDescent="0.25">
      <c r="O108" s="66" t="s">
        <v>97</v>
      </c>
      <c r="P108" s="66"/>
      <c r="Q108" s="67">
        <f>$K$49</f>
        <v>1.4670388091440727</v>
      </c>
      <c r="R108" s="68"/>
      <c r="S108" s="13"/>
      <c r="T108" s="13"/>
      <c r="W108" s="4" t="s">
        <v>78</v>
      </c>
      <c r="X108" s="15" t="str">
        <f>R7</f>
        <v>Corinthians</v>
      </c>
      <c r="Y108" s="6" t="str">
        <f>T7</f>
        <v>Palmeiras</v>
      </c>
      <c r="AB108" s="4" t="s">
        <v>73</v>
      </c>
      <c r="AC108" s="4">
        <v>0</v>
      </c>
      <c r="AD108" s="4">
        <v>1</v>
      </c>
      <c r="AE108" s="4">
        <v>2</v>
      </c>
      <c r="AF108" s="4">
        <v>3</v>
      </c>
      <c r="AG108" s="4">
        <v>4</v>
      </c>
      <c r="AH108" s="4">
        <v>5</v>
      </c>
      <c r="AI108" s="4">
        <v>6</v>
      </c>
      <c r="AJ108" s="4">
        <v>7</v>
      </c>
      <c r="AK108" s="4">
        <v>8</v>
      </c>
    </row>
    <row r="109" spans="14:38" x14ac:dyDescent="0.25">
      <c r="O109" s="66"/>
      <c r="P109" s="66"/>
      <c r="Q109" s="68"/>
      <c r="R109" s="68"/>
      <c r="S109" s="13"/>
      <c r="T109" s="4" t="s">
        <v>80</v>
      </c>
      <c r="U109">
        <f>Q112/Q108</f>
        <v>1.0603370175756475</v>
      </c>
      <c r="W109" s="4">
        <v>0</v>
      </c>
      <c r="X109" s="7">
        <f>_xlfn.POISSON.DIST(W109,$U$115,FALSE)</f>
        <v>0.41997988196910419</v>
      </c>
      <c r="Y109" s="7">
        <f>_xlfn.POISSON.DIST(W109,$U$116,FALSE)</f>
        <v>0.20710519948193287</v>
      </c>
      <c r="AA109" s="4" t="s">
        <v>74</v>
      </c>
      <c r="AB109" s="4" t="s">
        <v>87</v>
      </c>
      <c r="AC109" s="14">
        <f>_xlfn.POISSON.DIST(AC108,$U$115,FALSE)</f>
        <v>0.41997988196910419</v>
      </c>
      <c r="AD109" s="14">
        <f t="shared" ref="AD109:AK109" si="72">_xlfn.POISSON.DIST(AD108,$U$115,FALSE)</f>
        <v>0.36435290358182104</v>
      </c>
      <c r="AE109" s="14">
        <f t="shared" si="72"/>
        <v>0.15804690182548997</v>
      </c>
      <c r="AF109" s="14">
        <f t="shared" si="72"/>
        <v>4.5704449232375779E-2</v>
      </c>
      <c r="AG109" s="14">
        <f t="shared" si="72"/>
        <v>9.9127062386580519E-3</v>
      </c>
      <c r="AH109" s="14">
        <f t="shared" si="72"/>
        <v>1.7199506240512684E-3</v>
      </c>
      <c r="AI109" s="14">
        <f t="shared" si="72"/>
        <v>2.4869008842053108E-4</v>
      </c>
      <c r="AJ109" s="14">
        <f t="shared" si="72"/>
        <v>3.0821529349455242E-5</v>
      </c>
      <c r="AK109" s="14">
        <f t="shared" si="72"/>
        <v>3.3423963246328841E-6</v>
      </c>
    </row>
    <row r="110" spans="14:38" x14ac:dyDescent="0.25">
      <c r="O110" s="69" t="s">
        <v>98</v>
      </c>
      <c r="P110" s="69"/>
      <c r="Q110" s="70">
        <f>$K$24</f>
        <v>0.97511961722488039</v>
      </c>
      <c r="R110" s="71"/>
      <c r="S110" s="13"/>
      <c r="T110" s="4" t="s">
        <v>81</v>
      </c>
      <c r="U110">
        <f>Q115/Q108</f>
        <v>0.55770973002355484</v>
      </c>
      <c r="W110" s="4">
        <v>1</v>
      </c>
      <c r="X110" s="7">
        <f t="shared" ref="X110:X119" si="73">_xlfn.POISSON.DIST(W110,$U$115,FALSE)</f>
        <v>0.36435290358182104</v>
      </c>
      <c r="Y110" s="7">
        <f t="shared" ref="Y110:Y119" si="74">_xlfn.POISSON.DIST(W110,$U$116,FALSE)</f>
        <v>0.32609301935657076</v>
      </c>
      <c r="AA110" s="4">
        <v>0</v>
      </c>
      <c r="AB110" s="14">
        <f>_xlfn.POISSON.DIST(W109,$U$116,FALSE)</f>
        <v>0.20710519948193287</v>
      </c>
      <c r="AC110" s="16">
        <f>$AB$110*AC109</f>
        <v>8.6980017233609944E-2</v>
      </c>
      <c r="AD110" s="16">
        <f t="shared" ref="AD110:AK110" si="75">$AB$110*AD109</f>
        <v>7.5459380778134508E-2</v>
      </c>
      <c r="AE110" s="16">
        <f t="shared" si="75"/>
        <v>3.2732335130069561E-2</v>
      </c>
      <c r="AF110" s="16">
        <f t="shared" si="75"/>
        <v>9.4656290754830587E-3</v>
      </c>
      <c r="AG110" s="16">
        <f t="shared" si="75"/>
        <v>2.0529730029630764E-3</v>
      </c>
      <c r="AH110" s="16">
        <f t="shared" si="75"/>
        <v>3.5621071709321286E-4</v>
      </c>
      <c r="AI110" s="16">
        <f t="shared" si="75"/>
        <v>5.1505010371513614E-5</v>
      </c>
      <c r="AJ110" s="16">
        <f t="shared" si="75"/>
        <v>6.3832989842571771E-6</v>
      </c>
      <c r="AK110" s="16">
        <f t="shared" si="75"/>
        <v>6.9222765756077273E-7</v>
      </c>
    </row>
    <row r="111" spans="14:38" x14ac:dyDescent="0.25">
      <c r="O111" s="69"/>
      <c r="P111" s="69"/>
      <c r="Q111" s="71"/>
      <c r="R111" s="71"/>
      <c r="S111" s="13"/>
      <c r="T111" s="4" t="s">
        <v>82</v>
      </c>
      <c r="U111">
        <f>Q118/Q110</f>
        <v>1.7713444553483808</v>
      </c>
      <c r="W111" s="4">
        <v>2</v>
      </c>
      <c r="X111" s="7">
        <f t="shared" si="73"/>
        <v>0.15804690182548997</v>
      </c>
      <c r="Y111" s="7">
        <f t="shared" si="74"/>
        <v>0.25672136078447727</v>
      </c>
      <c r="AA111" s="4">
        <v>1</v>
      </c>
      <c r="AB111" s="14">
        <f t="shared" ref="AB111:AB118" si="76">_xlfn.POISSON.DIST(W110,$U$116,FALSE)</f>
        <v>0.32609301935657076</v>
      </c>
      <c r="AC111" s="14">
        <f>$AB$111*AC109</f>
        <v>0.13695250778032139</v>
      </c>
      <c r="AD111" s="14">
        <f t="shared" ref="AD111:AK111" si="77">$AB$111*AD109</f>
        <v>0.11881293844032953</v>
      </c>
      <c r="AE111" s="14">
        <f t="shared" si="77"/>
        <v>5.1537991416225538E-2</v>
      </c>
      <c r="AF111" s="14">
        <f t="shared" si="77"/>
        <v>1.490390184821452E-2</v>
      </c>
      <c r="AG111" s="14">
        <f t="shared" si="77"/>
        <v>3.2324643073587196E-3</v>
      </c>
      <c r="AH111" s="14">
        <f t="shared" si="77"/>
        <v>5.6086389214109623E-4</v>
      </c>
      <c r="AI111" s="14">
        <f t="shared" si="77"/>
        <v>8.1096101817103533E-5</v>
      </c>
      <c r="AJ111" s="14">
        <f t="shared" si="77"/>
        <v>1.0050685566751021E-5</v>
      </c>
      <c r="AK111" s="14">
        <f t="shared" si="77"/>
        <v>1.089932109385842E-6</v>
      </c>
    </row>
    <row r="112" spans="14:38" x14ac:dyDescent="0.25">
      <c r="O112" s="72" t="str">
        <f>"Media de GPG marcado pelo "&amp;R7&amp;" jogando em casa"</f>
        <v>Media de GPG marcado pelo Corinthians jogando em casa</v>
      </c>
      <c r="P112" s="73"/>
      <c r="Q112" s="90">
        <f>VLOOKUP(R7,$B$28:$L$47,10,FALSE)</f>
        <v>1.5555555555555556</v>
      </c>
      <c r="R112" s="91"/>
      <c r="S112" s="13"/>
      <c r="T112" s="4" t="s">
        <v>83</v>
      </c>
      <c r="U112">
        <f>Q121/Q110</f>
        <v>0.91156907643659357</v>
      </c>
      <c r="W112" s="4">
        <v>3</v>
      </c>
      <c r="X112" s="7">
        <f t="shared" si="73"/>
        <v>4.5704449232375779E-2</v>
      </c>
      <c r="Y112" s="7">
        <f t="shared" si="74"/>
        <v>0.13473835822076299</v>
      </c>
      <c r="AA112" s="4">
        <v>2</v>
      </c>
      <c r="AB112" s="14">
        <f t="shared" si="76"/>
        <v>0.25672136078447727</v>
      </c>
      <c r="AC112" s="14">
        <f>$AB$112*AC109</f>
        <v>0.10781780680121257</v>
      </c>
      <c r="AD112" s="14">
        <f t="shared" ref="AD112:AK112" si="78">$AB$112*AD109</f>
        <v>9.3537173213300545E-2</v>
      </c>
      <c r="AE112" s="14">
        <f t="shared" si="78"/>
        <v>4.0574015704410472E-2</v>
      </c>
      <c r="AF112" s="14">
        <f t="shared" si="78"/>
        <v>1.1733308400840567E-2</v>
      </c>
      <c r="AG112" s="14">
        <f t="shared" si="78"/>
        <v>2.5448034346450725E-3</v>
      </c>
      <c r="AH112" s="14">
        <f t="shared" si="78"/>
        <v>4.4154806468855252E-4</v>
      </c>
      <c r="AI112" s="14">
        <f t="shared" si="78"/>
        <v>6.3844057912930711E-5</v>
      </c>
      <c r="AJ112" s="14">
        <f t="shared" si="78"/>
        <v>7.9125449560508542E-6</v>
      </c>
      <c r="AK112" s="14">
        <f t="shared" si="78"/>
        <v>8.5806453274078947E-7</v>
      </c>
    </row>
    <row r="113" spans="14:38" x14ac:dyDescent="0.25">
      <c r="O113" s="74"/>
      <c r="P113" s="75"/>
      <c r="Q113" s="92"/>
      <c r="R113" s="93"/>
      <c r="S113" s="13"/>
      <c r="W113" s="4">
        <v>4</v>
      </c>
      <c r="X113" s="7">
        <f t="shared" si="73"/>
        <v>9.9127062386580519E-3</v>
      </c>
      <c r="Y113" s="7">
        <f t="shared" si="74"/>
        <v>5.3037343057131654E-2</v>
      </c>
      <c r="AA113" s="4">
        <v>3</v>
      </c>
      <c r="AB113" s="14">
        <f t="shared" si="76"/>
        <v>0.13473835822076299</v>
      </c>
      <c r="AC113" s="14">
        <f>$AB$113*AC109</f>
        <v>5.6587399782266921E-2</v>
      </c>
      <c r="AD113" s="14">
        <f t="shared" ref="AD113:AK113" si="79">$AB$113*AD109</f>
        <v>4.9092312041582521E-2</v>
      </c>
      <c r="AE113" s="14">
        <f t="shared" si="79"/>
        <v>2.129498007384463E-2</v>
      </c>
      <c r="AF113" s="14">
        <f t="shared" si="79"/>
        <v>6.1581424529545238E-3</v>
      </c>
      <c r="AG113" s="14">
        <f t="shared" si="79"/>
        <v>1.3356217641215008E-3</v>
      </c>
      <c r="AH113" s="14">
        <f t="shared" si="79"/>
        <v>2.3174332330544467E-4</v>
      </c>
      <c r="AI113" s="14">
        <f t="shared" si="79"/>
        <v>3.3508094219558742E-5</v>
      </c>
      <c r="AJ113" s="14">
        <f t="shared" si="79"/>
        <v>4.1528422623986608E-6</v>
      </c>
      <c r="AK113" s="14">
        <f t="shared" si="79"/>
        <v>4.503489933041472E-7</v>
      </c>
    </row>
    <row r="114" spans="14:38" x14ac:dyDescent="0.25">
      <c r="O114" s="76"/>
      <c r="P114" s="77"/>
      <c r="Q114" s="94"/>
      <c r="R114" s="95"/>
      <c r="S114" s="13"/>
      <c r="W114" s="4">
        <v>5</v>
      </c>
      <c r="X114" s="7">
        <f t="shared" si="73"/>
        <v>1.7199506240512684E-3</v>
      </c>
      <c r="Y114" s="7">
        <f t="shared" si="74"/>
        <v>1.6701760631228451E-2</v>
      </c>
      <c r="AA114" s="4">
        <v>4</v>
      </c>
      <c r="AB114" s="14">
        <f t="shared" si="76"/>
        <v>5.3037343057131654E-2</v>
      </c>
      <c r="AC114" s="14">
        <f>$AB$114*AC109</f>
        <v>2.227461707708904E-2</v>
      </c>
      <c r="AD114" s="14">
        <f t="shared" ref="AD114:AK114" si="80">$AB$114*AD109</f>
        <v>1.9324309941131056E-2</v>
      </c>
      <c r="AE114" s="14">
        <f t="shared" si="80"/>
        <v>8.3823877512353186E-3</v>
      </c>
      <c r="AF114" s="14">
        <f t="shared" si="80"/>
        <v>2.4240425531747716E-3</v>
      </c>
      <c r="AG114" s="14">
        <f t="shared" si="80"/>
        <v>5.2574360140427627E-4</v>
      </c>
      <c r="AH114" s="14">
        <f t="shared" si="80"/>
        <v>9.1221611289134789E-5</v>
      </c>
      <c r="AI114" s="14">
        <f t="shared" si="80"/>
        <v>1.318986153446811E-5</v>
      </c>
      <c r="AJ114" s="14">
        <f t="shared" si="80"/>
        <v>1.6346920256525095E-6</v>
      </c>
      <c r="AK114" s="14">
        <f t="shared" si="80"/>
        <v>1.7727182050245027E-7</v>
      </c>
    </row>
    <row r="115" spans="14:38" x14ac:dyDescent="0.25">
      <c r="O115" s="78" t="str">
        <f>"Media de GPG sofrido pelo "&amp;T7&amp; " jogando fora"</f>
        <v>Media de GPG sofrido pelo Palmeiras jogando fora</v>
      </c>
      <c r="P115" s="79"/>
      <c r="Q115" s="84">
        <f>VLOOKUP(T7,$B$3:$L$22,11,FALSE)</f>
        <v>0.81818181818181823</v>
      </c>
      <c r="R115" s="85"/>
      <c r="S115" s="13"/>
      <c r="T115" s="4" t="s">
        <v>84</v>
      </c>
      <c r="U115">
        <f>U109*U110*Q108</f>
        <v>0.86754846892552973</v>
      </c>
      <c r="W115" s="4">
        <v>6</v>
      </c>
      <c r="X115" s="7">
        <f t="shared" si="73"/>
        <v>2.4869008842053108E-4</v>
      </c>
      <c r="Y115" s="7">
        <f t="shared" si="74"/>
        <v>4.3828994205455402E-3</v>
      </c>
      <c r="AA115" s="8">
        <v>5</v>
      </c>
      <c r="AB115" s="14">
        <f t="shared" si="76"/>
        <v>1.6701760631228451E-2</v>
      </c>
      <c r="AC115" s="14">
        <f>$AB115*AC109</f>
        <v>7.0144034585795561E-3</v>
      </c>
      <c r="AD115" s="14">
        <f t="shared" ref="AD115:AK115" si="81">$AB115*AD109</f>
        <v>6.0853349809166339E-3</v>
      </c>
      <c r="AE115" s="14">
        <f t="shared" si="81"/>
        <v>2.6396615227965966E-3</v>
      </c>
      <c r="AF115" s="14">
        <f t="shared" si="81"/>
        <v>7.6334477086127314E-4</v>
      </c>
      <c r="AG115" s="14">
        <f t="shared" si="81"/>
        <v>1.6555964680575172E-4</v>
      </c>
      <c r="AH115" s="14">
        <f t="shared" si="81"/>
        <v>2.872620362043628E-5</v>
      </c>
      <c r="AI115" s="14">
        <f t="shared" si="81"/>
        <v>4.1535623281587484E-6</v>
      </c>
      <c r="AJ115" s="14">
        <f t="shared" si="81"/>
        <v>5.1477380548298378E-7</v>
      </c>
      <c r="AK115" s="14">
        <f t="shared" si="81"/>
        <v>5.5823903348716175E-8</v>
      </c>
    </row>
    <row r="116" spans="14:38" x14ac:dyDescent="0.25">
      <c r="O116" s="80"/>
      <c r="P116" s="81"/>
      <c r="Q116" s="86"/>
      <c r="R116" s="87"/>
      <c r="S116" s="13"/>
      <c r="T116" s="4" t="s">
        <v>85</v>
      </c>
      <c r="U116">
        <f>U112*U111*Q110</f>
        <v>1.5745284047541162</v>
      </c>
      <c r="W116" s="4">
        <v>7</v>
      </c>
      <c r="X116" s="7">
        <f t="shared" si="73"/>
        <v>3.0821529349455242E-5</v>
      </c>
      <c r="Y116" s="7">
        <f t="shared" si="74"/>
        <v>9.8585709040418601E-4</v>
      </c>
      <c r="AA116" s="4">
        <v>6</v>
      </c>
      <c r="AB116" s="14">
        <f t="shared" si="76"/>
        <v>4.3828994205455402E-3</v>
      </c>
      <c r="AC116" s="14">
        <f>$AB$116*AC109</f>
        <v>1.8407295813231712E-3</v>
      </c>
      <c r="AD116" s="14">
        <f t="shared" ref="AD116:AK116" si="82">$AB$116*AD109</f>
        <v>1.5969221299828485E-3</v>
      </c>
      <c r="AE116" s="14">
        <f t="shared" si="82"/>
        <v>6.9270367442995787E-4</v>
      </c>
      <c r="AF116" s="14">
        <f t="shared" si="82"/>
        <v>2.0031800405693285E-4</v>
      </c>
      <c r="AG116" s="14">
        <f t="shared" si="82"/>
        <v>4.3446394429452536E-5</v>
      </c>
      <c r="AH116" s="14">
        <f t="shared" si="82"/>
        <v>7.5383705935212447E-6</v>
      </c>
      <c r="AI116" s="14">
        <f t="shared" si="82"/>
        <v>1.0899836444337648E-6</v>
      </c>
      <c r="AJ116" s="14">
        <f t="shared" si="82"/>
        <v>1.3508766312605475E-7</v>
      </c>
      <c r="AK116" s="14">
        <f t="shared" si="82"/>
        <v>1.4649386914467012E-8</v>
      </c>
    </row>
    <row r="117" spans="14:38" x14ac:dyDescent="0.25">
      <c r="O117" s="82"/>
      <c r="P117" s="83"/>
      <c r="Q117" s="88"/>
      <c r="R117" s="89"/>
      <c r="S117" s="13"/>
      <c r="T117" s="4" t="s">
        <v>86</v>
      </c>
      <c r="U117">
        <f>U115+U116</f>
        <v>2.4420768736796461</v>
      </c>
      <c r="W117" s="4">
        <v>8</v>
      </c>
      <c r="X117" s="7">
        <f t="shared" si="73"/>
        <v>3.3423963246328841E-6</v>
      </c>
      <c r="Y117" s="7">
        <f t="shared" si="74"/>
        <v>1.9403249898370504E-4</v>
      </c>
      <c r="AA117" s="4">
        <v>7</v>
      </c>
      <c r="AB117" s="14">
        <f t="shared" si="76"/>
        <v>9.8585709040418601E-4</v>
      </c>
      <c r="AC117" s="14">
        <f>$AB$117*AC109</f>
        <v>4.1404014446635453E-4</v>
      </c>
      <c r="AD117" s="14">
        <f t="shared" ref="AD117:AK117" si="83">$AB$117*AD109</f>
        <v>3.5919989340549101E-4</v>
      </c>
      <c r="AE117" s="14">
        <f t="shared" si="83"/>
        <v>1.5581165878107359E-4</v>
      </c>
      <c r="AF117" s="14">
        <f t="shared" si="83"/>
        <v>4.5058055338755816E-5</v>
      </c>
      <c r="AG117" s="14">
        <f t="shared" si="83"/>
        <v>9.7725117304748492E-6</v>
      </c>
      <c r="AH117" s="14">
        <f t="shared" si="83"/>
        <v>1.6956255178660474E-6</v>
      </c>
      <c r="AI117" s="14">
        <f t="shared" si="83"/>
        <v>2.451728869826245E-7</v>
      </c>
      <c r="AJ117" s="14">
        <f t="shared" si="83"/>
        <v>3.0385623246261172E-8</v>
      </c>
      <c r="AK117" s="14">
        <f t="shared" si="83"/>
        <v>3.2951251155802203E-9</v>
      </c>
    </row>
    <row r="118" spans="14:38" x14ac:dyDescent="0.25">
      <c r="O118" s="72" t="str">
        <f>"Media de GPG marcado pelo "&amp;T7&amp; " jogando fora"</f>
        <v>Media de GPG marcado pelo Palmeiras jogando fora</v>
      </c>
      <c r="P118" s="73"/>
      <c r="Q118" s="90">
        <f>VLOOKUP(T7,$B$3:$L$22,10,FALSE)</f>
        <v>1.7272727272727273</v>
      </c>
      <c r="R118" s="91"/>
      <c r="S118" s="13"/>
      <c r="T118" s="13"/>
      <c r="W118" s="4">
        <v>9</v>
      </c>
      <c r="X118" s="7">
        <f t="shared" si="73"/>
        <v>3.2218786821973114E-7</v>
      </c>
      <c r="Y118" s="7">
        <f t="shared" si="74"/>
        <v>3.3945520121696405E-5</v>
      </c>
      <c r="AA118" s="4">
        <v>8</v>
      </c>
      <c r="AB118" s="14">
        <f t="shared" si="76"/>
        <v>1.9403249898370504E-4</v>
      </c>
      <c r="AC118" s="14">
        <f>$AB$118*AC109</f>
        <v>8.1489746021346768E-5</v>
      </c>
      <c r="AD118" s="14">
        <f t="shared" ref="AD118:AK118" si="84">$AB$118*AD109</f>
        <v>7.0696304393949664E-5</v>
      </c>
      <c r="AE118" s="14">
        <f t="shared" si="84"/>
        <v>3.0666235317832116E-5</v>
      </c>
      <c r="AF118" s="14">
        <f t="shared" si="84"/>
        <v>8.8681484992317513E-6</v>
      </c>
      <c r="AG118" s="14">
        <f t="shared" si="84"/>
        <v>1.923387163178185E-6</v>
      </c>
      <c r="AH118" s="14">
        <f t="shared" si="84"/>
        <v>3.337263177132506E-7</v>
      </c>
      <c r="AI118" s="14">
        <f t="shared" si="84"/>
        <v>4.825395932871421E-8</v>
      </c>
      <c r="AJ118" s="14">
        <f t="shared" si="84"/>
        <v>5.980378362174409E-9</v>
      </c>
      <c r="AK118" s="14">
        <f t="shared" si="84"/>
        <v>6.4853351146246955E-10</v>
      </c>
    </row>
    <row r="119" spans="14:38" x14ac:dyDescent="0.25">
      <c r="O119" s="74"/>
      <c r="P119" s="75"/>
      <c r="Q119" s="92"/>
      <c r="R119" s="93"/>
      <c r="S119" s="13"/>
      <c r="T119" s="13"/>
      <c r="W119" s="4">
        <v>10</v>
      </c>
      <c r="X119" s="7">
        <f t="shared" si="73"/>
        <v>2.7951359178040775E-8</v>
      </c>
      <c r="Y119" s="7">
        <f t="shared" si="74"/>
        <v>5.3448185645763348E-6</v>
      </c>
    </row>
    <row r="120" spans="14:38" x14ac:dyDescent="0.25">
      <c r="O120" s="76"/>
      <c r="P120" s="77"/>
      <c r="Q120" s="94"/>
      <c r="R120" s="95"/>
      <c r="S120" s="13"/>
      <c r="T120" s="13"/>
    </row>
    <row r="121" spans="14:38" x14ac:dyDescent="0.25">
      <c r="O121" s="96" t="str">
        <f>"Media de GPG sofrido pelo "&amp;R7&amp;"  jogando em casa"</f>
        <v>Media de GPG sofrido pelo Corinthians  jogando em casa</v>
      </c>
      <c r="P121" s="97"/>
      <c r="Q121" s="102">
        <f>VLOOKUP(R7,$B$28:$L$47,11,FALSE)</f>
        <v>0.88888888888888884</v>
      </c>
      <c r="R121" s="102"/>
      <c r="S121" s="13"/>
      <c r="T121" s="13"/>
    </row>
    <row r="122" spans="14:38" x14ac:dyDescent="0.25">
      <c r="O122" s="98"/>
      <c r="P122" s="99"/>
      <c r="Q122" s="102"/>
      <c r="R122" s="102"/>
      <c r="S122" s="13"/>
      <c r="T122" s="13"/>
    </row>
    <row r="123" spans="14:38" x14ac:dyDescent="0.25">
      <c r="O123" s="100"/>
      <c r="P123" s="101"/>
      <c r="Q123" s="102"/>
      <c r="R123" s="102"/>
      <c r="S123" s="13"/>
      <c r="T123" s="13"/>
    </row>
    <row r="124" spans="14:38" x14ac:dyDescent="0.25"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</row>
    <row r="125" spans="14:38" x14ac:dyDescent="0.25">
      <c r="O125" s="65" t="s">
        <v>874</v>
      </c>
      <c r="P125" s="65"/>
      <c r="Q125" s="65"/>
      <c r="R125" s="65"/>
    </row>
    <row r="126" spans="14:38" x14ac:dyDescent="0.25">
      <c r="O126" s="66" t="s">
        <v>97</v>
      </c>
      <c r="P126" s="66"/>
      <c r="Q126" s="67">
        <f>$K$49</f>
        <v>1.4670388091440727</v>
      </c>
      <c r="R126" s="68"/>
      <c r="S126" s="13"/>
      <c r="T126" s="13"/>
      <c r="W126" s="4" t="s">
        <v>78</v>
      </c>
      <c r="X126" s="15" t="str">
        <f>R8</f>
        <v>Cruzeiro</v>
      </c>
      <c r="Y126" s="6" t="str">
        <f>T8</f>
        <v>Bragantino</v>
      </c>
      <c r="AB126" s="4" t="s">
        <v>73</v>
      </c>
      <c r="AC126" s="4">
        <v>0</v>
      </c>
      <c r="AD126" s="4">
        <v>1</v>
      </c>
      <c r="AE126" s="4">
        <v>2</v>
      </c>
      <c r="AF126" s="4">
        <v>3</v>
      </c>
      <c r="AG126" s="4">
        <v>4</v>
      </c>
      <c r="AH126" s="4">
        <v>5</v>
      </c>
      <c r="AI126" s="4">
        <v>6</v>
      </c>
      <c r="AJ126" s="4">
        <v>7</v>
      </c>
      <c r="AK126" s="4">
        <v>8</v>
      </c>
    </row>
    <row r="127" spans="14:38" x14ac:dyDescent="0.25">
      <c r="O127" s="66"/>
      <c r="P127" s="66"/>
      <c r="Q127" s="68"/>
      <c r="R127" s="68"/>
      <c r="S127" s="13"/>
      <c r="T127" s="4" t="s">
        <v>80</v>
      </c>
      <c r="U127">
        <f>Q130/Q126</f>
        <v>0.30983873890197489</v>
      </c>
      <c r="W127" s="4">
        <v>0</v>
      </c>
      <c r="X127" s="7">
        <f>_xlfn.POISSON.DIST(W127,$U$133,FALSE)</f>
        <v>0.64805854825710318</v>
      </c>
      <c r="Y127" s="7">
        <f>_xlfn.POISSON.DIST(W127,$U$134,FALSE)</f>
        <v>0.40860960358982351</v>
      </c>
      <c r="AA127" s="4" t="s">
        <v>74</v>
      </c>
      <c r="AB127" s="4" t="s">
        <v>87</v>
      </c>
      <c r="AC127" s="14">
        <f>_xlfn.POISSON.DIST(AC126,$U$133,FALSE)</f>
        <v>0.64805854825710318</v>
      </c>
      <c r="AD127" s="14">
        <f t="shared" ref="AD127:AK127" si="85">_xlfn.POISSON.DIST(AD126,$U$133,FALSE)</f>
        <v>0.28111110065727568</v>
      </c>
      <c r="AE127" s="14">
        <f t="shared" si="85"/>
        <v>6.0969376243297499E-2</v>
      </c>
      <c r="AF127" s="14">
        <f t="shared" si="85"/>
        <v>8.815648168536222E-3</v>
      </c>
      <c r="AG127" s="14">
        <f t="shared" si="85"/>
        <v>9.5600025889996845E-4</v>
      </c>
      <c r="AH127" s="14">
        <f t="shared" si="85"/>
        <v>8.2937656090107829E-5</v>
      </c>
      <c r="AI127" s="14">
        <f t="shared" si="85"/>
        <v>5.9960363797704288E-6</v>
      </c>
      <c r="AJ127" s="14">
        <f t="shared" si="85"/>
        <v>3.7156087006368709E-7</v>
      </c>
      <c r="AK127" s="14">
        <f t="shared" si="85"/>
        <v>2.014669149602426E-8</v>
      </c>
    </row>
    <row r="128" spans="14:38" x14ac:dyDescent="0.25">
      <c r="O128" s="69" t="s">
        <v>98</v>
      </c>
      <c r="P128" s="69"/>
      <c r="Q128" s="70">
        <f>$K$24</f>
        <v>0.97511961722488039</v>
      </c>
      <c r="R128" s="71"/>
      <c r="S128" s="13"/>
      <c r="T128" s="4" t="s">
        <v>81</v>
      </c>
      <c r="U128">
        <f>Q133/Q126</f>
        <v>0.9543033158180827</v>
      </c>
      <c r="W128" s="4">
        <v>1</v>
      </c>
      <c r="X128" s="7">
        <f t="shared" ref="X128:X137" si="86">_xlfn.POISSON.DIST(W128,$U$133,FALSE)</f>
        <v>0.28111110065727568</v>
      </c>
      <c r="Y128" s="7">
        <f t="shared" ref="Y128:Y137" si="87">_xlfn.POISSON.DIST(W128,$U$134,FALSE)</f>
        <v>0.36570359025899807</v>
      </c>
      <c r="AA128" s="4">
        <v>0</v>
      </c>
      <c r="AB128" s="14">
        <f>_xlfn.POISSON.DIST(W127,$U$134,FALSE)</f>
        <v>0.40860960358982351</v>
      </c>
      <c r="AC128" s="16">
        <f>$AB$128*AC127</f>
        <v>0.26480294650633146</v>
      </c>
      <c r="AD128" s="16">
        <f t="shared" ref="AD128:AK128" si="88">$AB$128*AD127</f>
        <v>0.11486469540426839</v>
      </c>
      <c r="AE128" s="16">
        <f t="shared" si="88"/>
        <v>2.4912672657892595E-2</v>
      </c>
      <c r="AF128" s="16">
        <f t="shared" si="88"/>
        <v>3.6021585035329391E-3</v>
      </c>
      <c r="AG128" s="16">
        <f t="shared" si="88"/>
        <v>3.9063088682088473E-4</v>
      </c>
      <c r="AH128" s="16">
        <f t="shared" si="88"/>
        <v>3.3889122777648075E-5</v>
      </c>
      <c r="AI128" s="16">
        <f t="shared" si="88"/>
        <v>2.4500380482481555E-6</v>
      </c>
      <c r="AJ128" s="16">
        <f t="shared" si="88"/>
        <v>1.518233398262131E-7</v>
      </c>
      <c r="AK128" s="16">
        <f t="shared" si="88"/>
        <v>8.2321316258369412E-9</v>
      </c>
    </row>
    <row r="129" spans="14:38" x14ac:dyDescent="0.25">
      <c r="O129" s="69"/>
      <c r="P129" s="69"/>
      <c r="Q129" s="71"/>
      <c r="R129" s="71"/>
      <c r="S129" s="13"/>
      <c r="T129" s="4" t="s">
        <v>82</v>
      </c>
      <c r="U129">
        <f>Q136/Q128</f>
        <v>1.2306182531894014</v>
      </c>
      <c r="W129" s="4">
        <v>2</v>
      </c>
      <c r="X129" s="7">
        <f t="shared" si="86"/>
        <v>6.0969376243297499E-2</v>
      </c>
      <c r="Y129" s="7">
        <f t="shared" si="87"/>
        <v>0.16365145942895301</v>
      </c>
      <c r="AA129" s="4">
        <v>1</v>
      </c>
      <c r="AB129" s="14">
        <f t="shared" ref="AB129:AB136" si="89">_xlfn.POISSON.DIST(W128,$U$134,FALSE)</f>
        <v>0.36570359025899807</v>
      </c>
      <c r="AC129" s="14">
        <f>$AB$129*AC127</f>
        <v>0.23699733779565679</v>
      </c>
      <c r="AD129" s="14">
        <f t="shared" ref="AD129:AK129" si="90">$AB$129*AD127</f>
        <v>0.10280333877202431</v>
      </c>
      <c r="AE129" s="14">
        <f t="shared" si="90"/>
        <v>2.2296719788025561E-2</v>
      </c>
      <c r="AF129" s="14">
        <f t="shared" si="90"/>
        <v>3.2239141856938575E-3</v>
      </c>
      <c r="AG129" s="14">
        <f t="shared" si="90"/>
        <v>3.4961272696825015E-4</v>
      </c>
      <c r="AH129" s="14">
        <f t="shared" si="90"/>
        <v>3.0330598599818489E-5</v>
      </c>
      <c r="AI129" s="14">
        <f t="shared" si="90"/>
        <v>2.1927720314056109E-6</v>
      </c>
      <c r="AJ129" s="14">
        <f t="shared" si="90"/>
        <v>1.3588114418204744E-7</v>
      </c>
      <c r="AK129" s="14">
        <f t="shared" si="90"/>
        <v>7.3677174119364969E-9</v>
      </c>
    </row>
    <row r="130" spans="14:38" x14ac:dyDescent="0.25">
      <c r="O130" s="72" t="str">
        <f>"Media de GPG marcado pelo "&amp;R8&amp;" jogando em casa"</f>
        <v>Media de GPG marcado pelo Cruzeiro jogando em casa</v>
      </c>
      <c r="P130" s="73"/>
      <c r="Q130" s="90">
        <f>VLOOKUP(R8,$B$28:$L$47,10,FALSE)</f>
        <v>0.45454545454545453</v>
      </c>
      <c r="R130" s="91"/>
      <c r="S130" s="13"/>
      <c r="T130" s="4" t="s">
        <v>83</v>
      </c>
      <c r="U130">
        <f>Q139/Q128</f>
        <v>0.74582924435721298</v>
      </c>
      <c r="W130" s="4">
        <v>3</v>
      </c>
      <c r="X130" s="7">
        <f t="shared" si="86"/>
        <v>8.815648168536222E-3</v>
      </c>
      <c r="Y130" s="7">
        <f t="shared" si="87"/>
        <v>4.8822417729540449E-2</v>
      </c>
      <c r="AA130" s="4">
        <v>2</v>
      </c>
      <c r="AB130" s="14">
        <f t="shared" si="89"/>
        <v>0.16365145942895301</v>
      </c>
      <c r="AC130" s="14">
        <f>$AB$130*AC127</f>
        <v>0.10605572721768351</v>
      </c>
      <c r="AD130" s="14">
        <f t="shared" ref="AD130:AK130" si="91">$AB$130*AD127</f>
        <v>4.6004241884242479E-2</v>
      </c>
      <c r="AE130" s="14">
        <f t="shared" si="91"/>
        <v>9.9777274026885722E-3</v>
      </c>
      <c r="AF130" s="14">
        <f t="shared" si="91"/>
        <v>1.4426936885931294E-3</v>
      </c>
      <c r="AG130" s="14">
        <f t="shared" si="91"/>
        <v>1.5645083758343675E-4</v>
      </c>
      <c r="AH130" s="14">
        <f t="shared" si="91"/>
        <v>1.3572868460762739E-5</v>
      </c>
      <c r="AI130" s="14">
        <f t="shared" si="91"/>
        <v>9.8126010433852661E-7</v>
      </c>
      <c r="AJ130" s="14">
        <f t="shared" si="91"/>
        <v>6.0806478652613973E-8</v>
      </c>
      <c r="AK130" s="14">
        <f t="shared" si="91"/>
        <v>3.2970354659892468E-9</v>
      </c>
    </row>
    <row r="131" spans="14:38" x14ac:dyDescent="0.25">
      <c r="O131" s="74"/>
      <c r="P131" s="75"/>
      <c r="Q131" s="92"/>
      <c r="R131" s="93"/>
      <c r="S131" s="13"/>
      <c r="W131" s="4">
        <v>4</v>
      </c>
      <c r="X131" s="7">
        <f t="shared" si="86"/>
        <v>9.5600025889996845E-4</v>
      </c>
      <c r="Y131" s="7">
        <f t="shared" si="87"/>
        <v>1.0923956076874604E-2</v>
      </c>
      <c r="AA131" s="4">
        <v>3</v>
      </c>
      <c r="AB131" s="14">
        <f t="shared" si="89"/>
        <v>4.8822417729540449E-2</v>
      </c>
      <c r="AC131" s="14">
        <f>$AB$131*AC127</f>
        <v>3.1639785156207842E-2</v>
      </c>
      <c r="AD131" s="14">
        <f t="shared" ref="AD131:AK131" si="92">$AB$131*AD127</f>
        <v>1.3724523584700407E-2</v>
      </c>
      <c r="AE131" s="14">
        <f t="shared" si="92"/>
        <v>2.9766723556597899E-3</v>
      </c>
      <c r="AF131" s="14">
        <f t="shared" si="92"/>
        <v>4.3040125744093366E-4</v>
      </c>
      <c r="AG131" s="14">
        <f t="shared" si="92"/>
        <v>4.6674243989563078E-5</v>
      </c>
      <c r="AH131" s="14">
        <f t="shared" si="92"/>
        <v>4.049216891140209E-6</v>
      </c>
      <c r="AI131" s="14">
        <f t="shared" si="92"/>
        <v>2.927409928546733E-7</v>
      </c>
      <c r="AJ131" s="14">
        <f t="shared" si="92"/>
        <v>1.8140500010200831E-8</v>
      </c>
      <c r="AK131" s="14">
        <f t="shared" si="92"/>
        <v>9.8361018808707669E-10</v>
      </c>
    </row>
    <row r="132" spans="14:38" x14ac:dyDescent="0.25">
      <c r="O132" s="76"/>
      <c r="P132" s="77"/>
      <c r="Q132" s="94"/>
      <c r="R132" s="95"/>
      <c r="S132" s="13"/>
      <c r="W132" s="4">
        <v>5</v>
      </c>
      <c r="X132" s="7">
        <f t="shared" si="86"/>
        <v>8.2937656090107829E-5</v>
      </c>
      <c r="Y132" s="7">
        <f t="shared" si="87"/>
        <v>1.9553774174896252E-3</v>
      </c>
      <c r="AA132" s="4">
        <v>4</v>
      </c>
      <c r="AB132" s="14">
        <f t="shared" si="89"/>
        <v>1.0923956076874604E-2</v>
      </c>
      <c r="AC132" s="14">
        <f>$AB$132*AC127</f>
        <v>7.0793631164037165E-3</v>
      </c>
      <c r="AD132" s="14">
        <f t="shared" ref="AD132:AK132" si="93">$AB$132*AD127</f>
        <v>3.0708453163019551E-3</v>
      </c>
      <c r="AE132" s="14">
        <f t="shared" si="93"/>
        <v>6.6602678811622388E-4</v>
      </c>
      <c r="AF132" s="14">
        <f t="shared" si="93"/>
        <v>9.6301753382269735E-5</v>
      </c>
      <c r="AG132" s="14">
        <f t="shared" si="93"/>
        <v>1.0443304837704006E-5</v>
      </c>
      <c r="AH132" s="14">
        <f t="shared" si="93"/>
        <v>9.060073122472695E-7</v>
      </c>
      <c r="AI132" s="14">
        <f t="shared" si="93"/>
        <v>6.5500438047954371E-8</v>
      </c>
      <c r="AJ132" s="14">
        <f t="shared" si="93"/>
        <v>4.0589146244610296E-9</v>
      </c>
      <c r="AK132" s="14">
        <f t="shared" si="93"/>
        <v>2.2008157299691214E-10</v>
      </c>
    </row>
    <row r="133" spans="14:38" x14ac:dyDescent="0.25">
      <c r="O133" s="78" t="str">
        <f>"Media de GPG sofrido pelo "&amp;T8&amp; " jogando fora"</f>
        <v>Media de GPG sofrido pelo Bragantino jogando fora</v>
      </c>
      <c r="P133" s="79"/>
      <c r="Q133" s="84">
        <f>VLOOKUP(T8,$B$3:$L$22,11,FALSE)</f>
        <v>1.4</v>
      </c>
      <c r="R133" s="85"/>
      <c r="S133" s="13"/>
      <c r="T133" s="4" t="s">
        <v>84</v>
      </c>
      <c r="U133">
        <f>U127*U128*Q126</f>
        <v>0.43377423446276486</v>
      </c>
      <c r="W133" s="4">
        <v>6</v>
      </c>
      <c r="X133" s="7">
        <f t="shared" si="86"/>
        <v>5.9960363797704288E-6</v>
      </c>
      <c r="Y133" s="7">
        <f t="shared" si="87"/>
        <v>2.9167553234388905E-4</v>
      </c>
      <c r="AA133" s="8">
        <v>5</v>
      </c>
      <c r="AB133" s="14">
        <f t="shared" si="89"/>
        <v>1.9553774174896252E-3</v>
      </c>
      <c r="AC133" s="14">
        <f>$AB$133*AC127</f>
        <v>1.2671990504730501E-3</v>
      </c>
      <c r="AD133" s="14">
        <f t="shared" ref="AD133:AK133" si="94">$AB$133*AD127</f>
        <v>5.4967829803088985E-4</v>
      </c>
      <c r="AE133" s="14">
        <f t="shared" si="94"/>
        <v>1.1921814146457237E-4</v>
      </c>
      <c r="AF133" s="14">
        <f t="shared" si="94"/>
        <v>1.7237919349289501E-5</v>
      </c>
      <c r="AG133" s="14">
        <f t="shared" si="94"/>
        <v>1.8693413173672334E-6</v>
      </c>
      <c r="AH133" s="14">
        <f t="shared" si="94"/>
        <v>1.6217441977811773E-7</v>
      </c>
      <c r="AI133" s="14">
        <f t="shared" si="94"/>
        <v>1.1724514131449342E-8</v>
      </c>
      <c r="AJ133" s="14">
        <f t="shared" si="94"/>
        <v>7.265417345453307E-10</v>
      </c>
      <c r="AK133" s="14">
        <f t="shared" si="94"/>
        <v>3.9394385588456111E-11</v>
      </c>
    </row>
    <row r="134" spans="14:38" x14ac:dyDescent="0.25">
      <c r="O134" s="80"/>
      <c r="P134" s="81"/>
      <c r="Q134" s="86"/>
      <c r="R134" s="87"/>
      <c r="S134" s="13"/>
      <c r="T134" s="4" t="s">
        <v>85</v>
      </c>
      <c r="U134">
        <f>U130*U129*Q128</f>
        <v>0.89499509322865556</v>
      </c>
      <c r="W134" s="4">
        <v>7</v>
      </c>
      <c r="X134" s="7">
        <f t="shared" si="86"/>
        <v>3.7156087006368709E-7</v>
      </c>
      <c r="Y134" s="7">
        <f t="shared" si="87"/>
        <v>3.7292595751805304E-5</v>
      </c>
      <c r="AA134" s="4">
        <v>6</v>
      </c>
      <c r="AB134" s="14">
        <f t="shared" si="89"/>
        <v>2.9167553234388905E-4</v>
      </c>
      <c r="AC134" s="14">
        <f>$AB$134*AC127</f>
        <v>1.8902282205289847E-4</v>
      </c>
      <c r="AD134" s="14">
        <f t="shared" ref="AD134:AK134" si="95">$AB$134*AD127</f>
        <v>8.1993229931987457E-5</v>
      </c>
      <c r="AE134" s="14">
        <f t="shared" si="95"/>
        <v>1.7783275272438662E-5</v>
      </c>
      <c r="AF134" s="14">
        <f t="shared" si="95"/>
        <v>2.5713088725142331E-6</v>
      </c>
      <c r="AG134" s="14">
        <f t="shared" si="95"/>
        <v>2.7884188443554406E-7</v>
      </c>
      <c r="AH134" s="14">
        <f t="shared" si="95"/>
        <v>2.4190884991436594E-8</v>
      </c>
      <c r="AI134" s="14">
        <f t="shared" si="95"/>
        <v>1.7488971030228651E-9</v>
      </c>
      <c r="AJ134" s="14">
        <f t="shared" si="95"/>
        <v>1.0837521457398453E-10</v>
      </c>
      <c r="AK134" s="14">
        <f t="shared" si="95"/>
        <v>5.8762969670709784E-12</v>
      </c>
    </row>
    <row r="135" spans="14:38" x14ac:dyDescent="0.25">
      <c r="O135" s="82"/>
      <c r="P135" s="83"/>
      <c r="Q135" s="88"/>
      <c r="R135" s="89"/>
      <c r="S135" s="13"/>
      <c r="T135" s="4" t="s">
        <v>86</v>
      </c>
      <c r="U135">
        <f>U133+U134</f>
        <v>1.3287693276914205</v>
      </c>
      <c r="W135" s="4">
        <v>8</v>
      </c>
      <c r="X135" s="7">
        <f t="shared" si="86"/>
        <v>2.014669149602426E-8</v>
      </c>
      <c r="Y135" s="7">
        <f t="shared" si="87"/>
        <v>4.1720862764531787E-6</v>
      </c>
      <c r="AA135" s="4">
        <v>7</v>
      </c>
      <c r="AB135" s="14">
        <f t="shared" si="89"/>
        <v>3.7292595751805304E-5</v>
      </c>
      <c r="AC135" s="14">
        <f>$AB$135*AC127</f>
        <v>2.4167785463653958E-5</v>
      </c>
      <c r="AD135" s="14">
        <f t="shared" ref="AD135:AK135" si="96">$AB$135*AD127</f>
        <v>1.0483362638156833E-5</v>
      </c>
      <c r="AE135" s="14">
        <f t="shared" si="96"/>
        <v>2.2737063014810154E-6</v>
      </c>
      <c r="AF135" s="14">
        <f t="shared" si="96"/>
        <v>3.2875840343936411E-7</v>
      </c>
      <c r="AG135" s="14">
        <f t="shared" si="96"/>
        <v>3.5651731193777737E-8</v>
      </c>
      <c r="AH135" s="14">
        <f t="shared" si="96"/>
        <v>3.0929604811706447E-9</v>
      </c>
      <c r="AI135" s="14">
        <f t="shared" si="96"/>
        <v>2.2360776082389675E-10</v>
      </c>
      <c r="AJ135" s="14">
        <f t="shared" si="96"/>
        <v>1.385646932447414E-11</v>
      </c>
      <c r="AK135" s="14">
        <f t="shared" si="96"/>
        <v>7.5132242169756638E-13</v>
      </c>
    </row>
    <row r="136" spans="14:38" x14ac:dyDescent="0.25">
      <c r="O136" s="72" t="str">
        <f>"Media de GPG marcado pelo "&amp;T8&amp; " jogando fora"</f>
        <v>Media de GPG marcado pelo Bragantino jogando fora</v>
      </c>
      <c r="P136" s="73"/>
      <c r="Q136" s="90">
        <f>VLOOKUP(T8,$B$3:$L$22,10,FALSE)</f>
        <v>1.2</v>
      </c>
      <c r="R136" s="91"/>
      <c r="S136" s="13"/>
      <c r="T136" s="13"/>
      <c r="W136" s="4">
        <v>9</v>
      </c>
      <c r="X136" s="7">
        <f t="shared" si="86"/>
        <v>9.7101285340504765E-10</v>
      </c>
      <c r="Y136" s="7">
        <f t="shared" si="87"/>
        <v>4.148885273280235E-7</v>
      </c>
      <c r="AA136" s="4">
        <v>8</v>
      </c>
      <c r="AB136" s="14">
        <f t="shared" si="89"/>
        <v>4.1720862764531787E-6</v>
      </c>
      <c r="AC136" s="14">
        <f>$AB$136*AC127</f>
        <v>2.7037561755216302E-6</v>
      </c>
      <c r="AD136" s="14">
        <f t="shared" ref="AD136:AK136" si="97">$AB$136*AD127</f>
        <v>1.172819765210868E-6</v>
      </c>
      <c r="AE136" s="14">
        <f t="shared" si="97"/>
        <v>2.5436949790857195E-7</v>
      </c>
      <c r="AF136" s="14">
        <f t="shared" si="97"/>
        <v>3.6779644741989574E-8</v>
      </c>
      <c r="AG136" s="14">
        <f t="shared" si="97"/>
        <v>3.9885155604422441E-9</v>
      </c>
      <c r="AH136" s="14">
        <f t="shared" si="97"/>
        <v>3.4602305677473226E-10</v>
      </c>
      <c r="AI136" s="14">
        <f t="shared" si="97"/>
        <v>2.5015981093154206E-11</v>
      </c>
      <c r="AJ136" s="14">
        <f t="shared" si="97"/>
        <v>1.5501840068597117E-12</v>
      </c>
      <c r="AK136" s="14">
        <f t="shared" si="97"/>
        <v>8.405373510649878E-14</v>
      </c>
    </row>
    <row r="137" spans="14:38" x14ac:dyDescent="0.25">
      <c r="O137" s="74"/>
      <c r="P137" s="75"/>
      <c r="Q137" s="92"/>
      <c r="R137" s="93"/>
      <c r="S137" s="13"/>
      <c r="T137" s="13"/>
      <c r="W137" s="4">
        <v>10</v>
      </c>
      <c r="X137" s="7">
        <f t="shared" si="86"/>
        <v>4.2120035713927935E-11</v>
      </c>
      <c r="Y137" s="7">
        <f t="shared" si="87"/>
        <v>3.7132319619544353E-8</v>
      </c>
    </row>
    <row r="138" spans="14:38" x14ac:dyDescent="0.25">
      <c r="O138" s="76"/>
      <c r="P138" s="77"/>
      <c r="Q138" s="94"/>
      <c r="R138" s="95"/>
      <c r="S138" s="13"/>
      <c r="T138" s="13"/>
    </row>
    <row r="139" spans="14:38" x14ac:dyDescent="0.25">
      <c r="O139" s="96" t="str">
        <f>"Media de GPG sofrido pelo "&amp;R8&amp;"  jogando em casa"</f>
        <v>Media de GPG sofrido pelo Cruzeiro  jogando em casa</v>
      </c>
      <c r="P139" s="97"/>
      <c r="Q139" s="102">
        <f>VLOOKUP(R8,$B$28:$L$47,11,FALSE)</f>
        <v>0.72727272727272729</v>
      </c>
      <c r="R139" s="102"/>
      <c r="S139" s="13"/>
      <c r="T139" s="13"/>
    </row>
    <row r="140" spans="14:38" x14ac:dyDescent="0.25">
      <c r="O140" s="98"/>
      <c r="P140" s="99"/>
      <c r="Q140" s="102"/>
      <c r="R140" s="102"/>
      <c r="S140" s="13"/>
      <c r="T140" s="13"/>
    </row>
    <row r="141" spans="14:38" x14ac:dyDescent="0.25">
      <c r="O141" s="100"/>
      <c r="P141" s="101"/>
      <c r="Q141" s="102"/>
      <c r="R141" s="102"/>
      <c r="S141" s="13"/>
      <c r="T141" s="13"/>
    </row>
    <row r="142" spans="14:38" x14ac:dyDescent="0.25"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</row>
    <row r="143" spans="14:38" x14ac:dyDescent="0.25">
      <c r="O143" s="65" t="s">
        <v>875</v>
      </c>
      <c r="P143" s="65"/>
      <c r="Q143" s="65"/>
      <c r="R143" s="65"/>
    </row>
    <row r="144" spans="14:38" x14ac:dyDescent="0.25">
      <c r="O144" s="66" t="s">
        <v>97</v>
      </c>
      <c r="P144" s="66"/>
      <c r="Q144" s="67">
        <f>$K$49</f>
        <v>1.4670388091440727</v>
      </c>
      <c r="R144" s="68"/>
      <c r="S144" s="13"/>
      <c r="T144" s="13"/>
      <c r="W144" s="4" t="s">
        <v>78</v>
      </c>
      <c r="X144" s="15" t="str">
        <f>R9</f>
        <v>Bahia</v>
      </c>
      <c r="Y144" s="6" t="str">
        <f>T9</f>
        <v>Vasco da Gama</v>
      </c>
      <c r="AB144" s="4" t="s">
        <v>73</v>
      </c>
      <c r="AC144" s="4">
        <v>0</v>
      </c>
      <c r="AD144" s="4">
        <v>1</v>
      </c>
      <c r="AE144" s="4">
        <v>2</v>
      </c>
      <c r="AF144" s="4">
        <v>3</v>
      </c>
      <c r="AG144" s="4">
        <v>4</v>
      </c>
      <c r="AH144" s="4">
        <v>5</v>
      </c>
      <c r="AI144" s="4">
        <v>6</v>
      </c>
      <c r="AJ144" s="4">
        <v>7</v>
      </c>
      <c r="AK144" s="4">
        <v>8</v>
      </c>
    </row>
    <row r="145" spans="14:38" x14ac:dyDescent="0.25">
      <c r="O145" s="66"/>
      <c r="P145" s="66"/>
      <c r="Q145" s="68"/>
      <c r="R145" s="68"/>
      <c r="S145" s="13"/>
      <c r="T145" s="4" t="s">
        <v>80</v>
      </c>
      <c r="U145">
        <f>Q148/Q144</f>
        <v>1.2269614060518206</v>
      </c>
      <c r="W145" s="4">
        <v>0</v>
      </c>
      <c r="X145" s="7">
        <f>_xlfn.POISSON.DIST(W145,$U$151,FALSE)</f>
        <v>0.10986196872799793</v>
      </c>
      <c r="Y145" s="7">
        <f>_xlfn.POISSON.DIST(W145,$U$152,FALSE)</f>
        <v>0.3303652468750693</v>
      </c>
      <c r="AA145" s="4" t="s">
        <v>74</v>
      </c>
      <c r="AB145" s="4" t="s">
        <v>87</v>
      </c>
      <c r="AC145" s="14">
        <f>_xlfn.POISSON.DIST(AC144,$U$151,FALSE)</f>
        <v>0.10986196872799793</v>
      </c>
      <c r="AD145" s="14">
        <f t="shared" ref="AD145:AK145" si="98">_xlfn.POISSON.DIST(AD144,$U$151,FALSE)</f>
        <v>0.24263351211982587</v>
      </c>
      <c r="AE145" s="14">
        <f t="shared" si="98"/>
        <v>0.26793175966724975</v>
      </c>
      <c r="AF145" s="14">
        <f t="shared" si="98"/>
        <v>0.19724515714036034</v>
      </c>
      <c r="AG145" s="14">
        <f t="shared" si="98"/>
        <v>0.10890548790383198</v>
      </c>
      <c r="AH145" s="14">
        <f t="shared" si="98"/>
        <v>4.8104219003488255E-2</v>
      </c>
      <c r="AI145" s="14">
        <f t="shared" si="98"/>
        <v>1.7706606055663394E-2</v>
      </c>
      <c r="AJ145" s="14">
        <f t="shared" si="98"/>
        <v>5.5865114389189096E-3</v>
      </c>
      <c r="AK145" s="14">
        <f t="shared" si="98"/>
        <v>1.5422476342546194E-3</v>
      </c>
    </row>
    <row r="146" spans="14:38" x14ac:dyDescent="0.25">
      <c r="O146" s="69" t="s">
        <v>98</v>
      </c>
      <c r="P146" s="69"/>
      <c r="Q146" s="70">
        <f>$K$24</f>
        <v>0.97511961722488039</v>
      </c>
      <c r="R146" s="71"/>
      <c r="S146" s="13"/>
      <c r="T146" s="4" t="s">
        <v>81</v>
      </c>
      <c r="U146">
        <f>Q151/Q144</f>
        <v>1.2269614060518206</v>
      </c>
      <c r="W146" s="4">
        <v>1</v>
      </c>
      <c r="X146" s="7">
        <f t="shared" ref="X146:X155" si="99">_xlfn.POISSON.DIST(W146,$U$151,FALSE)</f>
        <v>0.24263351211982587</v>
      </c>
      <c r="Y146" s="7">
        <f t="shared" ref="Y146:Y155" si="100">_xlfn.POISSON.DIST(W146,$U$152,FALSE)</f>
        <v>0.36589815272149478</v>
      </c>
      <c r="AA146" s="4">
        <v>0</v>
      </c>
      <c r="AB146" s="14">
        <f>_xlfn.POISSON.DIST(W145,$U$152,FALSE)</f>
        <v>0.3303652468750693</v>
      </c>
      <c r="AC146" s="16">
        <f>$AB$146*AC145</f>
        <v>3.6294576421006176E-2</v>
      </c>
      <c r="AD146" s="16">
        <f t="shared" ref="AD146:AK146" si="101">$AB$146*AD145</f>
        <v>8.0157680131631395E-2</v>
      </c>
      <c r="AE146" s="16">
        <f t="shared" si="101"/>
        <v>8.8515341928142699E-2</v>
      </c>
      <c r="AF146" s="16">
        <f t="shared" si="101"/>
        <v>6.516294503358698E-2</v>
      </c>
      <c r="AG146" s="16">
        <f t="shared" si="101"/>
        <v>3.5978588397399321E-2</v>
      </c>
      <c r="AH146" s="16">
        <f t="shared" si="101"/>
        <v>1.5891962186819798E-2</v>
      </c>
      <c r="AI146" s="16">
        <f t="shared" si="101"/>
        <v>5.8496472808988341E-3</v>
      </c>
      <c r="AJ146" s="16">
        <f t="shared" si="101"/>
        <v>1.8455892306888442E-3</v>
      </c>
      <c r="AK146" s="16">
        <f t="shared" si="101"/>
        <v>5.0950502043301893E-4</v>
      </c>
    </row>
    <row r="147" spans="14:38" x14ac:dyDescent="0.25">
      <c r="O147" s="69"/>
      <c r="P147" s="69"/>
      <c r="Q147" s="71"/>
      <c r="R147" s="71"/>
      <c r="S147" s="13"/>
      <c r="T147" s="4" t="s">
        <v>82</v>
      </c>
      <c r="U147">
        <f>Q154/Q146</f>
        <v>0.92296368989205102</v>
      </c>
      <c r="W147" s="4">
        <v>2</v>
      </c>
      <c r="X147" s="7">
        <f t="shared" si="99"/>
        <v>0.26793175966724975</v>
      </c>
      <c r="Y147" s="7">
        <f t="shared" si="100"/>
        <v>0.20262642549630969</v>
      </c>
      <c r="AA147" s="4">
        <v>1</v>
      </c>
      <c r="AB147" s="14">
        <f t="shared" ref="AB147:AB154" si="102">_xlfn.POISSON.DIST(W146,$U$152,FALSE)</f>
        <v>0.36589815272149478</v>
      </c>
      <c r="AC147" s="14">
        <f>$AB$147*AC145</f>
        <v>4.0198291411921071E-2</v>
      </c>
      <c r="AD147" s="14">
        <f t="shared" ref="AD147:AK147" si="103">$AB$147*AD145</f>
        <v>8.8779153872972708E-2</v>
      </c>
      <c r="AE147" s="14">
        <f t="shared" si="103"/>
        <v>9.8035735917666178E-2</v>
      </c>
      <c r="AF147" s="14">
        <f t="shared" si="103"/>
        <v>7.21716386309188E-2</v>
      </c>
      <c r="AG147" s="14">
        <f t="shared" si="103"/>
        <v>3.9848316845245216E-2</v>
      </c>
      <c r="AH147" s="14">
        <f t="shared" si="103"/>
        <v>1.7601244871486576E-2</v>
      </c>
      <c r="AI147" s="14">
        <f t="shared" si="103"/>
        <v>6.4788144467344691E-3</v>
      </c>
      <c r="AJ147" s="14">
        <f t="shared" si="103"/>
        <v>2.0440942156579288E-3</v>
      </c>
      <c r="AK147" s="14">
        <f t="shared" si="103"/>
        <v>5.6430556041286073E-4</v>
      </c>
    </row>
    <row r="148" spans="14:38" x14ac:dyDescent="0.25">
      <c r="O148" s="72" t="str">
        <f>"Media de GPG marcado pelo "&amp;R9&amp;" jogando em casa"</f>
        <v>Media de GPG marcado pelo Bahia jogando em casa</v>
      </c>
      <c r="P148" s="73"/>
      <c r="Q148" s="90">
        <f>VLOOKUP(R9,$B$28:$L$47,10,FALSE)</f>
        <v>1.8</v>
      </c>
      <c r="R148" s="91"/>
      <c r="S148" s="13"/>
      <c r="T148" s="4" t="s">
        <v>83</v>
      </c>
      <c r="U148">
        <f>Q157/Q146</f>
        <v>1.2306182531894014</v>
      </c>
      <c r="W148" s="4">
        <v>3</v>
      </c>
      <c r="X148" s="7">
        <f t="shared" si="99"/>
        <v>0.19724515714036034</v>
      </c>
      <c r="Y148" s="7">
        <f t="shared" si="100"/>
        <v>7.4806733338284304E-2</v>
      </c>
      <c r="AA148" s="4">
        <v>2</v>
      </c>
      <c r="AB148" s="14">
        <f t="shared" si="102"/>
        <v>0.20262642549630969</v>
      </c>
      <c r="AC148" s="14">
        <f>$AB$148*AC145</f>
        <v>2.2260938021341579E-2</v>
      </c>
      <c r="AD148" s="14">
        <f t="shared" ref="AD148:AK148" si="104">$AB$148*AD145</f>
        <v>4.916396126645585E-2</v>
      </c>
      <c r="AE148" s="14">
        <f t="shared" si="104"/>
        <v>5.4290054738311132E-2</v>
      </c>
      <c r="AF148" s="14">
        <f t="shared" si="104"/>
        <v>3.996708113780912E-2</v>
      </c>
      <c r="AG148" s="14">
        <f t="shared" si="104"/>
        <v>2.2067129730885066E-2</v>
      </c>
      <c r="AH148" s="14">
        <f t="shared" si="104"/>
        <v>9.7471859479684782E-3</v>
      </c>
      <c r="AI148" s="14">
        <f t="shared" si="104"/>
        <v>3.5878262927303848E-3</v>
      </c>
      <c r="AJ148" s="14">
        <f t="shared" si="104"/>
        <v>1.1319748438623843E-3</v>
      </c>
      <c r="AK148" s="14">
        <f t="shared" si="104"/>
        <v>3.1250012535915351E-4</v>
      </c>
    </row>
    <row r="149" spans="14:38" x14ac:dyDescent="0.25">
      <c r="O149" s="74"/>
      <c r="P149" s="75"/>
      <c r="Q149" s="92"/>
      <c r="R149" s="93"/>
      <c r="S149" s="13"/>
      <c r="W149" s="4">
        <v>4</v>
      </c>
      <c r="X149" s="7">
        <f t="shared" si="99"/>
        <v>0.10890548790383198</v>
      </c>
      <c r="Y149" s="7">
        <f t="shared" si="100"/>
        <v>2.0713169589202066E-2</v>
      </c>
      <c r="AA149" s="4">
        <v>3</v>
      </c>
      <c r="AB149" s="14">
        <f t="shared" si="102"/>
        <v>7.4806733338284304E-2</v>
      </c>
      <c r="AC149" s="14">
        <f>$AB$149*AC145</f>
        <v>8.2184149986542707E-3</v>
      </c>
      <c r="AD149" s="14">
        <f t="shared" ref="AD149:AK149" si="105">$AB$149*AD145</f>
        <v>1.8150620440079188E-2</v>
      </c>
      <c r="AE149" s="14">
        <f t="shared" si="105"/>
        <v>2.004309969828523E-2</v>
      </c>
      <c r="AF149" s="14">
        <f t="shared" si="105"/>
        <v>1.475526587246692E-2</v>
      </c>
      <c r="AG149" s="14">
        <f t="shared" si="105"/>
        <v>8.1468637926977051E-3</v>
      </c>
      <c r="AH149" s="14">
        <f t="shared" si="105"/>
        <v>3.5985194834403742E-3</v>
      </c>
      <c r="AI149" s="14">
        <f t="shared" si="105"/>
        <v>1.3245733575320616E-3</v>
      </c>
      <c r="AJ149" s="14">
        <f t="shared" si="105"/>
        <v>4.179086715024818E-4</v>
      </c>
      <c r="AK149" s="14">
        <f t="shared" si="105"/>
        <v>1.1537050751728513E-4</v>
      </c>
    </row>
    <row r="150" spans="14:38" x14ac:dyDescent="0.25">
      <c r="O150" s="76"/>
      <c r="P150" s="77"/>
      <c r="Q150" s="94"/>
      <c r="R150" s="95"/>
      <c r="S150" s="13"/>
      <c r="W150" s="4">
        <v>5</v>
      </c>
      <c r="X150" s="7">
        <f t="shared" si="99"/>
        <v>4.8104219003488255E-2</v>
      </c>
      <c r="Y150" s="7">
        <f t="shared" si="100"/>
        <v>4.5882008240183472E-3</v>
      </c>
      <c r="AA150" s="4">
        <v>4</v>
      </c>
      <c r="AB150" s="14">
        <f t="shared" si="102"/>
        <v>2.0713169589202066E-2</v>
      </c>
      <c r="AC150" s="14">
        <f>$AB$150*AC145</f>
        <v>2.2755895896666351E-3</v>
      </c>
      <c r="AD150" s="14">
        <f t="shared" ref="AD150:AK150" si="106">$AB$150*AD145</f>
        <v>5.0257090845616682E-3</v>
      </c>
      <c r="AE150" s="14">
        <f t="shared" si="106"/>
        <v>5.5497159763210737E-3</v>
      </c>
      <c r="AF150" s="14">
        <f t="shared" si="106"/>
        <v>4.0855723904970947E-3</v>
      </c>
      <c r="AG150" s="14">
        <f t="shared" si="106"/>
        <v>2.2557778401468657E-3</v>
      </c>
      <c r="AH150" s="14">
        <f t="shared" si="106"/>
        <v>9.9639084617536892E-4</v>
      </c>
      <c r="AI150" s="14">
        <f t="shared" si="106"/>
        <v>3.6675993408014817E-4</v>
      </c>
      <c r="AJ150" s="14">
        <f t="shared" si="106"/>
        <v>1.1571435884634463E-4</v>
      </c>
      <c r="AK150" s="14">
        <f t="shared" si="106"/>
        <v>3.1944836796861612E-5</v>
      </c>
    </row>
    <row r="151" spans="14:38" x14ac:dyDescent="0.25">
      <c r="O151" s="78" t="str">
        <f>"Media de GPG sofrido pelo "&amp;T9&amp; " jogando fora"</f>
        <v>Media de GPG sofrido pelo Vasco da Gama jogando fora</v>
      </c>
      <c r="P151" s="79"/>
      <c r="Q151" s="84">
        <f>VLOOKUP(T9,$B$3:$L$22,11,FALSE)</f>
        <v>1.8</v>
      </c>
      <c r="R151" s="85"/>
      <c r="S151" s="13"/>
      <c r="T151" s="4" t="s">
        <v>84</v>
      </c>
      <c r="U151">
        <f>U145*U146*Q144</f>
        <v>2.208530530893277</v>
      </c>
      <c r="W151" s="4">
        <v>6</v>
      </c>
      <c r="X151" s="7">
        <f t="shared" si="99"/>
        <v>1.7706606055663394E-2</v>
      </c>
      <c r="Y151" s="7">
        <f t="shared" si="100"/>
        <v>8.4694855250034401E-4</v>
      </c>
      <c r="AA151" s="8">
        <v>5</v>
      </c>
      <c r="AB151" s="14">
        <f t="shared" si="102"/>
        <v>4.5882008240183472E-3</v>
      </c>
      <c r="AC151" s="14">
        <f>$AB$151*AC145</f>
        <v>5.04068775446078E-4</v>
      </c>
      <c r="AD151" s="14">
        <f t="shared" ref="AD151:AK151" si="107">$AB$151*AD145</f>
        <v>1.1132512802426507E-3</v>
      </c>
      <c r="AE151" s="14">
        <f t="shared" si="107"/>
        <v>1.229324720485961E-3</v>
      </c>
      <c r="AF151" s="14">
        <f t="shared" si="107"/>
        <v>9.0500039252502972E-4</v>
      </c>
      <c r="AG151" s="14">
        <f t="shared" si="107"/>
        <v>4.9968024934048203E-4</v>
      </c>
      <c r="AH151" s="14">
        <f t="shared" si="107"/>
        <v>2.2071181727056384E-4</v>
      </c>
      <c r="AI151" s="14">
        <f t="shared" si="107"/>
        <v>8.124146449516304E-5</v>
      </c>
      <c r="AJ151" s="14">
        <f t="shared" si="107"/>
        <v>2.5632036387435665E-5</v>
      </c>
      <c r="AK151" s="14">
        <f t="shared" si="107"/>
        <v>7.0761418663273909E-6</v>
      </c>
    </row>
    <row r="152" spans="14:38" x14ac:dyDescent="0.25">
      <c r="O152" s="80"/>
      <c r="P152" s="81"/>
      <c r="Q152" s="86"/>
      <c r="R152" s="87"/>
      <c r="S152" s="13"/>
      <c r="T152" s="4" t="s">
        <v>85</v>
      </c>
      <c r="U152">
        <f>U148*U147*Q146</f>
        <v>1.1075564278704613</v>
      </c>
      <c r="W152" s="4">
        <v>7</v>
      </c>
      <c r="X152" s="7">
        <f t="shared" si="99"/>
        <v>5.5865114389189096E-3</v>
      </c>
      <c r="Y152" s="7">
        <f t="shared" si="100"/>
        <v>1.3400618762819124E-4</v>
      </c>
      <c r="AA152" s="4">
        <v>6</v>
      </c>
      <c r="AB152" s="14">
        <f t="shared" si="102"/>
        <v>8.4694855250034401E-4</v>
      </c>
      <c r="AC152" s="14">
        <f>$AB$152*AC145</f>
        <v>9.3047435389015902E-5</v>
      </c>
      <c r="AD152" s="14">
        <f t="shared" ref="AD152:AK152" si="108">$AB$152*AD145</f>
        <v>2.054981018779612E-4</v>
      </c>
      <c r="AE152" s="14">
        <f t="shared" si="108"/>
        <v>2.2692441601904724E-4</v>
      </c>
      <c r="AF152" s="14">
        <f t="shared" si="108"/>
        <v>1.6705650032773108E-4</v>
      </c>
      <c r="AG152" s="14">
        <f t="shared" si="108"/>
        <v>9.2237345339494215E-5</v>
      </c>
      <c r="AH152" s="14">
        <f t="shared" si="108"/>
        <v>4.0741798654163916E-5</v>
      </c>
      <c r="AI152" s="14">
        <f t="shared" si="108"/>
        <v>1.4996584368537938E-5</v>
      </c>
      <c r="AJ152" s="14">
        <f t="shared" si="108"/>
        <v>4.7314877767189845E-6</v>
      </c>
      <c r="AK152" s="14">
        <f t="shared" si="108"/>
        <v>1.3062044014290299E-6</v>
      </c>
    </row>
    <row r="153" spans="14:38" x14ac:dyDescent="0.25">
      <c r="O153" s="82"/>
      <c r="P153" s="83"/>
      <c r="Q153" s="88"/>
      <c r="R153" s="89"/>
      <c r="S153" s="13"/>
      <c r="T153" s="4" t="s">
        <v>86</v>
      </c>
      <c r="U153">
        <f>U151+U152</f>
        <v>3.316086958763738</v>
      </c>
      <c r="W153" s="4">
        <v>8</v>
      </c>
      <c r="X153" s="7">
        <f t="shared" si="99"/>
        <v>1.5422476342546194E-3</v>
      </c>
      <c r="Y153" s="7">
        <f t="shared" si="100"/>
        <v>1.8552426810252296E-5</v>
      </c>
      <c r="AA153" s="4">
        <v>7</v>
      </c>
      <c r="AB153" s="14">
        <f t="shared" si="102"/>
        <v>1.3400618762819124E-4</v>
      </c>
      <c r="AC153" s="14">
        <f>$AB$153*AC145</f>
        <v>1.4722183594566569E-5</v>
      </c>
      <c r="AD153" s="14">
        <f t="shared" ref="AD153:AK153" si="109">$AB$153*AD145</f>
        <v>3.2514391950016396E-5</v>
      </c>
      <c r="AE153" s="14">
        <f t="shared" si="109"/>
        <v>3.590451365752091E-5</v>
      </c>
      <c r="AF153" s="14">
        <f t="shared" si="109"/>
        <v>2.6432071536503192E-5</v>
      </c>
      <c r="AG153" s="14">
        <f t="shared" si="109"/>
        <v>1.4594009245780619E-5</v>
      </c>
      <c r="AH153" s="14">
        <f t="shared" si="109"/>
        <v>6.4462629974890497E-6</v>
      </c>
      <c r="AI153" s="14">
        <f t="shared" si="109"/>
        <v>2.3727947733536959E-6</v>
      </c>
      <c r="AJ153" s="14">
        <f t="shared" si="109"/>
        <v>7.4862710007080408E-7</v>
      </c>
      <c r="AK153" s="14">
        <f t="shared" si="109"/>
        <v>2.0667072584505859E-7</v>
      </c>
    </row>
    <row r="154" spans="14:38" x14ac:dyDescent="0.25">
      <c r="O154" s="72" t="str">
        <f>"Media de GPG marcado pelo "&amp;T9&amp; " jogando fora"</f>
        <v>Media de GPG marcado pelo Vasco da Gama jogando fora</v>
      </c>
      <c r="P154" s="73"/>
      <c r="Q154" s="90">
        <f>VLOOKUP(T9,$B$3:$L$22,10,FALSE)</f>
        <v>0.9</v>
      </c>
      <c r="R154" s="91"/>
      <c r="S154" s="13"/>
      <c r="T154" s="13"/>
      <c r="W154" s="4">
        <v>9</v>
      </c>
      <c r="X154" s="7">
        <f t="shared" si="99"/>
        <v>3.7845566516102753E-4</v>
      </c>
      <c r="Y154" s="7">
        <f t="shared" si="100"/>
        <v>2.2830955073656837E-6</v>
      </c>
      <c r="AA154" s="4">
        <v>8</v>
      </c>
      <c r="AB154" s="14">
        <f t="shared" si="102"/>
        <v>1.8552426810252296E-5</v>
      </c>
      <c r="AC154" s="14">
        <f>$AB$154*AC145</f>
        <v>2.038206134056408E-6</v>
      </c>
      <c r="AD154" s="14">
        <f t="shared" ref="AD154:AK154" si="110">$AB$154*AD145</f>
        <v>4.5014404753175325E-6</v>
      </c>
      <c r="AE154" s="14">
        <f t="shared" si="110"/>
        <v>4.9707843613687594E-6</v>
      </c>
      <c r="AF154" s="14">
        <f t="shared" si="110"/>
        <v>3.6593763415232484E-6</v>
      </c>
      <c r="AG154" s="14">
        <f t="shared" si="110"/>
        <v>2.0204610935706594E-6</v>
      </c>
      <c r="AH154" s="14">
        <f t="shared" si="110"/>
        <v>8.9245000232656353E-7</v>
      </c>
      <c r="AI154" s="14">
        <f t="shared" si="110"/>
        <v>3.2850051290566522E-7</v>
      </c>
      <c r="AJ154" s="14">
        <f t="shared" si="110"/>
        <v>1.0364334459518031E-7</v>
      </c>
      <c r="AK154" s="14">
        <f t="shared" si="110"/>
        <v>2.8612436357793578E-8</v>
      </c>
    </row>
    <row r="155" spans="14:38" x14ac:dyDescent="0.25">
      <c r="O155" s="74"/>
      <c r="P155" s="75"/>
      <c r="Q155" s="92"/>
      <c r="R155" s="93"/>
      <c r="S155" s="13"/>
      <c r="T155" s="13"/>
      <c r="W155" s="4">
        <v>10</v>
      </c>
      <c r="X155" s="7">
        <f t="shared" si="99"/>
        <v>8.3583089109765237E-5</v>
      </c>
      <c r="Y155" s="7">
        <f t="shared" si="100"/>
        <v>2.5286571046250388E-7</v>
      </c>
    </row>
    <row r="156" spans="14:38" x14ac:dyDescent="0.25">
      <c r="O156" s="76"/>
      <c r="P156" s="77"/>
      <c r="Q156" s="94"/>
      <c r="R156" s="95"/>
      <c r="S156" s="13"/>
      <c r="T156" s="13"/>
    </row>
    <row r="157" spans="14:38" x14ac:dyDescent="0.25">
      <c r="O157" s="96" t="str">
        <f>"Media de GPG sofrido pelo "&amp;R9&amp;"  jogando em casa"</f>
        <v>Media de GPG sofrido pelo Bahia  jogando em casa</v>
      </c>
      <c r="P157" s="97"/>
      <c r="Q157" s="102">
        <f>VLOOKUP(R9,$B$28:$L$47,11,FALSE)</f>
        <v>1.2</v>
      </c>
      <c r="R157" s="102"/>
      <c r="S157" s="13"/>
      <c r="T157" s="13"/>
    </row>
    <row r="158" spans="14:38" x14ac:dyDescent="0.25">
      <c r="O158" s="98"/>
      <c r="P158" s="99"/>
      <c r="Q158" s="102"/>
      <c r="R158" s="102"/>
      <c r="S158" s="13"/>
      <c r="T158" s="13"/>
    </row>
    <row r="159" spans="14:38" x14ac:dyDescent="0.25">
      <c r="O159" s="100"/>
      <c r="P159" s="101"/>
      <c r="Q159" s="102"/>
      <c r="R159" s="102"/>
      <c r="S159" s="13"/>
      <c r="T159" s="13"/>
    </row>
    <row r="160" spans="14:38" x14ac:dyDescent="0.25"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</row>
    <row r="161" spans="15:37" x14ac:dyDescent="0.25">
      <c r="O161" s="103" t="s">
        <v>876</v>
      </c>
      <c r="P161" s="103"/>
      <c r="Q161" s="103"/>
      <c r="R161" s="103"/>
    </row>
    <row r="162" spans="15:37" x14ac:dyDescent="0.25">
      <c r="O162" s="72" t="s">
        <v>97</v>
      </c>
      <c r="P162" s="73"/>
      <c r="Q162" s="104">
        <f>$K$49</f>
        <v>1.4670388091440727</v>
      </c>
      <c r="R162" s="105"/>
      <c r="S162" s="13"/>
      <c r="T162" s="13"/>
      <c r="W162" s="4" t="s">
        <v>78</v>
      </c>
      <c r="X162" s="15" t="str">
        <f>R10</f>
        <v>America MG</v>
      </c>
      <c r="Y162" s="6" t="str">
        <f>T10</f>
        <v>Santos</v>
      </c>
      <c r="AB162" s="4" t="s">
        <v>73</v>
      </c>
      <c r="AC162" s="4">
        <v>0</v>
      </c>
      <c r="AD162" s="4">
        <v>1</v>
      </c>
      <c r="AE162" s="4">
        <v>2</v>
      </c>
      <c r="AF162" s="4">
        <v>3</v>
      </c>
      <c r="AG162" s="4">
        <v>4</v>
      </c>
      <c r="AH162" s="4">
        <v>5</v>
      </c>
      <c r="AI162" s="4">
        <v>6</v>
      </c>
      <c r="AJ162" s="4">
        <v>7</v>
      </c>
      <c r="AK162" s="4">
        <v>8</v>
      </c>
    </row>
    <row r="163" spans="15:37" x14ac:dyDescent="0.25">
      <c r="O163" s="76"/>
      <c r="P163" s="77"/>
      <c r="Q163" s="106"/>
      <c r="R163" s="107"/>
      <c r="S163" s="13"/>
      <c r="T163" s="4" t="s">
        <v>80</v>
      </c>
      <c r="U163">
        <f>Q166/Q162</f>
        <v>0.74980974814277934</v>
      </c>
      <c r="W163" s="4">
        <v>0</v>
      </c>
      <c r="X163" s="7">
        <f>_xlfn.POISSON.DIST(W163,$U$169,FALSE)</f>
        <v>0.24059541756888755</v>
      </c>
      <c r="Y163" s="7">
        <f>_xlfn.POISSON.DIST(W163,$U$170,FALSE)</f>
        <v>0.54047379465935175</v>
      </c>
      <c r="AA163" s="4" t="s">
        <v>74</v>
      </c>
      <c r="AB163" s="4" t="s">
        <v>87</v>
      </c>
      <c r="AC163" s="14">
        <f>_xlfn.POISSON.DIST(AC162,$U$169,FALSE)</f>
        <v>0.24059541756888755</v>
      </c>
      <c r="AD163" s="14">
        <f t="shared" ref="AD163:AK163" si="111">_xlfn.POISSON.DIST(AD162,$U$169,FALSE)</f>
        <v>0.34276149995810534</v>
      </c>
      <c r="AE163" s="14">
        <f t="shared" si="111"/>
        <v>0.24415561825879689</v>
      </c>
      <c r="AF163" s="14">
        <f t="shared" si="111"/>
        <v>0.115944499668373</v>
      </c>
      <c r="AG163" s="14">
        <f t="shared" si="111"/>
        <v>4.1294750145069566E-2</v>
      </c>
      <c r="AH163" s="14">
        <f t="shared" si="111"/>
        <v>1.1766018358239571E-2</v>
      </c>
      <c r="AI163" s="14">
        <f t="shared" si="111"/>
        <v>2.7937204995810627E-3</v>
      </c>
      <c r="AJ163" s="14">
        <f t="shared" si="111"/>
        <v>5.6857740598959634E-4</v>
      </c>
      <c r="AK163" s="14">
        <f t="shared" si="111"/>
        <v>1.0125215937637424E-4</v>
      </c>
    </row>
    <row r="164" spans="15:37" x14ac:dyDescent="0.25">
      <c r="O164" s="78" t="s">
        <v>98</v>
      </c>
      <c r="P164" s="79"/>
      <c r="Q164" s="108">
        <f>$K$24</f>
        <v>0.97511961722488039</v>
      </c>
      <c r="R164" s="109"/>
      <c r="S164" s="13"/>
      <c r="T164" s="4" t="s">
        <v>81</v>
      </c>
      <c r="U164">
        <f>Q169/Q162</f>
        <v>1.295125928610255</v>
      </c>
      <c r="W164" s="4">
        <v>1</v>
      </c>
      <c r="X164" s="7">
        <f t="shared" ref="X164:X173" si="112">_xlfn.POISSON.DIST(W164,$U$169,FALSE)</f>
        <v>0.34276149995810534</v>
      </c>
      <c r="Y164" s="7">
        <f t="shared" ref="Y164:Y173" si="113">_xlfn.POISSON.DIST(W164,$U$170,FALSE)</f>
        <v>0.33255845853916938</v>
      </c>
      <c r="AA164" s="4">
        <v>0</v>
      </c>
      <c r="AB164" s="14">
        <f>_xlfn.POISSON.DIST(W163,$U$170,FALSE)</f>
        <v>0.54047379465935175</v>
      </c>
      <c r="AC164" s="16">
        <f>$AB$164*AC163</f>
        <v>0.13003551831110793</v>
      </c>
      <c r="AD164" s="16">
        <f t="shared" ref="AD164:AK164" si="114">$AB$164*AD163</f>
        <v>0.18525360854548842</v>
      </c>
      <c r="AE164" s="16">
        <f t="shared" si="114"/>
        <v>0.13195971348773206</v>
      </c>
      <c r="AF164" s="16">
        <f t="shared" si="114"/>
        <v>6.2664963705645504E-2</v>
      </c>
      <c r="AG164" s="16">
        <f t="shared" si="114"/>
        <v>2.2318730310415563E-2</v>
      </c>
      <c r="AH164" s="16">
        <f t="shared" si="114"/>
        <v>6.3592245901093374E-3</v>
      </c>
      <c r="AI164" s="16">
        <f t="shared" si="114"/>
        <v>1.5099327196261968E-3</v>
      </c>
      <c r="AJ164" s="16">
        <f t="shared" si="114"/>
        <v>3.0730118817276795E-4</v>
      </c>
      <c r="AK164" s="16">
        <f t="shared" si="114"/>
        <v>5.4724138795602446E-5</v>
      </c>
    </row>
    <row r="165" spans="15:37" x14ac:dyDescent="0.25">
      <c r="O165" s="82"/>
      <c r="P165" s="83"/>
      <c r="Q165" s="110"/>
      <c r="R165" s="111"/>
      <c r="S165" s="13"/>
      <c r="T165" s="4" t="s">
        <v>82</v>
      </c>
      <c r="U165">
        <f>Q172/Q164</f>
        <v>0.30765456329735036</v>
      </c>
      <c r="W165" s="4">
        <v>2</v>
      </c>
      <c r="X165" s="7">
        <f t="shared" si="112"/>
        <v>0.24415561825879689</v>
      </c>
      <c r="Y165" s="7">
        <f t="shared" si="113"/>
        <v>0.10231312733270816</v>
      </c>
      <c r="AA165" s="4">
        <v>1</v>
      </c>
      <c r="AB165" s="14">
        <f t="shared" ref="AB165:AB172" si="115">_xlfn.POISSON.DIST(W164,$U$170,FALSE)</f>
        <v>0.33255845853916938</v>
      </c>
      <c r="AC165" s="14">
        <f>$AB$165*AC163</f>
        <v>8.0012041198297038E-2</v>
      </c>
      <c r="AD165" s="14">
        <f t="shared" ref="AD165:AK165" si="116">$AB$165*AD163</f>
        <v>0.11398823607264108</v>
      </c>
      <c r="AE165" s="14">
        <f t="shared" si="116"/>
        <v>8.1196016051823375E-2</v>
      </c>
      <c r="AF165" s="14">
        <f t="shared" si="116"/>
        <v>3.8558324085809358E-2</v>
      </c>
      <c r="AG165" s="14">
        <f t="shared" si="116"/>
        <v>1.3732918454004477E-2</v>
      </c>
      <c r="AH165" s="14">
        <f t="shared" si="116"/>
        <v>3.9128889283597205E-3</v>
      </c>
      <c r="AI165" s="14">
        <f t="shared" si="116"/>
        <v>9.2907538292995643E-4</v>
      </c>
      <c r="AJ165" s="14">
        <f t="shared" si="116"/>
        <v>1.8908522569609964E-4</v>
      </c>
      <c r="AK165" s="14">
        <f t="shared" si="116"/>
        <v>3.3672262045969321E-5</v>
      </c>
    </row>
    <row r="166" spans="15:37" x14ac:dyDescent="0.25">
      <c r="O166" s="72" t="str">
        <f>"Media de GPG marcado pelo "&amp;R10&amp;" jogando em casa"</f>
        <v>Media de GPG marcado pelo America MG jogando em casa</v>
      </c>
      <c r="P166" s="73"/>
      <c r="Q166" s="90">
        <f>VLOOKUP(R10,$B$28:$L$47,10,FALSE)</f>
        <v>1.1000000000000001</v>
      </c>
      <c r="R166" s="91"/>
      <c r="S166" s="13"/>
      <c r="T166" s="4" t="s">
        <v>83</v>
      </c>
      <c r="U166">
        <f>Q175/Q164</f>
        <v>2.0510304219823356</v>
      </c>
      <c r="W166" s="4">
        <v>3</v>
      </c>
      <c r="X166" s="7">
        <f t="shared" si="112"/>
        <v>0.115944499668373</v>
      </c>
      <c r="Y166" s="7">
        <f t="shared" si="113"/>
        <v>2.0984733672753692E-2</v>
      </c>
      <c r="AA166" s="4">
        <v>2</v>
      </c>
      <c r="AB166" s="14">
        <f t="shared" si="115"/>
        <v>0.10231312733270816</v>
      </c>
      <c r="AC166" s="14">
        <f>$AB$166*AC163</f>
        <v>2.461606959339168E-2</v>
      </c>
      <c r="AD166" s="14">
        <f t="shared" ref="AD166:AK166" si="117">$AB$166*AD163</f>
        <v>3.5069000989963676E-2</v>
      </c>
      <c r="AE166" s="14">
        <f t="shared" si="117"/>
        <v>2.4980324859908372E-2</v>
      </c>
      <c r="AF166" s="14">
        <f t="shared" si="117"/>
        <v>1.1862644358097385E-2</v>
      </c>
      <c r="AG166" s="14">
        <f t="shared" si="117"/>
        <v>4.2249950297648707E-3</v>
      </c>
      <c r="AH166" s="14">
        <f t="shared" si="117"/>
        <v>1.203818134485547E-3</v>
      </c>
      <c r="AI166" s="14">
        <f t="shared" si="117"/>
        <v>2.858342812056343E-4</v>
      </c>
      <c r="AJ166" s="14">
        <f t="shared" si="117"/>
        <v>5.8172932537514471E-5</v>
      </c>
      <c r="AK166" s="14">
        <f t="shared" si="117"/>
        <v>1.0359425074986637E-5</v>
      </c>
    </row>
    <row r="167" spans="15:37" x14ac:dyDescent="0.25">
      <c r="O167" s="74"/>
      <c r="P167" s="75"/>
      <c r="Q167" s="92"/>
      <c r="R167" s="93"/>
      <c r="S167" s="13"/>
      <c r="W167" s="4">
        <v>4</v>
      </c>
      <c r="X167" s="7">
        <f t="shared" si="112"/>
        <v>4.1294750145069566E-2</v>
      </c>
      <c r="Y167" s="7">
        <f t="shared" si="113"/>
        <v>3.2280245370011197E-3</v>
      </c>
      <c r="AA167" s="4">
        <v>3</v>
      </c>
      <c r="AB167" s="14">
        <f t="shared" si="115"/>
        <v>2.0984733672753692E-2</v>
      </c>
      <c r="AC167" s="14">
        <f>$AB$167*AC163</f>
        <v>5.0488307605680701E-3</v>
      </c>
      <c r="AD167" s="14">
        <f t="shared" ref="AD167:AK167" si="118">$AB$167*AD163</f>
        <v>7.192758789894416E-3</v>
      </c>
      <c r="AE167" s="14">
        <f t="shared" si="118"/>
        <v>5.1235406238673712E-3</v>
      </c>
      <c r="AF167" s="14">
        <f t="shared" si="118"/>
        <v>2.4330644463614864E-3</v>
      </c>
      <c r="AG167" s="14">
        <f t="shared" si="118"/>
        <v>8.6655933387719166E-4</v>
      </c>
      <c r="AH167" s="14">
        <f t="shared" si="118"/>
        <v>2.4690676163638804E-4</v>
      </c>
      <c r="AI167" s="14">
        <f t="shared" si="118"/>
        <v>5.8625480639820989E-5</v>
      </c>
      <c r="AJ167" s="14">
        <f t="shared" si="118"/>
        <v>1.1931445437036829E-5</v>
      </c>
      <c r="AK167" s="14">
        <f t="shared" si="118"/>
        <v>2.1247495983044239E-6</v>
      </c>
    </row>
    <row r="168" spans="15:37" x14ac:dyDescent="0.25">
      <c r="O168" s="76"/>
      <c r="P168" s="77"/>
      <c r="Q168" s="94"/>
      <c r="R168" s="95"/>
      <c r="S168" s="13"/>
      <c r="W168" s="4">
        <v>5</v>
      </c>
      <c r="X168" s="7">
        <f t="shared" si="112"/>
        <v>1.1766018358239571E-2</v>
      </c>
      <c r="Y168" s="7">
        <f t="shared" si="113"/>
        <v>3.9724659169768469E-4</v>
      </c>
      <c r="AA168" s="4">
        <v>4</v>
      </c>
      <c r="AB168" s="14">
        <f t="shared" si="115"/>
        <v>3.2280245370011197E-3</v>
      </c>
      <c r="AC168" s="14">
        <f>$AB$168*AC163</f>
        <v>7.7664791140239929E-4</v>
      </c>
      <c r="AD168" s="14">
        <f t="shared" ref="AD168:AK168" si="119">$AB$168*AD163</f>
        <v>1.1064425322040723E-3</v>
      </c>
      <c r="AE168" s="14">
        <f t="shared" si="119"/>
        <v>7.8814032658607491E-4</v>
      </c>
      <c r="AF168" s="14">
        <f t="shared" si="119"/>
        <v>3.7427168985982624E-4</v>
      </c>
      <c r="AG168" s="14">
        <f t="shared" si="119"/>
        <v>1.3330046671761512E-4</v>
      </c>
      <c r="AH168" s="14">
        <f t="shared" si="119"/>
        <v>3.7980995963202968E-5</v>
      </c>
      <c r="AI168" s="14">
        <f t="shared" si="119"/>
        <v>9.0181983221706966E-6</v>
      </c>
      <c r="AJ168" s="14">
        <f t="shared" si="119"/>
        <v>1.8353818177188644E-6</v>
      </c>
      <c r="AK168" s="14">
        <f t="shared" si="119"/>
        <v>3.2684445489128406E-7</v>
      </c>
    </row>
    <row r="169" spans="15:37" x14ac:dyDescent="0.25">
      <c r="O169" s="78" t="str">
        <f>"Media de GPG sofrido pelo "&amp;T10&amp; " jogando fora"</f>
        <v>Media de GPG sofrido pelo Santos jogando fora</v>
      </c>
      <c r="P169" s="79"/>
      <c r="Q169" s="84">
        <f>VLOOKUP(T10,$B$3:$L$22,11,FALSE)</f>
        <v>1.9</v>
      </c>
      <c r="R169" s="85"/>
      <c r="S169" s="13"/>
      <c r="T169" s="4" t="s">
        <v>84</v>
      </c>
      <c r="U169">
        <f>U163*U164*Q162</f>
        <v>1.4246385214712807</v>
      </c>
      <c r="W169" s="4">
        <v>6</v>
      </c>
      <c r="X169" s="7">
        <f t="shared" si="112"/>
        <v>2.7937204995810627E-3</v>
      </c>
      <c r="Y169" s="7">
        <f t="shared" si="113"/>
        <v>4.0738242230037327E-5</v>
      </c>
      <c r="AA169" s="8">
        <v>5</v>
      </c>
      <c r="AB169" s="14">
        <f t="shared" si="115"/>
        <v>3.9724659169768469E-4</v>
      </c>
      <c r="AC169" s="14">
        <f>$AB$169*AC163</f>
        <v>9.5575709607321829E-5</v>
      </c>
      <c r="AD169" s="14">
        <f t="shared" ref="AD169:AK169" si="120">$AB$169*AD163</f>
        <v>1.3616083762354344E-4</v>
      </c>
      <c r="AE169" s="14">
        <f t="shared" si="120"/>
        <v>9.6989987197148059E-5</v>
      </c>
      <c r="AF169" s="14">
        <f t="shared" si="120"/>
        <v>4.605855731935451E-5</v>
      </c>
      <c r="AG169" s="14">
        <f t="shared" si="120"/>
        <v>1.6404198750136355E-5</v>
      </c>
      <c r="AH169" s="14">
        <f t="shared" si="120"/>
        <v>4.6740106906630575E-6</v>
      </c>
      <c r="AI169" s="14">
        <f t="shared" si="120"/>
        <v>1.1097959466145301E-6</v>
      </c>
      <c r="AJ169" s="14">
        <f t="shared" si="120"/>
        <v>2.2586543664567787E-7</v>
      </c>
      <c r="AK169" s="14">
        <f t="shared" si="120"/>
        <v>4.0222075214295433E-8</v>
      </c>
    </row>
    <row r="170" spans="15:37" x14ac:dyDescent="0.25">
      <c r="O170" s="80"/>
      <c r="P170" s="81"/>
      <c r="Q170" s="86"/>
      <c r="R170" s="87"/>
      <c r="S170" s="13"/>
      <c r="T170" s="4" t="s">
        <v>85</v>
      </c>
      <c r="U170">
        <f>U166*U165*Q164</f>
        <v>0.61530912659470083</v>
      </c>
      <c r="W170" s="4">
        <v>7</v>
      </c>
      <c r="X170" s="7">
        <f t="shared" si="112"/>
        <v>5.6857740598959634E-4</v>
      </c>
      <c r="Y170" s="7">
        <f t="shared" si="113"/>
        <v>3.5809446065096675E-6</v>
      </c>
      <c r="AA170" s="4">
        <v>6</v>
      </c>
      <c r="AB170" s="14">
        <f t="shared" si="115"/>
        <v>4.0738242230037327E-5</v>
      </c>
      <c r="AC170" s="14">
        <f>$AB$170*AC163</f>
        <v>9.8014344003583188E-6</v>
      </c>
      <c r="AD170" s="14">
        <f t="shared" ref="AD170:AK170" si="121">$AB$170*AD163</f>
        <v>1.3963501012424224E-5</v>
      </c>
      <c r="AE170" s="14">
        <f t="shared" si="121"/>
        <v>9.9464707184513926E-6</v>
      </c>
      <c r="AF170" s="14">
        <f t="shared" si="121"/>
        <v>4.7233751127306615E-6</v>
      </c>
      <c r="AG170" s="14">
        <f t="shared" si="121"/>
        <v>1.6822755342387131E-6</v>
      </c>
      <c r="AH170" s="14">
        <f t="shared" si="121"/>
        <v>4.7932690596102981E-7</v>
      </c>
      <c r="AI170" s="14">
        <f t="shared" si="121"/>
        <v>1.1381126243495422E-7</v>
      </c>
      <c r="AJ170" s="14">
        <f t="shared" si="121"/>
        <v>2.3162844091730452E-8</v>
      </c>
      <c r="AK170" s="14">
        <f t="shared" si="121"/>
        <v>4.1248349949890789E-9</v>
      </c>
    </row>
    <row r="171" spans="15:37" x14ac:dyDescent="0.25">
      <c r="O171" s="82"/>
      <c r="P171" s="83"/>
      <c r="Q171" s="88"/>
      <c r="R171" s="89"/>
      <c r="S171" s="13"/>
      <c r="T171" s="4" t="s">
        <v>86</v>
      </c>
      <c r="U171">
        <f>U169+U170</f>
        <v>2.0399476480659815</v>
      </c>
      <c r="W171" s="4">
        <v>8</v>
      </c>
      <c r="X171" s="7">
        <f t="shared" si="112"/>
        <v>1.0125215937637424E-4</v>
      </c>
      <c r="Y171" s="7">
        <f t="shared" si="113"/>
        <v>2.7542348727693246E-7</v>
      </c>
      <c r="AA171" s="4">
        <v>7</v>
      </c>
      <c r="AB171" s="14">
        <f t="shared" si="115"/>
        <v>3.5809446065096675E-6</v>
      </c>
      <c r="AC171" s="14">
        <f>$AB$171*AC163</f>
        <v>8.6155886289424921E-7</v>
      </c>
      <c r="AD171" s="14">
        <f t="shared" ref="AD171:AK171" si="122">$AB$171*AD163</f>
        <v>1.2274099445941408E-6</v>
      </c>
      <c r="AE171" s="14">
        <f t="shared" si="122"/>
        <v>8.7430774435287199E-7</v>
      </c>
      <c r="AF171" s="14">
        <f t="shared" si="122"/>
        <v>4.1519083074192224E-7</v>
      </c>
      <c r="AG171" s="14">
        <f t="shared" si="122"/>
        <v>1.4787421280915116E-7</v>
      </c>
      <c r="AH171" s="14">
        <f t="shared" si="122"/>
        <v>4.2133459980031726E-8</v>
      </c>
      <c r="AI171" s="14">
        <f t="shared" si="122"/>
        <v>1.0004158355070299E-8</v>
      </c>
      <c r="AJ171" s="14">
        <f t="shared" si="122"/>
        <v>2.0360441953617026E-9</v>
      </c>
      <c r="AK171" s="14">
        <f t="shared" si="122"/>
        <v>3.6257837401628461E-10</v>
      </c>
    </row>
    <row r="172" spans="15:37" x14ac:dyDescent="0.25">
      <c r="O172" s="72" t="str">
        <f>"Media de GPG marcado pelo "&amp;T10&amp; " jogando fora"</f>
        <v>Media de GPG marcado pelo Santos jogando fora</v>
      </c>
      <c r="P172" s="73"/>
      <c r="Q172" s="90">
        <f>VLOOKUP(T10,$B$3:$L$22,10,FALSE)</f>
        <v>0.3</v>
      </c>
      <c r="R172" s="91"/>
      <c r="S172" s="13"/>
      <c r="T172" s="13"/>
      <c r="W172" s="4">
        <v>9</v>
      </c>
      <c r="X172" s="7">
        <f t="shared" si="112"/>
        <v>1.6027525181081387E-5</v>
      </c>
      <c r="Y172" s="7">
        <f t="shared" si="113"/>
        <v>1.8830065044448469E-8</v>
      </c>
      <c r="AA172" s="4">
        <v>8</v>
      </c>
      <c r="AB172" s="14">
        <f t="shared" si="115"/>
        <v>2.7542348727693246E-7</v>
      </c>
      <c r="AC172" s="14">
        <f>$AB$172*AC163</f>
        <v>6.6265628929672757E-8</v>
      </c>
      <c r="AD172" s="14">
        <f t="shared" ref="AD172:AK172" si="123">$AB$172*AD163</f>
        <v>9.4404567622733509E-8</v>
      </c>
      <c r="AE172" s="14">
        <f t="shared" si="123"/>
        <v>6.7246191819093324E-8</v>
      </c>
      <c r="AF172" s="14">
        <f t="shared" si="123"/>
        <v>3.1933838429242431E-8</v>
      </c>
      <c r="AG172" s="14">
        <f t="shared" si="123"/>
        <v>1.1373544091184672E-8</v>
      </c>
      <c r="AH172" s="14">
        <f t="shared" si="123"/>
        <v>3.2406378075907501E-9</v>
      </c>
      <c r="AI172" s="14">
        <f t="shared" si="123"/>
        <v>7.6945624247167021E-10</v>
      </c>
      <c r="AJ172" s="14">
        <f t="shared" si="123"/>
        <v>1.5659957194452686E-10</v>
      </c>
      <c r="AK172" s="14">
        <f t="shared" si="123"/>
        <v>2.7887222829760746E-11</v>
      </c>
    </row>
    <row r="173" spans="15:37" x14ac:dyDescent="0.25">
      <c r="O173" s="74"/>
      <c r="P173" s="75"/>
      <c r="Q173" s="92"/>
      <c r="R173" s="93"/>
      <c r="S173" s="13"/>
      <c r="T173" s="13"/>
      <c r="W173" s="4">
        <v>10</v>
      </c>
      <c r="X173" s="7">
        <f t="shared" si="112"/>
        <v>2.283342977681943E-6</v>
      </c>
      <c r="Y173" s="7">
        <f t="shared" si="113"/>
        <v>1.158631087622098E-9</v>
      </c>
    </row>
    <row r="174" spans="15:37" x14ac:dyDescent="0.25">
      <c r="O174" s="76"/>
      <c r="P174" s="77"/>
      <c r="Q174" s="94"/>
      <c r="R174" s="95"/>
      <c r="S174" s="13"/>
      <c r="T174" s="13"/>
    </row>
    <row r="175" spans="15:37" x14ac:dyDescent="0.25">
      <c r="O175" s="96" t="str">
        <f>"Media de GPG sofrido pelo "&amp;R10&amp;"  jogando em casa"</f>
        <v>Media de GPG sofrido pelo America MG  jogando em casa</v>
      </c>
      <c r="P175" s="97"/>
      <c r="Q175" s="96">
        <f>VLOOKUP(R10,$B$28:$L$47,11,FALSE)</f>
        <v>2</v>
      </c>
      <c r="R175" s="97"/>
      <c r="S175" s="13"/>
      <c r="T175" s="13"/>
    </row>
    <row r="176" spans="15:37" x14ac:dyDescent="0.25">
      <c r="O176" s="98"/>
      <c r="P176" s="99"/>
      <c r="Q176" s="98"/>
      <c r="R176" s="99"/>
      <c r="S176" s="13"/>
      <c r="T176" s="13"/>
    </row>
    <row r="177" spans="14:38" x14ac:dyDescent="0.25">
      <c r="O177" s="100"/>
      <c r="P177" s="101"/>
      <c r="Q177" s="100"/>
      <c r="R177" s="101"/>
      <c r="S177" s="13"/>
      <c r="T177" s="13"/>
    </row>
    <row r="179" spans="14:38" x14ac:dyDescent="0.25"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</row>
    <row r="180" spans="14:38" x14ac:dyDescent="0.25">
      <c r="O180" s="103" t="s">
        <v>877</v>
      </c>
      <c r="P180" s="103"/>
      <c r="Q180" s="103"/>
      <c r="R180" s="103"/>
    </row>
    <row r="181" spans="14:38" x14ac:dyDescent="0.25">
      <c r="O181" s="72" t="s">
        <v>97</v>
      </c>
      <c r="P181" s="73"/>
      <c r="Q181" s="104">
        <f>$K$49</f>
        <v>1.4670388091440727</v>
      </c>
      <c r="R181" s="105"/>
      <c r="S181" s="13"/>
      <c r="T181" s="13"/>
      <c r="W181" s="4" t="s">
        <v>78</v>
      </c>
      <c r="X181" s="15" t="str">
        <f>R11</f>
        <v>Sao Paulo</v>
      </c>
      <c r="Y181" s="6" t="str">
        <f>T11</f>
        <v>Coritiba</v>
      </c>
      <c r="AB181" s="4" t="s">
        <v>73</v>
      </c>
      <c r="AC181" s="4">
        <v>0</v>
      </c>
      <c r="AD181" s="4">
        <v>1</v>
      </c>
      <c r="AE181" s="4">
        <v>2</v>
      </c>
      <c r="AF181" s="4">
        <v>3</v>
      </c>
      <c r="AG181" s="4">
        <v>4</v>
      </c>
      <c r="AH181" s="4">
        <v>5</v>
      </c>
      <c r="AI181" s="4">
        <v>6</v>
      </c>
      <c r="AJ181" s="4">
        <v>7</v>
      </c>
      <c r="AK181" s="4">
        <v>8</v>
      </c>
    </row>
    <row r="182" spans="14:38" x14ac:dyDescent="0.25">
      <c r="O182" s="76"/>
      <c r="P182" s="77"/>
      <c r="Q182" s="106"/>
      <c r="R182" s="107"/>
      <c r="S182" s="13"/>
      <c r="T182" s="4" t="s">
        <v>80</v>
      </c>
      <c r="U182">
        <f>Q185/Q181</f>
        <v>1.1154194600471097</v>
      </c>
      <c r="W182" s="4">
        <v>0</v>
      </c>
      <c r="X182" s="7">
        <f>_xlfn.POISSON.DIST(W182,$U$188,FALSE)</f>
        <v>5.2831308300715217E-2</v>
      </c>
      <c r="Y182" s="7">
        <f>_xlfn.POISSON.DIST(W182,$U$189,FALSE)</f>
        <v>0.43211742959864358</v>
      </c>
      <c r="AA182" s="4" t="s">
        <v>74</v>
      </c>
      <c r="AB182" s="4" t="s">
        <v>87</v>
      </c>
      <c r="AC182" s="14">
        <f>_xlfn.POISSON.DIST(AC181,$U$188,FALSE)</f>
        <v>5.2831308300715217E-2</v>
      </c>
      <c r="AD182" s="14">
        <f t="shared" ref="AD182:AK182" si="124">_xlfn.POISSON.DIST(AD181,$U$188,FALSE)</f>
        <v>0.1553584556338744</v>
      </c>
      <c r="AE182" s="14">
        <f t="shared" si="124"/>
        <v>0.2284275225549901</v>
      </c>
      <c r="AF182" s="14">
        <f t="shared" si="124"/>
        <v>0.22390856400537562</v>
      </c>
      <c r="AG182" s="14">
        <f t="shared" si="124"/>
        <v>0.16460925266639079</v>
      </c>
      <c r="AH182" s="14">
        <f t="shared" si="124"/>
        <v>9.681168269289471E-2</v>
      </c>
      <c r="AI182" s="14">
        <f t="shared" si="124"/>
        <v>4.7448233488352434E-2</v>
      </c>
      <c r="AJ182" s="14">
        <f t="shared" si="124"/>
        <v>1.9932672809808469E-2</v>
      </c>
      <c r="AK182" s="14">
        <f t="shared" si="124"/>
        <v>7.3268800356994894E-3</v>
      </c>
    </row>
    <row r="183" spans="14:38" x14ac:dyDescent="0.25">
      <c r="O183" s="78" t="s">
        <v>98</v>
      </c>
      <c r="P183" s="79"/>
      <c r="Q183" s="108">
        <f>$K$24</f>
        <v>0.97511961722488039</v>
      </c>
      <c r="R183" s="109"/>
      <c r="S183" s="13"/>
      <c r="T183" s="4" t="s">
        <v>81</v>
      </c>
      <c r="U183">
        <f>Q188/Q181</f>
        <v>1.7970646856314545</v>
      </c>
      <c r="W183" s="4">
        <v>1</v>
      </c>
      <c r="X183" s="7">
        <f t="shared" ref="X183:X192" si="125">_xlfn.POISSON.DIST(W183,$U$188,FALSE)</f>
        <v>0.1553584556338744</v>
      </c>
      <c r="Y183" s="7">
        <f t="shared" ref="Y183:Y192" si="126">_xlfn.POISSON.DIST(W183,$U$189,FALSE)</f>
        <v>0.36257154299002969</v>
      </c>
      <c r="AA183" s="4">
        <v>0</v>
      </c>
      <c r="AB183" s="14">
        <f>_xlfn.POISSON.DIST(W182,$U$189,FALSE)</f>
        <v>0.43211742959864358</v>
      </c>
      <c r="AC183" s="16">
        <f>$AB$183*AC182</f>
        <v>2.2829329145238542E-2</v>
      </c>
      <c r="AD183" s="16">
        <f t="shared" ref="AD183:AK183" si="127">$AB$183*AD182</f>
        <v>6.7133096514924717E-2</v>
      </c>
      <c r="AE183" s="16">
        <f t="shared" si="127"/>
        <v>9.870751389604851E-2</v>
      </c>
      <c r="AF183" s="16">
        <f t="shared" si="127"/>
        <v>9.675479314312628E-2</v>
      </c>
      <c r="AG183" s="16">
        <f t="shared" si="127"/>
        <v>7.113052715035445E-2</v>
      </c>
      <c r="AH183" s="16">
        <f t="shared" si="127"/>
        <v>4.1834015480373153E-2</v>
      </c>
      <c r="AI183" s="16">
        <f t="shared" si="127"/>
        <v>2.0503208693983137E-2</v>
      </c>
      <c r="AJ183" s="16">
        <f t="shared" si="127"/>
        <v>8.6132553396052088E-3</v>
      </c>
      <c r="AK183" s="16">
        <f t="shared" si="127"/>
        <v>3.1660725680040811E-3</v>
      </c>
    </row>
    <row r="184" spans="14:38" x14ac:dyDescent="0.25">
      <c r="O184" s="82"/>
      <c r="P184" s="83"/>
      <c r="Q184" s="110"/>
      <c r="R184" s="111"/>
      <c r="S184" s="13"/>
      <c r="T184" s="4" t="s">
        <v>82</v>
      </c>
      <c r="U184">
        <f>Q191/Q183</f>
        <v>1.0255152109911678</v>
      </c>
      <c r="W184" s="4">
        <v>2</v>
      </c>
      <c r="X184" s="7">
        <f t="shared" si="125"/>
        <v>0.2284275225549901</v>
      </c>
      <c r="Y184" s="7">
        <f t="shared" si="126"/>
        <v>0.15210925871269645</v>
      </c>
      <c r="AA184" s="4">
        <v>1</v>
      </c>
      <c r="AB184" s="14">
        <f t="shared" ref="AB184:AB191" si="128">_xlfn.POISSON.DIST(W183,$U$189,FALSE)</f>
        <v>0.36257154299002969</v>
      </c>
      <c r="AC184" s="14">
        <f>$AB$184*AC182</f>
        <v>1.9155128968772282E-2</v>
      </c>
      <c r="AD184" s="14">
        <f t="shared" ref="AD184:AK184" si="129">$AB$184*AD182</f>
        <v>5.6328554975721916E-2</v>
      </c>
      <c r="AE184" s="14">
        <f t="shared" si="129"/>
        <v>8.2821319314152569E-2</v>
      </c>
      <c r="AF184" s="14">
        <f t="shared" si="129"/>
        <v>8.1182873540110861E-2</v>
      </c>
      <c r="AG184" s="14">
        <f t="shared" si="129"/>
        <v>5.9682630729688969E-2</v>
      </c>
      <c r="AH184" s="14">
        <f t="shared" si="129"/>
        <v>3.5101161173423989E-2</v>
      </c>
      <c r="AI184" s="14">
        <f t="shared" si="129"/>
        <v>1.720337922802314E-2</v>
      </c>
      <c r="AJ184" s="14">
        <f t="shared" si="129"/>
        <v>7.2270199365676675E-3</v>
      </c>
      <c r="AK184" s="14">
        <f t="shared" si="129"/>
        <v>2.6565181998464077E-3</v>
      </c>
    </row>
    <row r="185" spans="14:38" x14ac:dyDescent="0.25">
      <c r="O185" s="72" t="str">
        <f>"Media de GPG marcado pelo "&amp;R11&amp;" jogando em casa"</f>
        <v>Media de GPG marcado pelo Sao Paulo jogando em casa</v>
      </c>
      <c r="P185" s="73"/>
      <c r="Q185" s="90">
        <f>VLOOKUP(R11,$B$28:$L$47,10,FALSE)</f>
        <v>1.6363636363636365</v>
      </c>
      <c r="R185" s="91"/>
      <c r="S185" s="13"/>
      <c r="T185" s="4" t="s">
        <v>83</v>
      </c>
      <c r="U185">
        <f>Q194/Q183</f>
        <v>0.83905789990186463</v>
      </c>
      <c r="W185" s="4">
        <v>3</v>
      </c>
      <c r="X185" s="7">
        <f t="shared" si="125"/>
        <v>0.22390856400537562</v>
      </c>
      <c r="Y185" s="7">
        <f t="shared" si="126"/>
        <v>4.2542825057034835E-2</v>
      </c>
      <c r="AA185" s="4">
        <v>2</v>
      </c>
      <c r="AB185" s="14">
        <f t="shared" si="128"/>
        <v>0.15210925871269645</v>
      </c>
      <c r="AC185" s="14">
        <f>$AB$185*AC182</f>
        <v>8.0361311424437185E-3</v>
      </c>
      <c r="AD185" s="14">
        <f t="shared" ref="AD185:AK185" si="130">$AB$185*AD182</f>
        <v>2.3631459521217976E-2</v>
      </c>
      <c r="AE185" s="14">
        <f t="shared" si="130"/>
        <v>3.4745941125417297E-2</v>
      </c>
      <c r="AF185" s="14">
        <f t="shared" si="130"/>
        <v>3.4058565690282032E-2</v>
      </c>
      <c r="AG185" s="14">
        <f t="shared" si="130"/>
        <v>2.5038591400335656E-2</v>
      </c>
      <c r="AH185" s="14">
        <f t="shared" si="130"/>
        <v>1.4725953289145E-2</v>
      </c>
      <c r="AI185" s="14">
        <f t="shared" si="130"/>
        <v>7.217315623140228E-3</v>
      </c>
      <c r="AJ185" s="14">
        <f t="shared" si="130"/>
        <v>3.0319440852626866E-3</v>
      </c>
      <c r="AK185" s="14">
        <f t="shared" si="130"/>
        <v>1.1144862909071042E-3</v>
      </c>
    </row>
    <row r="186" spans="14:38" x14ac:dyDescent="0.25">
      <c r="O186" s="74"/>
      <c r="P186" s="75"/>
      <c r="Q186" s="92"/>
      <c r="R186" s="93"/>
      <c r="S186" s="13"/>
      <c r="W186" s="4">
        <v>4</v>
      </c>
      <c r="X186" s="7">
        <f t="shared" si="125"/>
        <v>0.16460925266639079</v>
      </c>
      <c r="Y186" s="7">
        <f t="shared" si="126"/>
        <v>8.9239733620620175E-3</v>
      </c>
      <c r="AA186" s="4">
        <v>3</v>
      </c>
      <c r="AB186" s="14">
        <f t="shared" si="128"/>
        <v>4.2542825057034835E-2</v>
      </c>
      <c r="AC186" s="14">
        <f>$AB$186*AC182</f>
        <v>2.2475931065715996E-3</v>
      </c>
      <c r="AD186" s="14">
        <f t="shared" ref="AD186:AK186" si="131">$AB$186*AD182</f>
        <v>6.6093875991630269E-3</v>
      </c>
      <c r="AE186" s="14">
        <f t="shared" si="131"/>
        <v>9.717952130268822E-3</v>
      </c>
      <c r="AF186" s="14">
        <f t="shared" si="131"/>
        <v>9.5257028672525827E-3</v>
      </c>
      <c r="AG186" s="14">
        <f t="shared" si="131"/>
        <v>7.0029426389555081E-3</v>
      </c>
      <c r="AH186" s="14">
        <f t="shared" si="131"/>
        <v>4.1186424802809865E-3</v>
      </c>
      <c r="AI186" s="14">
        <f t="shared" si="131"/>
        <v>2.0185818965603192E-3</v>
      </c>
      <c r="AJ186" s="14">
        <f t="shared" si="131"/>
        <v>8.4799221226679669E-4</v>
      </c>
      <c r="AK186" s="14">
        <f t="shared" si="131"/>
        <v>3.117061755726445E-4</v>
      </c>
    </row>
    <row r="187" spans="14:38" x14ac:dyDescent="0.25">
      <c r="O187" s="76"/>
      <c r="P187" s="77"/>
      <c r="Q187" s="94"/>
      <c r="R187" s="95"/>
      <c r="S187" s="13"/>
      <c r="W187" s="4">
        <v>5</v>
      </c>
      <c r="X187" s="7">
        <f t="shared" si="125"/>
        <v>9.681168269289471E-2</v>
      </c>
      <c r="Y187" s="7">
        <f t="shared" si="126"/>
        <v>1.4975460695903879E-3</v>
      </c>
      <c r="AA187" s="4">
        <v>4</v>
      </c>
      <c r="AB187" s="14">
        <f t="shared" si="128"/>
        <v>8.9239733620620175E-3</v>
      </c>
      <c r="AC187" s="14">
        <f>$AB$187*AC182</f>
        <v>4.7146518795846857E-4</v>
      </c>
      <c r="AD187" s="14">
        <f t="shared" ref="AD187:AK187" si="132">$AB$187*AD182</f>
        <v>1.3864147196477889E-3</v>
      </c>
      <c r="AE187" s="14">
        <f t="shared" si="132"/>
        <v>2.0384811264425526E-3</v>
      </c>
      <c r="AF187" s="14">
        <f t="shared" si="132"/>
        <v>1.9981540607215305E-3</v>
      </c>
      <c r="AG187" s="14">
        <f t="shared" si="132"/>
        <v>1.4689685859438075E-3</v>
      </c>
      <c r="AH187" s="14">
        <f t="shared" si="132"/>
        <v>8.6394487748779288E-4</v>
      </c>
      <c r="AI187" s="14">
        <f t="shared" si="132"/>
        <v>4.2342677172695607E-4</v>
      </c>
      <c r="AJ187" s="14">
        <f t="shared" si="132"/>
        <v>1.7787864118942864E-4</v>
      </c>
      <c r="AK187" s="14">
        <f t="shared" si="132"/>
        <v>6.5384882265606244E-5</v>
      </c>
    </row>
    <row r="188" spans="14:38" x14ac:dyDescent="0.25">
      <c r="O188" s="78" t="str">
        <f>"Media de GPG sofrido pelo "&amp;T11&amp; " jogando fora"</f>
        <v>Media de GPG sofrido pelo Coritiba jogando fora</v>
      </c>
      <c r="P188" s="79"/>
      <c r="Q188" s="84">
        <f>VLOOKUP(T11,$B$3:$L$22,11,FALSE)</f>
        <v>2.6363636363636362</v>
      </c>
      <c r="R188" s="85"/>
      <c r="S188" s="13"/>
      <c r="T188" s="4" t="s">
        <v>84</v>
      </c>
      <c r="U188">
        <f>U182*U183*Q181</f>
        <v>2.9406513037605619</v>
      </c>
      <c r="W188" s="4">
        <v>6</v>
      </c>
      <c r="X188" s="7">
        <f t="shared" si="125"/>
        <v>4.7448233488352434E-2</v>
      </c>
      <c r="Y188" s="7">
        <f t="shared" si="126"/>
        <v>2.094213100261337E-4</v>
      </c>
      <c r="AA188" s="8">
        <v>5</v>
      </c>
      <c r="AB188" s="14">
        <f t="shared" si="128"/>
        <v>1.4975460695903879E-3</v>
      </c>
      <c r="AC188" s="14">
        <f>$AB$188*AC182</f>
        <v>7.9117318097054104E-5</v>
      </c>
      <c r="AD188" s="14">
        <f t="shared" ref="AD188:AK188" si="133">$AB$188*AD182</f>
        <v>2.3265644461214127E-4</v>
      </c>
      <c r="AE188" s="14">
        <f t="shared" si="133"/>
        <v>3.4208073858849514E-4</v>
      </c>
      <c r="AF188" s="14">
        <f t="shared" si="133"/>
        <v>3.3531338997387807E-4</v>
      </c>
      <c r="AG188" s="14">
        <f t="shared" si="133"/>
        <v>2.4650993934876458E-4</v>
      </c>
      <c r="AH188" s="14">
        <f t="shared" si="133"/>
        <v>1.4497995490717625E-4</v>
      </c>
      <c r="AI188" s="14">
        <f t="shared" si="133"/>
        <v>7.1055915569489205E-5</v>
      </c>
      <c r="AJ188" s="14">
        <f t="shared" si="133"/>
        <v>2.9850095822759867E-5</v>
      </c>
      <c r="AK188" s="14">
        <f t="shared" si="133"/>
        <v>1.0972340399822051E-5</v>
      </c>
    </row>
    <row r="189" spans="14:38" x14ac:dyDescent="0.25">
      <c r="O189" s="80"/>
      <c r="P189" s="81"/>
      <c r="Q189" s="86"/>
      <c r="R189" s="87"/>
      <c r="S189" s="13"/>
      <c r="T189" s="4" t="s">
        <v>85</v>
      </c>
      <c r="U189">
        <f>U185*U184*Q183</f>
        <v>0.83905789990186463</v>
      </c>
      <c r="W189" s="4">
        <v>7</v>
      </c>
      <c r="X189" s="7">
        <f t="shared" si="125"/>
        <v>1.9932672809808469E-2</v>
      </c>
      <c r="Y189" s="7">
        <f t="shared" si="126"/>
        <v>2.5102372083603614E-5</v>
      </c>
      <c r="AA189" s="4">
        <v>6</v>
      </c>
      <c r="AB189" s="14">
        <f t="shared" si="128"/>
        <v>2.094213100261337E-4</v>
      </c>
      <c r="AC189" s="14">
        <f>$AB$189*AC182</f>
        <v>1.1064001794730332E-5</v>
      </c>
      <c r="AD189" s="14">
        <f t="shared" ref="AD189:AK189" si="134">$AB$189*AD182</f>
        <v>3.2535371302482947E-5</v>
      </c>
      <c r="AE189" s="14">
        <f t="shared" si="134"/>
        <v>4.7837591019490228E-5</v>
      </c>
      <c r="AF189" s="14">
        <f t="shared" si="134"/>
        <v>4.6891224800076166E-5</v>
      </c>
      <c r="AG189" s="14">
        <f t="shared" si="134"/>
        <v>3.4472685335818401E-5</v>
      </c>
      <c r="AH189" s="14">
        <f t="shared" si="134"/>
        <v>2.0274429415380386E-5</v>
      </c>
      <c r="AI189" s="14">
        <f t="shared" si="134"/>
        <v>9.936671215556634E-6</v>
      </c>
      <c r="AJ189" s="14">
        <f t="shared" si="134"/>
        <v>4.1743264521523844E-6</v>
      </c>
      <c r="AK189" s="14">
        <f t="shared" si="134"/>
        <v>1.5344048154805123E-6</v>
      </c>
    </row>
    <row r="190" spans="14:38" x14ac:dyDescent="0.25">
      <c r="O190" s="82"/>
      <c r="P190" s="83"/>
      <c r="Q190" s="88"/>
      <c r="R190" s="89"/>
      <c r="S190" s="13"/>
      <c r="T190" s="4" t="s">
        <v>86</v>
      </c>
      <c r="U190">
        <f>U188+U189</f>
        <v>3.7797092036624265</v>
      </c>
      <c r="W190" s="4">
        <v>8</v>
      </c>
      <c r="X190" s="7">
        <f t="shared" si="125"/>
        <v>7.3268800356994894E-3</v>
      </c>
      <c r="Y190" s="7">
        <f t="shared" si="126"/>
        <v>2.6327929503779453E-6</v>
      </c>
      <c r="AA190" s="4">
        <v>7</v>
      </c>
      <c r="AB190" s="14">
        <f t="shared" si="128"/>
        <v>2.5102372083603614E-5</v>
      </c>
      <c r="AC190" s="14">
        <f>$AB$190*AC182</f>
        <v>1.3261911586281296E-6</v>
      </c>
      <c r="AD190" s="14">
        <f t="shared" ref="AD190:AK190" si="135">$AB$190*AD182</f>
        <v>3.8998657596555397E-6</v>
      </c>
      <c r="AE190" s="14">
        <f t="shared" si="135"/>
        <v>5.7340726653111187E-6</v>
      </c>
      <c r="AF190" s="14">
        <f t="shared" si="135"/>
        <v>5.6206360863683143E-6</v>
      </c>
      <c r="AG190" s="14">
        <f t="shared" si="135"/>
        <v>4.1320827088356617E-6</v>
      </c>
      <c r="AH190" s="14">
        <f t="shared" si="135"/>
        <v>2.4302028809968111E-6</v>
      </c>
      <c r="AI190" s="14">
        <f t="shared" si="135"/>
        <v>1.1910632117343244E-6</v>
      </c>
      <c r="AJ190" s="14">
        <f t="shared" si="135"/>
        <v>5.0035736949254092E-7</v>
      </c>
      <c r="AK190" s="14">
        <f t="shared" si="135"/>
        <v>1.8392206886805552E-7</v>
      </c>
    </row>
    <row r="191" spans="14:38" x14ac:dyDescent="0.25">
      <c r="O191" s="72" t="str">
        <f>"Media de GPG marcado pelo "&amp;T11&amp; " jogando fora"</f>
        <v>Media de GPG marcado pelo Coritiba jogando fora</v>
      </c>
      <c r="P191" s="73"/>
      <c r="Q191" s="90">
        <f>VLOOKUP(T11,$B$3:$L$22,10,FALSE)</f>
        <v>1</v>
      </c>
      <c r="R191" s="91"/>
      <c r="S191" s="13"/>
      <c r="T191" s="13"/>
      <c r="W191" s="4">
        <v>9</v>
      </c>
      <c r="X191" s="7">
        <f t="shared" si="125"/>
        <v>2.3939777032752139E-3</v>
      </c>
      <c r="Y191" s="7">
        <f t="shared" si="126"/>
        <v>2.4545174709117288E-7</v>
      </c>
      <c r="AA191" s="4">
        <v>8</v>
      </c>
      <c r="AB191" s="14">
        <f t="shared" si="128"/>
        <v>2.6327929503779453E-6</v>
      </c>
      <c r="AC191" s="14">
        <f>$AB$191*AC182</f>
        <v>1.3909389605336684E-7</v>
      </c>
      <c r="AD191" s="14">
        <f t="shared" ref="AD191:AK191" si="136">$AB$191*AD182</f>
        <v>4.0902664677446929E-7</v>
      </c>
      <c r="AE191" s="14">
        <f t="shared" si="136"/>
        <v>6.0140237105507704E-7</v>
      </c>
      <c r="AF191" s="14">
        <f t="shared" si="136"/>
        <v>5.8950488884260188E-7</v>
      </c>
      <c r="AG191" s="14">
        <f t="shared" si="136"/>
        <v>4.3338207998705565E-7</v>
      </c>
      <c r="AH191" s="14">
        <f t="shared" si="136"/>
        <v>2.5488511570807972E-7</v>
      </c>
      <c r="AI191" s="14">
        <f t="shared" si="136"/>
        <v>1.2492137463602104E-7</v>
      </c>
      <c r="AJ191" s="14">
        <f t="shared" si="136"/>
        <v>5.247860045585389E-8</v>
      </c>
      <c r="AK191" s="14">
        <f t="shared" si="136"/>
        <v>1.9290158106254523E-8</v>
      </c>
    </row>
    <row r="192" spans="14:38" x14ac:dyDescent="0.25">
      <c r="O192" s="74"/>
      <c r="P192" s="75"/>
      <c r="Q192" s="92"/>
      <c r="R192" s="93"/>
      <c r="S192" s="13"/>
      <c r="T192" s="13"/>
      <c r="W192" s="4">
        <v>10</v>
      </c>
      <c r="X192" s="7">
        <f t="shared" si="125"/>
        <v>7.0398536543099738E-4</v>
      </c>
      <c r="Y192" s="7">
        <f t="shared" si="126"/>
        <v>2.0594822744156286E-8</v>
      </c>
    </row>
    <row r="193" spans="15:20" x14ac:dyDescent="0.25">
      <c r="O193" s="76"/>
      <c r="P193" s="77"/>
      <c r="Q193" s="94"/>
      <c r="R193" s="95"/>
      <c r="S193" s="13"/>
      <c r="T193" s="13"/>
    </row>
    <row r="194" spans="15:20" x14ac:dyDescent="0.25">
      <c r="O194" s="96" t="str">
        <f>"Media de GPG sofrido pelo "&amp;R11&amp;"  jogando em casa"</f>
        <v>Media de GPG sofrido pelo Sao Paulo  jogando em casa</v>
      </c>
      <c r="P194" s="97"/>
      <c r="Q194" s="96">
        <f>VLOOKUP(R11,$B$28:$L$47,11,FALSE)</f>
        <v>0.81818181818181823</v>
      </c>
      <c r="R194" s="97"/>
      <c r="S194" s="13"/>
      <c r="T194" s="13"/>
    </row>
    <row r="195" spans="15:20" x14ac:dyDescent="0.25">
      <c r="O195" s="98"/>
      <c r="P195" s="99"/>
      <c r="Q195" s="98"/>
      <c r="R195" s="99"/>
      <c r="S195" s="13"/>
      <c r="T195" s="13"/>
    </row>
    <row r="196" spans="15:20" x14ac:dyDescent="0.25">
      <c r="O196" s="100"/>
      <c r="P196" s="101"/>
      <c r="Q196" s="100"/>
      <c r="R196" s="101"/>
      <c r="S196" s="13"/>
      <c r="T196" s="13"/>
    </row>
  </sheetData>
  <mergeCells count="130">
    <mergeCell ref="O188:P190"/>
    <mergeCell ref="Q188:R190"/>
    <mergeCell ref="O191:P193"/>
    <mergeCell ref="Q191:R193"/>
    <mergeCell ref="O194:P196"/>
    <mergeCell ref="Q194:R196"/>
    <mergeCell ref="O181:P182"/>
    <mergeCell ref="Q181:R182"/>
    <mergeCell ref="O183:P184"/>
    <mergeCell ref="Q183:R184"/>
    <mergeCell ref="O185:P187"/>
    <mergeCell ref="Q185:R187"/>
    <mergeCell ref="O172:P174"/>
    <mergeCell ref="Q172:R174"/>
    <mergeCell ref="O175:P177"/>
    <mergeCell ref="Q175:R177"/>
    <mergeCell ref="O180:R180"/>
    <mergeCell ref="O164:P165"/>
    <mergeCell ref="Q164:R165"/>
    <mergeCell ref="O166:P168"/>
    <mergeCell ref="Q166:R168"/>
    <mergeCell ref="O169:P171"/>
    <mergeCell ref="Q169:R171"/>
    <mergeCell ref="O157:P159"/>
    <mergeCell ref="Q157:R159"/>
    <mergeCell ref="O161:R161"/>
    <mergeCell ref="O162:P163"/>
    <mergeCell ref="Q162:R163"/>
    <mergeCell ref="O148:P150"/>
    <mergeCell ref="Q148:R150"/>
    <mergeCell ref="O151:P153"/>
    <mergeCell ref="Q151:R153"/>
    <mergeCell ref="O154:P156"/>
    <mergeCell ref="Q154:R156"/>
    <mergeCell ref="O143:R143"/>
    <mergeCell ref="O144:P145"/>
    <mergeCell ref="Q144:R145"/>
    <mergeCell ref="O146:P147"/>
    <mergeCell ref="Q146:R147"/>
    <mergeCell ref="O133:P135"/>
    <mergeCell ref="Q133:R135"/>
    <mergeCell ref="O136:P138"/>
    <mergeCell ref="Q136:R138"/>
    <mergeCell ref="O139:P141"/>
    <mergeCell ref="Q139:R141"/>
    <mergeCell ref="O126:P127"/>
    <mergeCell ref="Q126:R127"/>
    <mergeCell ref="O128:P129"/>
    <mergeCell ref="Q128:R129"/>
    <mergeCell ref="O130:P132"/>
    <mergeCell ref="Q130:R132"/>
    <mergeCell ref="O118:P120"/>
    <mergeCell ref="Q118:R120"/>
    <mergeCell ref="O121:P123"/>
    <mergeCell ref="Q121:R123"/>
    <mergeCell ref="O125:R125"/>
    <mergeCell ref="O110:P111"/>
    <mergeCell ref="Q110:R111"/>
    <mergeCell ref="O112:P114"/>
    <mergeCell ref="Q112:R114"/>
    <mergeCell ref="O115:P117"/>
    <mergeCell ref="Q115:R117"/>
    <mergeCell ref="O103:P105"/>
    <mergeCell ref="Q103:R105"/>
    <mergeCell ref="O107:R107"/>
    <mergeCell ref="O108:P109"/>
    <mergeCell ref="Q108:R109"/>
    <mergeCell ref="O94:P96"/>
    <mergeCell ref="Q94:R96"/>
    <mergeCell ref="O97:P99"/>
    <mergeCell ref="Q97:R99"/>
    <mergeCell ref="O100:P102"/>
    <mergeCell ref="Q100:R102"/>
    <mergeCell ref="O89:R89"/>
    <mergeCell ref="O90:P91"/>
    <mergeCell ref="Q90:R91"/>
    <mergeCell ref="O92:P93"/>
    <mergeCell ref="Q92:R93"/>
    <mergeCell ref="O79:P81"/>
    <mergeCell ref="Q79:R81"/>
    <mergeCell ref="O82:P84"/>
    <mergeCell ref="Q82:R84"/>
    <mergeCell ref="O85:P87"/>
    <mergeCell ref="Q85:R87"/>
    <mergeCell ref="O72:P73"/>
    <mergeCell ref="Q72:R73"/>
    <mergeCell ref="O74:P75"/>
    <mergeCell ref="Q74:R75"/>
    <mergeCell ref="O76:P78"/>
    <mergeCell ref="Q76:R78"/>
    <mergeCell ref="O64:P66"/>
    <mergeCell ref="Q64:R66"/>
    <mergeCell ref="O67:P69"/>
    <mergeCell ref="Q67:R69"/>
    <mergeCell ref="O71:R71"/>
    <mergeCell ref="O56:P57"/>
    <mergeCell ref="Q56:R57"/>
    <mergeCell ref="O58:P60"/>
    <mergeCell ref="Q58:R60"/>
    <mergeCell ref="O61:P63"/>
    <mergeCell ref="Q61:R63"/>
    <mergeCell ref="O49:P51"/>
    <mergeCell ref="Q49:R51"/>
    <mergeCell ref="O53:R53"/>
    <mergeCell ref="O54:P55"/>
    <mergeCell ref="Q54:R55"/>
    <mergeCell ref="Q40:R42"/>
    <mergeCell ref="O43:P45"/>
    <mergeCell ref="Q43:R45"/>
    <mergeCell ref="O46:P48"/>
    <mergeCell ref="Q46:R48"/>
    <mergeCell ref="O17:R17"/>
    <mergeCell ref="O18:P19"/>
    <mergeCell ref="O35:R35"/>
    <mergeCell ref="O36:P37"/>
    <mergeCell ref="Q36:R37"/>
    <mergeCell ref="O38:P39"/>
    <mergeCell ref="Q38:R39"/>
    <mergeCell ref="O40:P42"/>
    <mergeCell ref="O25:P27"/>
    <mergeCell ref="Q25:R27"/>
    <mergeCell ref="O28:P30"/>
    <mergeCell ref="Q28:R30"/>
    <mergeCell ref="O31:P33"/>
    <mergeCell ref="Q31:R33"/>
    <mergeCell ref="Q18:R19"/>
    <mergeCell ref="O20:P21"/>
    <mergeCell ref="Q20:R21"/>
    <mergeCell ref="O22:P24"/>
    <mergeCell ref="Q22:R24"/>
  </mergeCells>
  <conditionalFormatting sqref="V2:W11">
    <cfRule type="top10" dxfId="165" priority="28" rank="6"/>
  </conditionalFormatting>
  <conditionalFormatting sqref="X19:X29">
    <cfRule type="colorScale" priority="34">
      <colorScale>
        <cfvo type="min"/>
        <cfvo type="max"/>
        <color rgb="FFFCFCFF"/>
        <color rgb="FF63BE7B"/>
      </colorScale>
    </cfRule>
  </conditionalFormatting>
  <conditionalFormatting sqref="X37:X47">
    <cfRule type="colorScale" priority="27">
      <colorScale>
        <cfvo type="min"/>
        <cfvo type="max"/>
        <color rgb="FFFCFCFF"/>
        <color rgb="FF63BE7B"/>
      </colorScale>
    </cfRule>
  </conditionalFormatting>
  <conditionalFormatting sqref="X55:X65">
    <cfRule type="colorScale" priority="24">
      <colorScale>
        <cfvo type="min"/>
        <cfvo type="max"/>
        <color rgb="FFFCFCFF"/>
        <color rgb="FF63BE7B"/>
      </colorScale>
    </cfRule>
  </conditionalFormatting>
  <conditionalFormatting sqref="X73:X83">
    <cfRule type="colorScale" priority="21">
      <colorScale>
        <cfvo type="min"/>
        <cfvo type="max"/>
        <color rgb="FFFCFCFF"/>
        <color rgb="FF63BE7B"/>
      </colorScale>
    </cfRule>
  </conditionalFormatting>
  <conditionalFormatting sqref="X91:X101">
    <cfRule type="colorScale" priority="18">
      <colorScale>
        <cfvo type="min"/>
        <cfvo type="max"/>
        <color rgb="FFFCFCFF"/>
        <color rgb="FF63BE7B"/>
      </colorScale>
    </cfRule>
  </conditionalFormatting>
  <conditionalFormatting sqref="X109:X119">
    <cfRule type="colorScale" priority="15">
      <colorScale>
        <cfvo type="min"/>
        <cfvo type="max"/>
        <color rgb="FFFCFCFF"/>
        <color rgb="FF63BE7B"/>
      </colorScale>
    </cfRule>
  </conditionalFormatting>
  <conditionalFormatting sqref="X127:X1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X145:X155">
    <cfRule type="colorScale" priority="9">
      <colorScale>
        <cfvo type="min"/>
        <cfvo type="max"/>
        <color rgb="FFFCFCFF"/>
        <color rgb="FF63BE7B"/>
      </colorScale>
    </cfRule>
  </conditionalFormatting>
  <conditionalFormatting sqref="X163:X173">
    <cfRule type="colorScale" priority="6">
      <colorScale>
        <cfvo type="min"/>
        <cfvo type="max"/>
        <color rgb="FFFCFCFF"/>
        <color rgb="FF63BE7B"/>
      </colorScale>
    </cfRule>
  </conditionalFormatting>
  <conditionalFormatting sqref="X182:X192">
    <cfRule type="colorScale" priority="3">
      <colorScale>
        <cfvo type="min"/>
        <cfvo type="max"/>
        <color rgb="FFFCFCFF"/>
        <color rgb="FF63BE7B"/>
      </colorScale>
    </cfRule>
  </conditionalFormatting>
  <conditionalFormatting sqref="X2:Y1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{DF3925BC-196D-4041-8DEB-CE5BD3106D58}</x14:id>
        </ext>
      </extLst>
    </cfRule>
  </conditionalFormatting>
  <conditionalFormatting sqref="Y19:Y29">
    <cfRule type="colorScale" priority="33">
      <colorScale>
        <cfvo type="min"/>
        <cfvo type="max"/>
        <color rgb="FFFCFCFF"/>
        <color rgb="FFF8696B"/>
      </colorScale>
    </cfRule>
  </conditionalFormatting>
  <conditionalFormatting sqref="Y37:Y47">
    <cfRule type="colorScale" priority="26">
      <colorScale>
        <cfvo type="min"/>
        <cfvo type="max"/>
        <color rgb="FFFCFCFF"/>
        <color rgb="FFF8696B"/>
      </colorScale>
    </cfRule>
  </conditionalFormatting>
  <conditionalFormatting sqref="Y55:Y65">
    <cfRule type="colorScale" priority="23">
      <colorScale>
        <cfvo type="min"/>
        <cfvo type="max"/>
        <color rgb="FFFCFCFF"/>
        <color rgb="FFF8696B"/>
      </colorScale>
    </cfRule>
  </conditionalFormatting>
  <conditionalFormatting sqref="Y73:Y83">
    <cfRule type="colorScale" priority="20">
      <colorScale>
        <cfvo type="min"/>
        <cfvo type="max"/>
        <color rgb="FFFCFCFF"/>
        <color rgb="FFF8696B"/>
      </colorScale>
    </cfRule>
  </conditionalFormatting>
  <conditionalFormatting sqref="Y91:Y101">
    <cfRule type="colorScale" priority="17">
      <colorScale>
        <cfvo type="min"/>
        <cfvo type="max"/>
        <color rgb="FFFCFCFF"/>
        <color rgb="FFF8696B"/>
      </colorScale>
    </cfRule>
  </conditionalFormatting>
  <conditionalFormatting sqref="Y109:Y119">
    <cfRule type="colorScale" priority="14">
      <colorScale>
        <cfvo type="min"/>
        <cfvo type="max"/>
        <color rgb="FFFCFCFF"/>
        <color rgb="FFF8696B"/>
      </colorScale>
    </cfRule>
  </conditionalFormatting>
  <conditionalFormatting sqref="Y127:Y137">
    <cfRule type="colorScale" priority="11">
      <colorScale>
        <cfvo type="min"/>
        <cfvo type="max"/>
        <color rgb="FFFCFCFF"/>
        <color rgb="FFF8696B"/>
      </colorScale>
    </cfRule>
  </conditionalFormatting>
  <conditionalFormatting sqref="Y145:Y155">
    <cfRule type="colorScale" priority="8">
      <colorScale>
        <cfvo type="min"/>
        <cfvo type="max"/>
        <color rgb="FFFCFCFF"/>
        <color rgb="FFF8696B"/>
      </colorScale>
    </cfRule>
  </conditionalFormatting>
  <conditionalFormatting sqref="Y163:Y173">
    <cfRule type="colorScale" priority="5">
      <colorScale>
        <cfvo type="min"/>
        <cfvo type="max"/>
        <color rgb="FFFCFCFF"/>
        <color rgb="FFF8696B"/>
      </colorScale>
    </cfRule>
  </conditionalFormatting>
  <conditionalFormatting sqref="Y182:Y192">
    <cfRule type="colorScale" priority="2">
      <colorScale>
        <cfvo type="min"/>
        <cfvo type="max"/>
        <color rgb="FFFCFCFF"/>
        <color rgb="FFF8696B"/>
      </colorScale>
    </cfRule>
  </conditionalFormatting>
  <conditionalFormatting sqref="Z2:AA1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{640FDA09-8AA3-4D14-9682-30C9E47A76BA}</x14:id>
        </ext>
      </extLst>
    </cfRule>
  </conditionalFormatting>
  <conditionalFormatting sqref="AB2:AD11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{E77C743A-B55D-4AEF-B4C3-01DC4307B237}</x14:id>
        </ext>
      </extLst>
    </cfRule>
  </conditionalFormatting>
  <conditionalFormatting sqref="AC20:AK2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8:AK4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6:AK6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4:AK8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2:AK10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0:AK11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8:AK1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46:AK1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64:AK17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83:AK19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U2:U11 X18:Y18 S2:S11">
      <formula1>$A$4:$A$23</formula1>
    </dataValidation>
    <dataValidation type="list" allowBlank="1" showInputMessage="1" showErrorMessage="1" sqref="R2:R11 T2:T11">
      <formula1>$B$3:$B$22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3925BC-196D-4041-8DEB-CE5BD3106D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X2:Y11</xm:sqref>
        </x14:conditionalFormatting>
        <x14:conditionalFormatting xmlns:xm="http://schemas.microsoft.com/office/excel/2006/main">
          <x14:cfRule type="dataBar" id="{640FDA09-8AA3-4D14-9682-30C9E47A76B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Z2:AA11</xm:sqref>
        </x14:conditionalFormatting>
        <x14:conditionalFormatting xmlns:xm="http://schemas.microsoft.com/office/excel/2006/main">
          <x14:cfRule type="dataBar" id="{E77C743A-B55D-4AEF-B4C3-01DC4307B2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AB2:AD11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6"/>
  <sheetViews>
    <sheetView topLeftCell="N1" zoomScale="80" zoomScaleNormal="80" workbookViewId="0">
      <selection activeCell="A2" sqref="A2:L22"/>
    </sheetView>
  </sheetViews>
  <sheetFormatPr defaultRowHeight="15" x14ac:dyDescent="0.25"/>
  <cols>
    <col min="1" max="1" width="7.140625" customWidth="1"/>
    <col min="2" max="2" width="16.42578125" bestFit="1" customWidth="1"/>
    <col min="3" max="3" width="5.140625" customWidth="1"/>
    <col min="4" max="4" width="6" customWidth="1"/>
    <col min="5" max="5" width="5.5703125" customWidth="1"/>
    <col min="6" max="6" width="5" customWidth="1"/>
    <col min="7" max="7" width="5.140625" customWidth="1"/>
    <col min="8" max="8" width="5.28515625" customWidth="1"/>
    <col min="9" max="9" width="7" customWidth="1"/>
    <col min="10" max="10" width="6.7109375" customWidth="1"/>
    <col min="11" max="11" width="15.5703125" customWidth="1"/>
    <col min="12" max="12" width="13.85546875" customWidth="1"/>
    <col min="14" max="14" width="29.28515625" bestFit="1" customWidth="1"/>
    <col min="15" max="15" width="17.85546875" bestFit="1" customWidth="1"/>
    <col min="16" max="16" width="21.140625" bestFit="1" customWidth="1"/>
    <col min="17" max="17" width="10.42578125" customWidth="1"/>
    <col min="18" max="18" width="18.5703125" bestFit="1" customWidth="1"/>
    <col min="19" max="19" width="14.28515625" bestFit="1" customWidth="1"/>
    <col min="20" max="20" width="22.85546875" bestFit="1" customWidth="1"/>
    <col min="21" max="21" width="13.140625" bestFit="1" customWidth="1"/>
    <col min="22" max="22" width="16.5703125" bestFit="1" customWidth="1"/>
    <col min="23" max="23" width="14.140625" bestFit="1" customWidth="1"/>
    <col min="24" max="24" width="20.28515625" bestFit="1" customWidth="1"/>
    <col min="25" max="25" width="19.85546875" bestFit="1" customWidth="1"/>
    <col min="26" max="26" width="13.140625" bestFit="1" customWidth="1"/>
    <col min="27" max="27" width="15.28515625" bestFit="1" customWidth="1"/>
    <col min="28" max="28" width="10.5703125" bestFit="1" customWidth="1"/>
    <col min="29" max="29" width="15.42578125" bestFit="1" customWidth="1"/>
    <col min="30" max="30" width="16.42578125" bestFit="1" customWidth="1"/>
    <col min="31" max="31" width="25" bestFit="1" customWidth="1"/>
    <col min="32" max="32" width="25.28515625" bestFit="1" customWidth="1"/>
    <col min="33" max="33" width="25.5703125" bestFit="1" customWidth="1"/>
    <col min="34" max="34" width="26" bestFit="1" customWidth="1"/>
    <col min="35" max="35" width="21" bestFit="1" customWidth="1"/>
    <col min="36" max="36" width="21.5703125" bestFit="1" customWidth="1"/>
    <col min="37" max="37" width="11" customWidth="1"/>
  </cols>
  <sheetData>
    <row r="1" spans="1:38" x14ac:dyDescent="0.25">
      <c r="A1" s="65" t="s">
        <v>93</v>
      </c>
      <c r="B1" s="65"/>
      <c r="C1" s="65"/>
      <c r="D1" s="65"/>
      <c r="E1" s="65"/>
      <c r="F1" s="65"/>
      <c r="G1" s="65"/>
      <c r="H1" s="65"/>
      <c r="I1" s="65"/>
      <c r="J1" s="65"/>
      <c r="P1" t="s">
        <v>915</v>
      </c>
      <c r="Q1" s="21" t="s">
        <v>864</v>
      </c>
      <c r="R1" s="29" t="s">
        <v>71</v>
      </c>
      <c r="S1" s="30" t="s">
        <v>778</v>
      </c>
      <c r="T1" s="31" t="s">
        <v>72</v>
      </c>
      <c r="U1" s="32" t="s">
        <v>878</v>
      </c>
      <c r="V1" s="22" t="s">
        <v>73</v>
      </c>
      <c r="W1" s="22" t="s">
        <v>74</v>
      </c>
      <c r="X1" s="22" t="s">
        <v>865</v>
      </c>
      <c r="Y1" s="22" t="s">
        <v>866</v>
      </c>
      <c r="Z1" s="22" t="s">
        <v>903</v>
      </c>
      <c r="AA1" s="22" t="s">
        <v>867</v>
      </c>
      <c r="AB1" s="22" t="s">
        <v>75</v>
      </c>
      <c r="AC1" s="22" t="s">
        <v>76</v>
      </c>
      <c r="AD1" s="23" t="s">
        <v>77</v>
      </c>
      <c r="AE1" s="22" t="s">
        <v>879</v>
      </c>
      <c r="AF1" s="22" t="s">
        <v>880</v>
      </c>
      <c r="AG1" s="22" t="s">
        <v>881</v>
      </c>
      <c r="AH1" s="22" t="s">
        <v>882</v>
      </c>
      <c r="AI1" s="22" t="s">
        <v>883</v>
      </c>
      <c r="AJ1" s="22" t="s">
        <v>884</v>
      </c>
      <c r="AL1" s="49"/>
    </row>
    <row r="2" spans="1:38" x14ac:dyDescent="0.25">
      <c r="A2" t="s">
        <v>88</v>
      </c>
      <c r="B2" t="s">
        <v>89</v>
      </c>
      <c r="C2" t="s">
        <v>90</v>
      </c>
      <c r="D2" t="s">
        <v>33</v>
      </c>
      <c r="E2" t="s">
        <v>0</v>
      </c>
      <c r="F2" t="s">
        <v>34</v>
      </c>
      <c r="G2" t="s">
        <v>91</v>
      </c>
      <c r="H2" t="s">
        <v>92</v>
      </c>
      <c r="I2" t="s">
        <v>37</v>
      </c>
      <c r="J2" t="s">
        <v>38</v>
      </c>
      <c r="K2" t="s">
        <v>67</v>
      </c>
      <c r="L2" t="s">
        <v>69</v>
      </c>
      <c r="P2" s="48">
        <f>Tabela1212[[#This Row],[GOLS CASA]]-Tabela1212[[#This Row],[GOLS FORA]]</f>
        <v>-7.2249589490968491E-2</v>
      </c>
      <c r="Q2" s="35">
        <v>1</v>
      </c>
      <c r="R2" s="25" t="str">
        <f>Tabela121215[[#This Row],[TIME CASA]]</f>
        <v>Goias</v>
      </c>
      <c r="S2" s="25">
        <f>Tabela121215[[#This Row],[Coluna1]]</f>
        <v>0</v>
      </c>
      <c r="T2" s="27" t="str">
        <f>Tabela121215[[#This Row],[TIME FORA]]</f>
        <v>Internacional</v>
      </c>
      <c r="U2" s="27">
        <f>Tabela121215[[#This Row],[Coluna2]]</f>
        <v>0</v>
      </c>
      <c r="V2" s="45">
        <f>U25</f>
        <v>0.68965517241379326</v>
      </c>
      <c r="W2" s="45">
        <f>U26</f>
        <v>0.76190476190476175</v>
      </c>
      <c r="X2" s="43">
        <f>Y19</f>
        <v>0.46677648165168145</v>
      </c>
      <c r="Y2" s="43">
        <f>X19</f>
        <v>0.50174905615489673</v>
      </c>
      <c r="Z2" s="43">
        <f t="shared" ref="Z2:AA11" si="0">1-X2</f>
        <v>0.53322351834831849</v>
      </c>
      <c r="AA2" s="43">
        <f t="shared" si="0"/>
        <v>0.49825094384510327</v>
      </c>
      <c r="AB2" s="38">
        <f>SUM(AD20:AK20,AE21:AK21,AF22:AK22,AG23:AK23,AH24:AK24,AI25:AK25,AJ26:AK26,AK27)</f>
        <v>0.29135576201117369</v>
      </c>
      <c r="AC2" s="38">
        <f>SUM(AC20,AD21,AE22,AF23,AG24,AH25,AI26,AJ27,AK28)</f>
        <v>0.37440928173666022</v>
      </c>
      <c r="AD2" s="39">
        <f>SUM(AC21:AC28,AD22:AD28,AE23:AE28,AF24:AF28,AG25:AG28,AH26:AH28,AI27:AI28,AJ28)</f>
        <v>0.33423478346881935</v>
      </c>
      <c r="AE2" s="37" t="str">
        <f>IF(Tabela1212[[#This Row],[%SG CASA]]&gt;=LARGE(Tabela1212[[%SG CASA]:[%SG FORA]],4),"SIM","NÃO")</f>
        <v>NÃO</v>
      </c>
      <c r="AF2" s="37" t="str">
        <f>IF(Tabela1212[[#This Row],[%SG FORA]]&gt;=LARGE(Tabela1212[[%SG CASA]:[%SG FORA]],4),"SIM","NÃO")</f>
        <v>NÃO</v>
      </c>
      <c r="AG2" s="37" t="str">
        <f>IF(Tabela1212[[#This Row],[%SOFRE GOL FORA]]&gt;=LARGE(Tabela1212[[%SOFRE GOL CASA]:[%SOFRE GOL FORA]],6),"SIM","NÃO")</f>
        <v>NÃO</v>
      </c>
      <c r="AH2" s="37" t="str">
        <f>IF(Tabela1212[[#This Row],[%SOFRE GOL CASA]]&gt;=LARGE(Tabela1212[[%SOFRE GOL CASA]:[%SOFRE GOL FORA]],6),"SIM","NÃO")</f>
        <v>NÃO</v>
      </c>
      <c r="AI2" s="37" t="str">
        <f t="shared" ref="AI2:AI11" si="1">IF(AB2 &gt; 0.6, "SIM","NÃO")</f>
        <v>NÃO</v>
      </c>
      <c r="AJ2" s="37" t="str">
        <f t="shared" ref="AJ2:AJ11" si="2">IF(AD2 &gt; 0.6, "SIM","NÃO")</f>
        <v>NÃO</v>
      </c>
      <c r="AL2" s="50"/>
    </row>
    <row r="3" spans="1:38" x14ac:dyDescent="0.25">
      <c r="A3">
        <v>1</v>
      </c>
      <c r="B3" t="s">
        <v>39</v>
      </c>
      <c r="C3">
        <v>6</v>
      </c>
      <c r="D3">
        <v>3</v>
      </c>
      <c r="E3">
        <v>3</v>
      </c>
      <c r="F3">
        <v>0</v>
      </c>
      <c r="G3">
        <v>6</v>
      </c>
      <c r="H3">
        <v>2</v>
      </c>
      <c r="I3">
        <v>4</v>
      </c>
      <c r="J3">
        <v>12</v>
      </c>
      <c r="K3">
        <f t="shared" ref="K3:K22" si="3">G3/C3</f>
        <v>1</v>
      </c>
      <c r="L3">
        <f t="shared" ref="L3:L22" si="4">H3/C3</f>
        <v>0.33333333333333331</v>
      </c>
      <c r="P3" s="48">
        <f>Tabela1212[[#This Row],[GOLS CASA]]-Tabela1212[[#This Row],[GOLS FORA]]</f>
        <v>0.26053639846743315</v>
      </c>
      <c r="Q3" s="35">
        <v>2</v>
      </c>
      <c r="R3" s="25" t="str">
        <f>Tabela121215[[#This Row],[TIME CASA]]</f>
        <v>Athletico PR</v>
      </c>
      <c r="S3" s="25">
        <f>Tabela121215[[#This Row],[Coluna1]]</f>
        <v>0</v>
      </c>
      <c r="T3" s="27" t="str">
        <f>Tabela121215[[#This Row],[TIME FORA]]</f>
        <v>Atletico MG</v>
      </c>
      <c r="U3" s="27">
        <f>Tabela121215[[#This Row],[Coluna2]]</f>
        <v>0</v>
      </c>
      <c r="V3" s="45">
        <f>U43</f>
        <v>1.1494252873563222</v>
      </c>
      <c r="W3" s="45">
        <f>U44</f>
        <v>0.88888888888888906</v>
      </c>
      <c r="X3" s="43">
        <f>Y37</f>
        <v>0.41111229050718734</v>
      </c>
      <c r="Y3" s="43">
        <f>X37</f>
        <v>0.31681879683559883</v>
      </c>
      <c r="Z3" s="43">
        <f t="shared" si="0"/>
        <v>0.58888770949281266</v>
      </c>
      <c r="AA3" s="43">
        <f t="shared" si="0"/>
        <v>0.68318120316440112</v>
      </c>
      <c r="AB3" s="38">
        <f>SUM(AD38:AK38,AE39:AK39,AF40:AK40,AG41:AK41,AH42:AK42,AI43:AK43,AJ44:AK44,AK45)</f>
        <v>0.41675820256791035</v>
      </c>
      <c r="AC3" s="38">
        <f>SUM(AC38,AD39,AE40,AF41,AG42,AH43,AI44,AJ45,AK46)</f>
        <v>0.30143095931168323</v>
      </c>
      <c r="AD3" s="39">
        <f>SUM(AC40:AC46,AC39,AD40:AD46,AE41,AF42,AG43,AH44,AI45,AJ46,AE46:AI46,AE45:AH45,AE44:AG44,AE42,AE43,AF43)</f>
        <v>0.2818069581238471</v>
      </c>
      <c r="AE3" s="37" t="str">
        <f>IF(Tabela1212[[#This Row],[%SG CASA]]&gt;=LARGE(Tabela1212[[%SG CASA]:[%SG FORA]],4),"SIM","NÃO")</f>
        <v>NÃO</v>
      </c>
      <c r="AF3" s="37" t="str">
        <f>IF(Tabela1212[[#This Row],[%SG FORA]]&gt;=LARGE(Tabela1212[[%SG CASA]:[%SG FORA]],4),"SIM","NÃO")</f>
        <v>NÃO</v>
      </c>
      <c r="AG3" s="37" t="str">
        <f>IF(Tabela1212[[#This Row],[%SOFRE GOL FORA]]&gt;=LARGE(Tabela1212[[%SOFRE GOL CASA]:[%SOFRE GOL FORA]],6),"SIM","NÃO")</f>
        <v>NÃO</v>
      </c>
      <c r="AH3" s="37" t="str">
        <f>IF(Tabela1212[[#This Row],[%SOFRE GOL CASA]]&gt;=LARGE(Tabela1212[[%SOFRE GOL CASA]:[%SOFRE GOL FORA]],6),"SIM","NÃO")</f>
        <v>NÃO</v>
      </c>
      <c r="AI3" s="17" t="str">
        <f t="shared" si="1"/>
        <v>NÃO</v>
      </c>
      <c r="AJ3" s="17" t="str">
        <f t="shared" si="2"/>
        <v>NÃO</v>
      </c>
    </row>
    <row r="4" spans="1:38" x14ac:dyDescent="0.25">
      <c r="A4">
        <v>2</v>
      </c>
      <c r="B4" t="s">
        <v>45</v>
      </c>
      <c r="C4">
        <v>6</v>
      </c>
      <c r="D4">
        <v>3</v>
      </c>
      <c r="E4">
        <v>2</v>
      </c>
      <c r="F4">
        <v>1</v>
      </c>
      <c r="G4">
        <v>9</v>
      </c>
      <c r="H4">
        <v>9</v>
      </c>
      <c r="I4">
        <v>0</v>
      </c>
      <c r="J4">
        <v>11</v>
      </c>
      <c r="K4">
        <f t="shared" si="3"/>
        <v>1.5</v>
      </c>
      <c r="L4">
        <f t="shared" si="4"/>
        <v>1.5</v>
      </c>
      <c r="P4" s="48">
        <f>Tabela1212[[#This Row],[GOLS CASA]]-Tabela1212[[#This Row],[GOLS FORA]]</f>
        <v>2.1871921182266014</v>
      </c>
      <c r="Q4" s="35">
        <v>3</v>
      </c>
      <c r="R4" s="25" t="str">
        <f>Tabela121215[[#This Row],[TIME CASA]]</f>
        <v>Botafogo</v>
      </c>
      <c r="S4" s="25">
        <f>Tabela121215[[#This Row],[Coluna1]]</f>
        <v>0</v>
      </c>
      <c r="T4" s="27" t="str">
        <f>Tabela121215[[#This Row],[TIME FORA]]</f>
        <v>Flamengo</v>
      </c>
      <c r="U4" s="27">
        <f>Tabela121215[[#This Row],[Coluna2]]</f>
        <v>0</v>
      </c>
      <c r="V4" s="45">
        <f>U61</f>
        <v>2.758620689655173</v>
      </c>
      <c r="W4" s="45">
        <f>U62</f>
        <v>0.5714285714285714</v>
      </c>
      <c r="X4" s="43">
        <f>Y55</f>
        <v>0.56471812200775928</v>
      </c>
      <c r="Y4" s="43">
        <f>X55</f>
        <v>6.337912758437271E-2</v>
      </c>
      <c r="Z4" s="43">
        <f t="shared" si="0"/>
        <v>0.43528187799224072</v>
      </c>
      <c r="AA4" s="43">
        <f t="shared" si="0"/>
        <v>0.9366208724156273</v>
      </c>
      <c r="AB4" s="38">
        <f>SUM(AE57:AK57,AD56:AK56,AF58:AK58,AG59:AK59,AH60:AK60,AI61:AK61,AJ62:AK62,AK63)</f>
        <v>0.82617901108028602</v>
      </c>
      <c r="AC4" s="38">
        <f>SUM(AC56,AD57,AE58,AF59,AG60,AH61,AI62,AJ63,AK64)</f>
        <v>0.11874895426096599</v>
      </c>
      <c r="AD4" s="39">
        <f>SUM(AC57,AD58,AE59,AF60,AG61,AH62,AI63,AJ64,AC58:AC64,AD59:AD64,AE60:AE64,AF61:AF64,AG62:AG64,AH63:AH64,AI64)</f>
        <v>5.2866119606590385E-2</v>
      </c>
      <c r="AE4" s="37" t="str">
        <f>IF(Tabela1212[[#This Row],[%SG CASA]]&gt;=LARGE(Tabela1212[[%SG CASA]:[%SG FORA]],4),"SIM","NÃO")</f>
        <v>NÃO</v>
      </c>
      <c r="AF4" s="37" t="str">
        <f>IF(Tabela1212[[#This Row],[%SG FORA]]&gt;=LARGE(Tabela1212[[%SG CASA]:[%SG FORA]],4),"SIM","NÃO")</f>
        <v>NÃO</v>
      </c>
      <c r="AG4" s="37" t="str">
        <f>IF(Tabela1212[[#This Row],[%SOFRE GOL FORA]]&gt;=LARGE(Tabela1212[[%SOFRE GOL CASA]:[%SOFRE GOL FORA]],6),"SIM","NÃO")</f>
        <v>SIM</v>
      </c>
      <c r="AH4" s="37" t="str">
        <f>IF(Tabela1212[[#This Row],[%SOFRE GOL CASA]]&gt;=LARGE(Tabela1212[[%SOFRE GOL CASA]:[%SOFRE GOL FORA]],6),"SIM","NÃO")</f>
        <v>NÃO</v>
      </c>
      <c r="AI4" s="17" t="str">
        <f t="shared" si="1"/>
        <v>SIM</v>
      </c>
      <c r="AJ4" s="17" t="str">
        <f t="shared" si="2"/>
        <v>NÃO</v>
      </c>
    </row>
    <row r="5" spans="1:38" x14ac:dyDescent="0.25">
      <c r="A5">
        <v>3</v>
      </c>
      <c r="B5" t="s">
        <v>55</v>
      </c>
      <c r="C5">
        <v>6</v>
      </c>
      <c r="D5">
        <v>3</v>
      </c>
      <c r="E5">
        <v>1</v>
      </c>
      <c r="F5">
        <v>2</v>
      </c>
      <c r="G5">
        <v>7</v>
      </c>
      <c r="H5">
        <v>7</v>
      </c>
      <c r="I5">
        <v>0</v>
      </c>
      <c r="J5">
        <v>10</v>
      </c>
      <c r="K5">
        <f t="shared" si="3"/>
        <v>1.1666666666666667</v>
      </c>
      <c r="L5">
        <f t="shared" si="4"/>
        <v>1.1666666666666667</v>
      </c>
      <c r="P5" s="48">
        <f>Tabela1212[[#This Row],[GOLS CASA]]-Tabela1212[[#This Row],[GOLS FORA]]</f>
        <v>1.2424740010946915</v>
      </c>
      <c r="Q5" s="35">
        <v>4</v>
      </c>
      <c r="R5" s="25" t="str">
        <f>Tabela121215[[#This Row],[TIME CASA]]</f>
        <v>Gremio</v>
      </c>
      <c r="S5" s="25">
        <f>Tabela121215[[#This Row],[Coluna1]]</f>
        <v>0</v>
      </c>
      <c r="T5" s="27" t="str">
        <f>Tabela121215[[#This Row],[TIME FORA]]</f>
        <v>Cuiaba</v>
      </c>
      <c r="U5" s="27">
        <f>Tabela121215[[#This Row],[Coluna2]]</f>
        <v>0</v>
      </c>
      <c r="V5" s="45">
        <f>U79</f>
        <v>1.8773946360153264</v>
      </c>
      <c r="W5" s="45">
        <f>U80</f>
        <v>0.63492063492063489</v>
      </c>
      <c r="X5" s="43">
        <f>Y73</f>
        <v>0.52997754835868438</v>
      </c>
      <c r="Y5" s="43">
        <f>X73</f>
        <v>0.1529881768577222</v>
      </c>
      <c r="Z5" s="43">
        <f t="shared" si="0"/>
        <v>0.47002245164131562</v>
      </c>
      <c r="AA5" s="43">
        <f t="shared" si="0"/>
        <v>0.84701182314227785</v>
      </c>
      <c r="AB5" s="38">
        <f>SUM(AD74:AK74,AE75:AK75,AF76:AK76,AG77:AK77,AH78:AK78,AI79:AK79,AJ80:AK80,AK81)</f>
        <v>0.671015813585912</v>
      </c>
      <c r="AC5" s="38">
        <f>SUM(AC74,AD75,AE76,AF77,AG78,AH79,AI80,AJ81,AK82)</f>
        <v>0.21064128526928333</v>
      </c>
      <c r="AD5" s="39">
        <f>SUM(AC75,AD76,AE77,AF78,AG79,AH80,AI81,AJ82,AC76:AC82,AD77:AD82,AE78:AE82,AF79:AF82,AG80:AG82,AH81:AH82,AI82)</f>
        <v>0.11819316389215906</v>
      </c>
      <c r="AE5" s="37" t="str">
        <f>IF(Tabela1212[[#This Row],[%SG CASA]]&gt;=LARGE(Tabela1212[[%SG CASA]:[%SG FORA]],4),"SIM","NÃO")</f>
        <v>NÃO</v>
      </c>
      <c r="AF5" s="37" t="str">
        <f>IF(Tabela1212[[#This Row],[%SG FORA]]&gt;=LARGE(Tabela1212[[%SG CASA]:[%SG FORA]],4),"SIM","NÃO")</f>
        <v>NÃO</v>
      </c>
      <c r="AG5" s="37" t="str">
        <f>IF(Tabela1212[[#This Row],[%SOFRE GOL FORA]]&gt;=LARGE(Tabela1212[[%SOFRE GOL CASA]:[%SOFRE GOL FORA]],6),"SIM","NÃO")</f>
        <v>SIM</v>
      </c>
      <c r="AH5" s="37" t="str">
        <f>IF(Tabela1212[[#This Row],[%SOFRE GOL CASA]]&gt;=LARGE(Tabela1212[[%SOFRE GOL CASA]:[%SOFRE GOL FORA]],6),"SIM","NÃO")</f>
        <v>NÃO</v>
      </c>
      <c r="AI5" s="17" t="str">
        <f t="shared" si="1"/>
        <v>SIM</v>
      </c>
      <c r="AJ5" s="17" t="str">
        <f t="shared" si="2"/>
        <v>NÃO</v>
      </c>
    </row>
    <row r="6" spans="1:38" x14ac:dyDescent="0.25">
      <c r="A6">
        <v>4</v>
      </c>
      <c r="B6" t="s">
        <v>49</v>
      </c>
      <c r="C6">
        <v>6</v>
      </c>
      <c r="D6">
        <v>3</v>
      </c>
      <c r="E6">
        <v>1</v>
      </c>
      <c r="F6">
        <v>2</v>
      </c>
      <c r="G6">
        <v>6</v>
      </c>
      <c r="H6">
        <v>7</v>
      </c>
      <c r="I6">
        <v>-1</v>
      </c>
      <c r="J6">
        <v>10</v>
      </c>
      <c r="K6">
        <f t="shared" si="3"/>
        <v>1</v>
      </c>
      <c r="L6">
        <f t="shared" si="4"/>
        <v>1.1666666666666667</v>
      </c>
      <c r="P6" s="48">
        <f>Tabela1212[[#This Row],[GOLS CASA]]-Tabela1212[[#This Row],[GOLS FORA]]</f>
        <v>1.2468527640941436</v>
      </c>
      <c r="Q6" s="35">
        <v>5</v>
      </c>
      <c r="R6" s="25" t="str">
        <f>Tabela121215[[#This Row],[TIME CASA]]</f>
        <v>Fluminense</v>
      </c>
      <c r="S6" s="25">
        <f>Tabela121215[[#This Row],[Coluna1]]</f>
        <v>0</v>
      </c>
      <c r="T6" s="27" t="str">
        <f>Tabela121215[[#This Row],[TIME FORA]]</f>
        <v>Fortaleza</v>
      </c>
      <c r="U6" s="27">
        <f>Tabela121215[[#This Row],[Coluna2]]</f>
        <v>0</v>
      </c>
      <c r="V6" s="45">
        <f>U97</f>
        <v>1.5325670498084294</v>
      </c>
      <c r="W6" s="45">
        <f>U98</f>
        <v>0.2857142857142857</v>
      </c>
      <c r="X6" s="43">
        <f>Y91</f>
        <v>0.75147729307528599</v>
      </c>
      <c r="Y6" s="43">
        <f>X91</f>
        <v>0.21598052231998849</v>
      </c>
      <c r="Z6" s="43">
        <f t="shared" si="0"/>
        <v>0.24852270692471401</v>
      </c>
      <c r="AA6" s="43">
        <f t="shared" si="0"/>
        <v>0.78401947768001157</v>
      </c>
      <c r="AB6" s="38">
        <f>SUM(AD92:AK92,AE93:AK93,AF94:AK94,AG95:AK95,AH96:AK96,AI97:AK97,AJ98:AK98,AK99)</f>
        <v>0.69272934316335733</v>
      </c>
      <c r="AC6" s="38">
        <f>SUM(AC92,AD93,AE94,AF95,AG96,AH97,AI98,AJ99,AK100)</f>
        <v>0.24154267863206055</v>
      </c>
      <c r="AD6" s="39">
        <f>SUM(AC93,AD94,AE95,AF96,AG97,AH98,AI99,AJ100,AC94:AC100,AD95:AD100,AE96:AE100,AF97:AF100,AG98:AG100,AH99:AH100,AI100)</f>
        <v>6.5695284755542538E-2</v>
      </c>
      <c r="AE6" s="37" t="str">
        <f>IF(Tabela1212[[#This Row],[%SG CASA]]&gt;=LARGE(Tabela1212[[%SG CASA]:[%SG FORA]],4),"SIM","NÃO")</f>
        <v>SIM</v>
      </c>
      <c r="AF6" s="37" t="str">
        <f>IF(Tabela1212[[#This Row],[%SG FORA]]&gt;=LARGE(Tabela1212[[%SG CASA]:[%SG FORA]],4),"SIM","NÃO")</f>
        <v>NÃO</v>
      </c>
      <c r="AG6" s="37" t="str">
        <f>IF(Tabela1212[[#This Row],[%SOFRE GOL FORA]]&gt;=LARGE(Tabela1212[[%SOFRE GOL CASA]:[%SOFRE GOL FORA]],6),"SIM","NÃO")</f>
        <v>SIM</v>
      </c>
      <c r="AH6" s="37" t="str">
        <f>IF(Tabela1212[[#This Row],[%SOFRE GOL CASA]]&gt;=LARGE(Tabela1212[[%SOFRE GOL CASA]:[%SOFRE GOL FORA]],6),"SIM","NÃO")</f>
        <v>NÃO</v>
      </c>
      <c r="AI6" s="17" t="str">
        <f t="shared" si="1"/>
        <v>SIM</v>
      </c>
      <c r="AJ6" s="17" t="str">
        <f t="shared" si="2"/>
        <v>NÃO</v>
      </c>
    </row>
    <row r="7" spans="1:38" x14ac:dyDescent="0.25">
      <c r="A7">
        <v>5</v>
      </c>
      <c r="B7" t="s">
        <v>60</v>
      </c>
      <c r="C7">
        <v>6</v>
      </c>
      <c r="D7">
        <v>2</v>
      </c>
      <c r="E7">
        <v>3</v>
      </c>
      <c r="F7">
        <v>1</v>
      </c>
      <c r="G7">
        <v>6</v>
      </c>
      <c r="H7">
        <v>4</v>
      </c>
      <c r="I7">
        <v>2</v>
      </c>
      <c r="J7">
        <v>9</v>
      </c>
      <c r="K7">
        <f t="shared" si="3"/>
        <v>1</v>
      </c>
      <c r="L7">
        <f t="shared" si="4"/>
        <v>0.66666666666666663</v>
      </c>
      <c r="P7" s="48">
        <f>Tabela1212[[#This Row],[GOLS CASA]]-Tabela1212[[#This Row],[GOLS FORA]]</f>
        <v>-0.27914614121510639</v>
      </c>
      <c r="Q7" s="35">
        <v>6</v>
      </c>
      <c r="R7" s="25" t="str">
        <f>Tabela121215[[#This Row],[TIME CASA]]</f>
        <v>Corinthians</v>
      </c>
      <c r="S7" s="25">
        <f>Tabela121215[[#This Row],[Coluna1]]</f>
        <v>0</v>
      </c>
      <c r="T7" s="27" t="str">
        <f>Tabela121215[[#This Row],[TIME FORA]]</f>
        <v>Palmeiras</v>
      </c>
      <c r="U7" s="27">
        <f>Tabela121215[[#This Row],[Coluna2]]</f>
        <v>0</v>
      </c>
      <c r="V7" s="45">
        <f>U115</f>
        <v>1.1494252873563222</v>
      </c>
      <c r="W7" s="45">
        <f>U116</f>
        <v>1.4285714285714286</v>
      </c>
      <c r="X7" s="43">
        <f>Y109</f>
        <v>0.23965103644177579</v>
      </c>
      <c r="Y7" s="43">
        <f>X109</f>
        <v>0.31681879683559883</v>
      </c>
      <c r="Z7" s="43">
        <f t="shared" si="0"/>
        <v>0.76034896355822423</v>
      </c>
      <c r="AA7" s="43">
        <f t="shared" si="0"/>
        <v>0.68318120316440112</v>
      </c>
      <c r="AB7" s="38">
        <f>SUM(AD110:AK110,AE111:AK111,AF112:AK112,AG113:AK113,AH114:AK114,AI115:AK115,AJ116:AK116,AK117)</f>
        <v>0.30350246380616708</v>
      </c>
      <c r="AC7" s="38">
        <f>SUM(AC110,AD111,AE112,AF113,AG114,AH115,AI116,AJ117,AK118)</f>
        <v>0.26214038626834946</v>
      </c>
      <c r="AD7" s="39">
        <f>SUM(AC111,AD112,AE113,AF114,AG115,AH116,AI117,AJ118,AC112:AC118,AD113:AD118,AE114:AE118,AF115:AF118,AG116:AG118,AH117:AH118,AI118)</f>
        <v>0.43433465258559084</v>
      </c>
      <c r="AE7" s="37" t="str">
        <f>IF(Tabela1212[[#This Row],[%SG CASA]]&gt;=LARGE(Tabela1212[[%SG CASA]:[%SG FORA]],4),"SIM","NÃO")</f>
        <v>NÃO</v>
      </c>
      <c r="AF7" s="37" t="str">
        <f>IF(Tabela1212[[#This Row],[%SG FORA]]&gt;=LARGE(Tabela1212[[%SG CASA]:[%SG FORA]],4),"SIM","NÃO")</f>
        <v>NÃO</v>
      </c>
      <c r="AG7" s="37" t="str">
        <f>IF(Tabela1212[[#This Row],[%SOFRE GOL FORA]]&gt;=LARGE(Tabela1212[[%SOFRE GOL CASA]:[%SOFRE GOL FORA]],6),"SIM","NÃO")</f>
        <v>NÃO</v>
      </c>
      <c r="AH7" s="37" t="str">
        <f>IF(Tabela1212[[#This Row],[%SOFRE GOL CASA]]&gt;=LARGE(Tabela1212[[%SOFRE GOL CASA]:[%SOFRE GOL FORA]],6),"SIM","NÃO")</f>
        <v>NÃO</v>
      </c>
      <c r="AI7" s="17" t="str">
        <f t="shared" si="1"/>
        <v>NÃO</v>
      </c>
      <c r="AJ7" s="17" t="str">
        <f t="shared" si="2"/>
        <v>NÃO</v>
      </c>
    </row>
    <row r="8" spans="1:38" x14ac:dyDescent="0.25">
      <c r="A8">
        <v>6</v>
      </c>
      <c r="B8" t="s">
        <v>41</v>
      </c>
      <c r="C8">
        <v>6</v>
      </c>
      <c r="D8">
        <v>2</v>
      </c>
      <c r="E8">
        <v>2</v>
      </c>
      <c r="F8">
        <v>2</v>
      </c>
      <c r="G8">
        <v>9</v>
      </c>
      <c r="H8">
        <v>6</v>
      </c>
      <c r="I8">
        <v>3</v>
      </c>
      <c r="J8">
        <v>8</v>
      </c>
      <c r="K8">
        <f t="shared" si="3"/>
        <v>1.5</v>
      </c>
      <c r="L8">
        <f t="shared" si="4"/>
        <v>1</v>
      </c>
      <c r="P8" s="48">
        <f>Tabela1212[[#This Row],[GOLS CASA]]-Tabela1212[[#This Row],[GOLS FORA]]</f>
        <v>-0.3032293377120962</v>
      </c>
      <c r="Q8" s="35">
        <v>7</v>
      </c>
      <c r="R8" s="25" t="str">
        <f>Tabela121215[[#This Row],[TIME CASA]]</f>
        <v>Cruzeiro</v>
      </c>
      <c r="S8" s="25">
        <f>Tabela121215[[#This Row],[Coluna1]]</f>
        <v>0</v>
      </c>
      <c r="T8" s="27" t="str">
        <f>Tabela121215[[#This Row],[TIME FORA]]</f>
        <v>Bragantino</v>
      </c>
      <c r="U8" s="27">
        <f>Tabela121215[[#This Row],[Coluna2]]</f>
        <v>0</v>
      </c>
      <c r="V8" s="45">
        <f>U133</f>
        <v>0.26819923371647519</v>
      </c>
      <c r="W8" s="45">
        <f>U134</f>
        <v>0.5714285714285714</v>
      </c>
      <c r="X8" s="43">
        <f>Y127</f>
        <v>0.56471812200775928</v>
      </c>
      <c r="Y8" s="43">
        <f>X127</f>
        <v>0.76475540086301885</v>
      </c>
      <c r="Z8" s="43">
        <f t="shared" si="0"/>
        <v>0.43528187799224072</v>
      </c>
      <c r="AA8" s="43">
        <f t="shared" si="0"/>
        <v>0.23524459913698115</v>
      </c>
      <c r="AB8" s="38">
        <f>SUM(AD128,AE129,AF130,AG131,AH132,AI133,AJ134,AK135,AE128:AK128,AF129:AK129,AG130:AK130,AH131:AK131,AI132:AK132,AJ133:AK133,AK134)</f>
        <v>0.14281807826449097</v>
      </c>
      <c r="AC8" s="38">
        <f>SUM(AC128,AD129,AE130,AF131,AG132,AH133,AI134,AJ135,AK136)</f>
        <v>0.50063790155208343</v>
      </c>
      <c r="AD8" s="39">
        <f>SUM(AC129,AD130,AE131,AF132,AG133,AH134,AI135,AJ136,AC130:AC136,AD131:AD136,AE132:AE136,AF133:AF136,AG134:AG136,AH135:AH136,AI136)</f>
        <v>0.35654400944927273</v>
      </c>
      <c r="AE8" s="37" t="str">
        <f>IF(Tabela1212[[#This Row],[%SG CASA]]&gt;=LARGE(Tabela1212[[%SG CASA]:[%SG FORA]],4),"SIM","NÃO")</f>
        <v>NÃO</v>
      </c>
      <c r="AF8" s="37" t="str">
        <f>IF(Tabela1212[[#This Row],[%SG FORA]]&gt;=LARGE(Tabela1212[[%SG CASA]:[%SG FORA]],4),"SIM","NÃO")</f>
        <v>SIM</v>
      </c>
      <c r="AG8" s="37" t="str">
        <f>IF(Tabela1212[[#This Row],[%SOFRE GOL FORA]]&gt;=LARGE(Tabela1212[[%SOFRE GOL CASA]:[%SOFRE GOL FORA]],6),"SIM","NÃO")</f>
        <v>NÃO</v>
      </c>
      <c r="AH8" s="37" t="str">
        <f>IF(Tabela1212[[#This Row],[%SOFRE GOL CASA]]&gt;=LARGE(Tabela1212[[%SOFRE GOL CASA]:[%SOFRE GOL FORA]],6),"SIM","NÃO")</f>
        <v>NÃO</v>
      </c>
      <c r="AI8" s="17" t="str">
        <f t="shared" si="1"/>
        <v>NÃO</v>
      </c>
      <c r="AJ8" s="17" t="str">
        <f t="shared" si="2"/>
        <v>NÃO</v>
      </c>
    </row>
    <row r="9" spans="1:38" x14ac:dyDescent="0.25">
      <c r="A9">
        <v>7</v>
      </c>
      <c r="B9" t="s">
        <v>48</v>
      </c>
      <c r="C9">
        <v>6</v>
      </c>
      <c r="D9">
        <v>2</v>
      </c>
      <c r="E9">
        <v>2</v>
      </c>
      <c r="F9">
        <v>2</v>
      </c>
      <c r="G9">
        <v>4</v>
      </c>
      <c r="H9">
        <v>6</v>
      </c>
      <c r="I9">
        <v>-2</v>
      </c>
      <c r="J9">
        <v>8</v>
      </c>
      <c r="K9">
        <f t="shared" si="3"/>
        <v>0.66666666666666663</v>
      </c>
      <c r="L9">
        <f t="shared" si="4"/>
        <v>1</v>
      </c>
      <c r="P9" s="48">
        <f>Tabela1212[[#This Row],[GOLS CASA]]-Tabela1212[[#This Row],[GOLS FORA]]</f>
        <v>1.8418171866447732</v>
      </c>
      <c r="Q9" s="35">
        <v>8</v>
      </c>
      <c r="R9" s="25" t="str">
        <f>Tabela121215[[#This Row],[TIME CASA]]</f>
        <v>Bahia</v>
      </c>
      <c r="S9" s="25">
        <f>Tabela121215[[#This Row],[Coluna1]]</f>
        <v>0</v>
      </c>
      <c r="T9" s="27" t="str">
        <f>Tabela121215[[#This Row],[TIME FORA]]</f>
        <v>Vasco da Gama</v>
      </c>
      <c r="U9" s="27">
        <f>Tabela121215[[#This Row],[Coluna2]]</f>
        <v>0</v>
      </c>
      <c r="V9" s="45">
        <f>U151</f>
        <v>2.3180076628352495</v>
      </c>
      <c r="W9" s="45">
        <f>U152</f>
        <v>0.47619047619047622</v>
      </c>
      <c r="X9" s="43">
        <f>Y145</f>
        <v>0.62114515761545153</v>
      </c>
      <c r="Y9" s="43">
        <f>X145</f>
        <v>9.8469574894817918E-2</v>
      </c>
      <c r="Z9" s="43">
        <f t="shared" si="0"/>
        <v>0.37885484238454847</v>
      </c>
      <c r="AA9" s="43">
        <f t="shared" si="0"/>
        <v>0.90153042510518211</v>
      </c>
      <c r="AB9" s="38">
        <f>SUM(AD146,AE147,AF148,AG149,AH150,AI151,AJ152,AK153,AE146:AK146,AF147:AK147,AG148:AK148,AH149:AK149,AI150:AK150,AJ151:AK151,AK152)</f>
        <v>0.78963509582341629</v>
      </c>
      <c r="AC9" s="38">
        <f>SUM(AC146,AD147,AE148,AF149,AG150,AH151,AI152,AJ153,AK154)</f>
        <v>0.14975777364291451</v>
      </c>
      <c r="AD9" s="39">
        <f>SUM(AC147,AD148,AE149,AF150,AG151,AH152,AI153,AJ154,AC148:AC154,AD149:AD154,AE150:AE154,AF151:AF154,AG152:AG154,AH153:AH154,AI154)</f>
        <v>5.9929694041642272E-2</v>
      </c>
      <c r="AE9" s="37" t="str">
        <f>IF(Tabela1212[[#This Row],[%SG CASA]]&gt;=LARGE(Tabela1212[[%SG CASA]:[%SG FORA]],4),"SIM","NÃO")</f>
        <v>SIM</v>
      </c>
      <c r="AF9" s="37" t="str">
        <f>IF(Tabela1212[[#This Row],[%SG FORA]]&gt;=LARGE(Tabela1212[[%SG CASA]:[%SG FORA]],4),"SIM","NÃO")</f>
        <v>NÃO</v>
      </c>
      <c r="AG9" s="37" t="str">
        <f>IF(Tabela1212[[#This Row],[%SOFRE GOL FORA]]&gt;=LARGE(Tabela1212[[%SOFRE GOL CASA]:[%SOFRE GOL FORA]],6),"SIM","NÃO")</f>
        <v>SIM</v>
      </c>
      <c r="AH9" s="37" t="str">
        <f>IF(Tabela1212[[#This Row],[%SOFRE GOL CASA]]&gt;=LARGE(Tabela1212[[%SOFRE GOL CASA]:[%SOFRE GOL FORA]],6),"SIM","NÃO")</f>
        <v>NÃO</v>
      </c>
      <c r="AI9" s="17" t="str">
        <f t="shared" si="1"/>
        <v>SIM</v>
      </c>
      <c r="AJ9" s="17" t="str">
        <f t="shared" si="2"/>
        <v>NÃO</v>
      </c>
    </row>
    <row r="10" spans="1:38" x14ac:dyDescent="0.25">
      <c r="A10">
        <v>8</v>
      </c>
      <c r="B10" t="s">
        <v>46</v>
      </c>
      <c r="C10">
        <v>6</v>
      </c>
      <c r="D10">
        <v>2</v>
      </c>
      <c r="E10">
        <v>1</v>
      </c>
      <c r="F10">
        <v>3</v>
      </c>
      <c r="G10">
        <v>6</v>
      </c>
      <c r="H10">
        <v>9</v>
      </c>
      <c r="I10">
        <v>-3</v>
      </c>
      <c r="J10">
        <v>7</v>
      </c>
      <c r="K10">
        <f t="shared" si="3"/>
        <v>1</v>
      </c>
      <c r="L10">
        <f t="shared" si="4"/>
        <v>1.5</v>
      </c>
      <c r="P10" s="48">
        <f>Tabela1212[[#This Row],[GOLS CASA]]-Tabela1212[[#This Row],[GOLS FORA]]</f>
        <v>1.8281335522714841</v>
      </c>
      <c r="Q10" s="35">
        <v>9</v>
      </c>
      <c r="R10" s="25" t="str">
        <f>Tabela121215[[#This Row],[TIME CASA]]</f>
        <v>America MG</v>
      </c>
      <c r="S10" s="25">
        <f>Tabela121215[[#This Row],[Coluna1]]</f>
        <v>0</v>
      </c>
      <c r="T10" s="27" t="str">
        <f>Tabela121215[[#This Row],[TIME FORA]]</f>
        <v>Santos</v>
      </c>
      <c r="U10" s="27">
        <f>Tabela121215[[#This Row],[Coluna2]]</f>
        <v>0</v>
      </c>
      <c r="V10" s="45">
        <f>U169</f>
        <v>2.1455938697318016</v>
      </c>
      <c r="W10" s="45">
        <f>U170</f>
        <v>0.31746031746031744</v>
      </c>
      <c r="X10" s="43">
        <f>Y163</f>
        <v>0.7279955689141826</v>
      </c>
      <c r="Y10" s="43">
        <f>X163</f>
        <v>0.11699853452012977</v>
      </c>
      <c r="Z10" s="43">
        <f t="shared" si="0"/>
        <v>0.2720044310858174</v>
      </c>
      <c r="AA10" s="43">
        <f t="shared" si="0"/>
        <v>0.88300146547987024</v>
      </c>
      <c r="AB10" s="38">
        <f>SUM(AD164,AE165,AF166,AG167,AH168,AI169,AJ170,AK171,AE164:AK164,AF165:AK165,AG166:AK166,AH167:AK167,AI168:AK168,AJ169:AK169,AK170)</f>
        <v>0.80246760605999201</v>
      </c>
      <c r="AC10" s="38">
        <f>SUM(AC164,AD165,AE166,AF167,AG168,AH169,AI170,AJ171,AK172)</f>
        <v>0.15384981996045544</v>
      </c>
      <c r="AD10" s="39">
        <f>SUM(AC165,AD166,AE167,AF168,AG169,AH170,AI171,AJ172,AC166:AC172,AD167:AD172,AE168:AE172,AF169:AF172,AG170:AG172,AH171:AH172,AI172)</f>
        <v>4.3289426698680529E-2</v>
      </c>
      <c r="AE10" s="37" t="str">
        <f>IF(Tabela1212[[#This Row],[%SG CASA]]&gt;=LARGE(Tabela1212[[%SG CASA]:[%SG FORA]],4),"SIM","NÃO")</f>
        <v>SIM</v>
      </c>
      <c r="AF10" s="37" t="str">
        <f>IF(Tabela1212[[#This Row],[%SG FORA]]&gt;=LARGE(Tabela1212[[%SG CASA]:[%SG FORA]],4),"SIM","NÃO")</f>
        <v>NÃO</v>
      </c>
      <c r="AG10" s="37" t="str">
        <f>IF(Tabela1212[[#This Row],[%SOFRE GOL FORA]]&gt;=LARGE(Tabela1212[[%SOFRE GOL CASA]:[%SOFRE GOL FORA]],6),"SIM","NÃO")</f>
        <v>SIM</v>
      </c>
      <c r="AH10" s="37" t="str">
        <f>IF(Tabela1212[[#This Row],[%SOFRE GOL CASA]]&gt;=LARGE(Tabela1212[[%SOFRE GOL CASA]:[%SOFRE GOL FORA]],6),"SIM","NÃO")</f>
        <v>NÃO</v>
      </c>
      <c r="AI10" s="17" t="str">
        <f t="shared" si="1"/>
        <v>SIM</v>
      </c>
      <c r="AJ10" s="17" t="str">
        <f t="shared" si="2"/>
        <v>NÃO</v>
      </c>
    </row>
    <row r="11" spans="1:38" x14ac:dyDescent="0.25">
      <c r="A11">
        <v>9</v>
      </c>
      <c r="B11" t="s">
        <v>43</v>
      </c>
      <c r="C11">
        <v>6</v>
      </c>
      <c r="D11">
        <v>2</v>
      </c>
      <c r="E11">
        <v>1</v>
      </c>
      <c r="F11">
        <v>3</v>
      </c>
      <c r="G11">
        <v>4</v>
      </c>
      <c r="H11">
        <v>7</v>
      </c>
      <c r="I11">
        <v>-3</v>
      </c>
      <c r="J11">
        <v>7</v>
      </c>
      <c r="K11">
        <f t="shared" si="3"/>
        <v>0.66666666666666663</v>
      </c>
      <c r="L11">
        <f t="shared" si="4"/>
        <v>1.1666666666666667</v>
      </c>
      <c r="P11" s="48">
        <f>Tabela1212[[#This Row],[GOLS CASA]]-Tabela1212[[#This Row],[GOLS FORA]]</f>
        <v>1.3836891078270397</v>
      </c>
      <c r="Q11" s="36">
        <v>10</v>
      </c>
      <c r="R11" s="25" t="str">
        <f>Tabela121215[[#This Row],[TIME CASA]]</f>
        <v>Sao Paulo</v>
      </c>
      <c r="S11" s="25">
        <f>Tabela121215[[#This Row],[Coluna1]]</f>
        <v>0</v>
      </c>
      <c r="T11" s="27" t="str">
        <f>Tabela121215[[#This Row],[TIME FORA]]</f>
        <v>Coritiba</v>
      </c>
      <c r="U11" s="27">
        <f>Tabela121215[[#This Row],[Coluna2]]</f>
        <v>0</v>
      </c>
      <c r="V11" s="46">
        <f>U188</f>
        <v>2.1455938697318016</v>
      </c>
      <c r="W11" s="46">
        <f>U189</f>
        <v>0.76190476190476175</v>
      </c>
      <c r="X11" s="44">
        <f>Y182</f>
        <v>0.46677648165168145</v>
      </c>
      <c r="Y11" s="44">
        <f>X182</f>
        <v>0.11699853452012977</v>
      </c>
      <c r="Z11" s="44">
        <f t="shared" si="0"/>
        <v>0.53322351834831849</v>
      </c>
      <c r="AA11" s="44">
        <f t="shared" si="0"/>
        <v>0.88300146547987024</v>
      </c>
      <c r="AB11" s="40">
        <f>SUM(AD183,AE184,AF185,AG186,AH187,AI188,AJ189,AK190,AE183:AK183,AF184:AK184,AG185:AK185,AH186:AK186,AI187:AK187,AJ188:AK188,AK189)</f>
        <v>0.69197091742877082</v>
      </c>
      <c r="AC11" s="40">
        <f>SUM(AC183,AD184,AE185,AF186,AG187,AH188,AI189,AJ190,AK191)</f>
        <v>0.18772540555908235</v>
      </c>
      <c r="AD11" s="41">
        <f>SUM(AC184,AD185,AE186,AF187,AG188,AH189,AI190,AJ191,AC185:AC191,AD186:AD191,AE187:AE191,AF188:AF191,AG189:AG191,AH190:AH191,AI191)</f>
        <v>0.11991040945139804</v>
      </c>
      <c r="AE11" s="37" t="str">
        <f>IF(Tabela1212[[#This Row],[%SG CASA]]&gt;=LARGE(Tabela1212[[%SG CASA]:[%SG FORA]],4),"SIM","NÃO")</f>
        <v>NÃO</v>
      </c>
      <c r="AF11" s="37" t="str">
        <f>IF(Tabela1212[[#This Row],[%SG FORA]]&gt;=LARGE(Tabela1212[[%SG CASA]:[%SG FORA]],4),"SIM","NÃO")</f>
        <v>NÃO</v>
      </c>
      <c r="AG11" s="37" t="str">
        <f>IF(Tabela1212[[#This Row],[%SOFRE GOL FORA]]&gt;=LARGE(Tabela1212[[%SOFRE GOL CASA]:[%SOFRE GOL FORA]],6),"SIM","NÃO")</f>
        <v>SIM</v>
      </c>
      <c r="AH11" s="37" t="str">
        <f>IF(Tabela1212[[#This Row],[%SOFRE GOL CASA]]&gt;=LARGE(Tabela1212[[%SOFRE GOL CASA]:[%SOFRE GOL FORA]],6),"SIM","NÃO")</f>
        <v>NÃO</v>
      </c>
      <c r="AI11" s="24" t="str">
        <f t="shared" si="1"/>
        <v>SIM</v>
      </c>
      <c r="AJ11" s="24" t="str">
        <f t="shared" si="2"/>
        <v>NÃO</v>
      </c>
    </row>
    <row r="12" spans="1:38" x14ac:dyDescent="0.25">
      <c r="A12">
        <v>10</v>
      </c>
      <c r="B12" t="s">
        <v>52</v>
      </c>
      <c r="C12">
        <v>6</v>
      </c>
      <c r="D12">
        <v>1</v>
      </c>
      <c r="E12">
        <v>3</v>
      </c>
      <c r="F12">
        <v>2</v>
      </c>
      <c r="G12">
        <v>7</v>
      </c>
      <c r="H12">
        <v>7</v>
      </c>
      <c r="I12">
        <v>0</v>
      </c>
      <c r="J12">
        <v>6</v>
      </c>
      <c r="K12">
        <f t="shared" si="3"/>
        <v>1.1666666666666667</v>
      </c>
      <c r="L12">
        <f t="shared" si="4"/>
        <v>1.1666666666666667</v>
      </c>
    </row>
    <row r="13" spans="1:38" x14ac:dyDescent="0.25">
      <c r="A13">
        <v>11</v>
      </c>
      <c r="B13" t="s">
        <v>44</v>
      </c>
      <c r="C13">
        <v>6</v>
      </c>
      <c r="D13">
        <v>1</v>
      </c>
      <c r="E13">
        <v>3</v>
      </c>
      <c r="F13">
        <v>2</v>
      </c>
      <c r="G13">
        <v>6</v>
      </c>
      <c r="H13">
        <v>9</v>
      </c>
      <c r="I13">
        <v>-3</v>
      </c>
      <c r="J13">
        <v>6</v>
      </c>
      <c r="K13">
        <f t="shared" si="3"/>
        <v>1</v>
      </c>
      <c r="L13">
        <f t="shared" si="4"/>
        <v>1.5</v>
      </c>
    </row>
    <row r="14" spans="1:38" x14ac:dyDescent="0.25">
      <c r="A14">
        <v>12</v>
      </c>
      <c r="B14" t="s">
        <v>47</v>
      </c>
      <c r="C14">
        <v>6</v>
      </c>
      <c r="D14">
        <v>2</v>
      </c>
      <c r="E14">
        <v>0</v>
      </c>
      <c r="F14">
        <v>4</v>
      </c>
      <c r="G14">
        <v>3</v>
      </c>
      <c r="H14">
        <v>8</v>
      </c>
      <c r="I14">
        <v>-5</v>
      </c>
      <c r="J14">
        <v>6</v>
      </c>
      <c r="K14">
        <f t="shared" si="3"/>
        <v>0.5</v>
      </c>
      <c r="L14">
        <f t="shared" si="4"/>
        <v>1.3333333333333333</v>
      </c>
    </row>
    <row r="15" spans="1:38" x14ac:dyDescent="0.25">
      <c r="A15">
        <v>13</v>
      </c>
      <c r="B15" t="s">
        <v>40</v>
      </c>
      <c r="C15">
        <v>6</v>
      </c>
      <c r="D15">
        <v>1</v>
      </c>
      <c r="E15">
        <v>2</v>
      </c>
      <c r="F15">
        <v>3</v>
      </c>
      <c r="G15">
        <v>4</v>
      </c>
      <c r="H15">
        <v>5</v>
      </c>
      <c r="I15">
        <v>-1</v>
      </c>
      <c r="J15">
        <v>5</v>
      </c>
      <c r="K15">
        <f t="shared" si="3"/>
        <v>0.66666666666666663</v>
      </c>
      <c r="L15">
        <f t="shared" si="4"/>
        <v>0.83333333333333337</v>
      </c>
    </row>
    <row r="16" spans="1:38" x14ac:dyDescent="0.25">
      <c r="A16">
        <v>14</v>
      </c>
      <c r="B16" t="s">
        <v>57</v>
      </c>
      <c r="C16">
        <v>6</v>
      </c>
      <c r="D16">
        <v>1</v>
      </c>
      <c r="E16">
        <v>1</v>
      </c>
      <c r="F16">
        <v>4</v>
      </c>
      <c r="G16">
        <v>6</v>
      </c>
      <c r="H16">
        <v>16</v>
      </c>
      <c r="I16">
        <v>-10</v>
      </c>
      <c r="J16">
        <v>4</v>
      </c>
      <c r="K16">
        <f t="shared" si="3"/>
        <v>1</v>
      </c>
      <c r="L16">
        <f t="shared" si="4"/>
        <v>2.6666666666666665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</row>
    <row r="17" spans="1:37" x14ac:dyDescent="0.25">
      <c r="A17">
        <v>15</v>
      </c>
      <c r="B17" t="s">
        <v>58</v>
      </c>
      <c r="C17">
        <v>6</v>
      </c>
      <c r="D17">
        <v>0</v>
      </c>
      <c r="E17">
        <v>2</v>
      </c>
      <c r="F17">
        <v>4</v>
      </c>
      <c r="G17">
        <v>4</v>
      </c>
      <c r="H17">
        <v>8</v>
      </c>
      <c r="I17">
        <v>-4</v>
      </c>
      <c r="J17">
        <v>2</v>
      </c>
      <c r="K17">
        <f t="shared" si="3"/>
        <v>0.66666666666666663</v>
      </c>
      <c r="L17">
        <f t="shared" si="4"/>
        <v>1.3333333333333333</v>
      </c>
      <c r="O17" s="65" t="s">
        <v>868</v>
      </c>
      <c r="P17" s="65"/>
      <c r="Q17" s="65"/>
      <c r="R17" s="65"/>
    </row>
    <row r="18" spans="1:37" x14ac:dyDescent="0.25">
      <c r="A18">
        <v>16</v>
      </c>
      <c r="B18" t="s">
        <v>50</v>
      </c>
      <c r="C18">
        <v>6</v>
      </c>
      <c r="D18">
        <v>0</v>
      </c>
      <c r="E18">
        <v>2</v>
      </c>
      <c r="F18">
        <v>4</v>
      </c>
      <c r="G18">
        <v>5</v>
      </c>
      <c r="H18">
        <v>11</v>
      </c>
      <c r="I18">
        <v>-6</v>
      </c>
      <c r="J18">
        <v>2</v>
      </c>
      <c r="K18">
        <f t="shared" si="3"/>
        <v>0.83333333333333337</v>
      </c>
      <c r="L18">
        <f t="shared" si="4"/>
        <v>1.8333333333333333</v>
      </c>
      <c r="O18" s="66" t="s">
        <v>97</v>
      </c>
      <c r="P18" s="66"/>
      <c r="Q18" s="67">
        <f>$K$49</f>
        <v>1.4499999999999997</v>
      </c>
      <c r="R18" s="68"/>
      <c r="S18" s="13"/>
      <c r="T18" s="13"/>
      <c r="W18" s="4" t="s">
        <v>78</v>
      </c>
      <c r="X18" s="15" t="str">
        <f>R2</f>
        <v>Goias</v>
      </c>
      <c r="Y18" s="6" t="str">
        <f>T2</f>
        <v>Internacional</v>
      </c>
      <c r="AB18" s="4" t="s">
        <v>73</v>
      </c>
      <c r="AC18" s="4">
        <v>0</v>
      </c>
      <c r="AD18" s="4">
        <v>1</v>
      </c>
      <c r="AE18" s="4">
        <v>2</v>
      </c>
      <c r="AF18" s="4">
        <v>3</v>
      </c>
      <c r="AG18" s="4">
        <v>4</v>
      </c>
      <c r="AH18" s="4">
        <v>5</v>
      </c>
      <c r="AI18" s="4">
        <v>6</v>
      </c>
      <c r="AJ18" s="4">
        <v>7</v>
      </c>
      <c r="AK18" s="4">
        <v>8</v>
      </c>
    </row>
    <row r="19" spans="1:37" x14ac:dyDescent="0.25">
      <c r="A19">
        <v>17</v>
      </c>
      <c r="B19" t="s">
        <v>53</v>
      </c>
      <c r="C19">
        <v>6</v>
      </c>
      <c r="D19">
        <v>0</v>
      </c>
      <c r="E19">
        <v>2</v>
      </c>
      <c r="F19">
        <v>4</v>
      </c>
      <c r="G19">
        <v>2</v>
      </c>
      <c r="H19">
        <v>9</v>
      </c>
      <c r="I19">
        <v>-7</v>
      </c>
      <c r="J19">
        <v>2</v>
      </c>
      <c r="K19">
        <f t="shared" si="3"/>
        <v>0.33333333333333331</v>
      </c>
      <c r="L19">
        <f t="shared" si="4"/>
        <v>1.5</v>
      </c>
      <c r="O19" s="66"/>
      <c r="P19" s="66"/>
      <c r="Q19" s="68"/>
      <c r="R19" s="68"/>
      <c r="S19" s="13"/>
      <c r="T19" s="4" t="s">
        <v>80</v>
      </c>
      <c r="U19">
        <f>Q22/Q18</f>
        <v>0.68965517241379326</v>
      </c>
      <c r="W19" s="4">
        <v>0</v>
      </c>
      <c r="X19" s="7">
        <f>_xlfn.POISSON.DIST(W19,$U$25,FALSE)</f>
        <v>0.50174905615489673</v>
      </c>
      <c r="Y19" s="7">
        <f>_xlfn.POISSON.DIST(W19,$U$26,FALSE)</f>
        <v>0.46677648165168145</v>
      </c>
      <c r="AA19" s="4" t="s">
        <v>74</v>
      </c>
      <c r="AB19" s="4" t="s">
        <v>87</v>
      </c>
      <c r="AC19" s="14">
        <f>_xlfn.POISSON.DIST(AC18,$U$25,FALSE)</f>
        <v>0.50174905615489673</v>
      </c>
      <c r="AD19" s="14">
        <f t="shared" ref="AD19:AK19" si="5">_xlfn.POISSON.DIST(AD18,$U$25,FALSE)</f>
        <v>0.34603383183096331</v>
      </c>
      <c r="AE19" s="14">
        <f t="shared" si="5"/>
        <v>0.11932201097619427</v>
      </c>
      <c r="AF19" s="14">
        <f t="shared" si="5"/>
        <v>2.7430347350849267E-2</v>
      </c>
      <c r="AG19" s="14">
        <f t="shared" si="5"/>
        <v>4.729370232905046E-3</v>
      </c>
      <c r="AH19" s="14">
        <f t="shared" si="5"/>
        <v>6.5232692867655834E-4</v>
      </c>
      <c r="AI19" s="14">
        <f t="shared" si="5"/>
        <v>7.4980106744431996E-5</v>
      </c>
      <c r="AJ19" s="14">
        <f t="shared" si="5"/>
        <v>7.3872026349194231E-6</v>
      </c>
      <c r="AK19" s="14">
        <f t="shared" si="5"/>
        <v>6.3682781335512034E-7</v>
      </c>
    </row>
    <row r="20" spans="1:37" x14ac:dyDescent="0.25">
      <c r="A20">
        <v>18</v>
      </c>
      <c r="B20" t="s">
        <v>66</v>
      </c>
      <c r="C20">
        <v>6</v>
      </c>
      <c r="D20">
        <v>0</v>
      </c>
      <c r="E20">
        <v>2</v>
      </c>
      <c r="F20">
        <v>4</v>
      </c>
      <c r="G20">
        <v>7</v>
      </c>
      <c r="H20">
        <v>15</v>
      </c>
      <c r="I20">
        <v>-8</v>
      </c>
      <c r="J20">
        <v>2</v>
      </c>
      <c r="K20">
        <f t="shared" si="3"/>
        <v>1.1666666666666667</v>
      </c>
      <c r="L20">
        <f t="shared" si="4"/>
        <v>2.5</v>
      </c>
      <c r="O20" s="69" t="s">
        <v>98</v>
      </c>
      <c r="P20" s="69"/>
      <c r="Q20" s="70">
        <f>$K$24</f>
        <v>0.875</v>
      </c>
      <c r="R20" s="71"/>
      <c r="S20" s="13"/>
      <c r="T20" s="4" t="s">
        <v>81</v>
      </c>
      <c r="U20">
        <f>Q25/Q18</f>
        <v>0.68965517241379326</v>
      </c>
      <c r="W20" s="4">
        <v>1</v>
      </c>
      <c r="X20" s="7">
        <f t="shared" ref="X20:X29" si="6">_xlfn.POISSON.DIST(W20,$U$25,FALSE)</f>
        <v>0.34603383183096331</v>
      </c>
      <c r="Y20" s="7">
        <f t="shared" ref="Y20:Y29" si="7">_xlfn.POISSON.DIST(W20,$U$26,FALSE)</f>
        <v>0.3556392241155667</v>
      </c>
      <c r="AA20" s="4">
        <v>0</v>
      </c>
      <c r="AB20" s="14">
        <f>_xlfn.POISSON.DIST(W19,$U$26,FALSE)</f>
        <v>0.46677648165168145</v>
      </c>
      <c r="AC20" s="16">
        <f>$AB$20*AC19</f>
        <v>0.23420465910403465</v>
      </c>
      <c r="AD20" s="16">
        <f t="shared" ref="AD20:AK20" si="8">$AB$20*AD19</f>
        <v>0.16152045455450667</v>
      </c>
      <c r="AE20" s="16">
        <f t="shared" si="8"/>
        <v>5.5696708467071275E-2</v>
      </c>
      <c r="AF20" s="16">
        <f t="shared" si="8"/>
        <v>1.2803841026912942E-2</v>
      </c>
      <c r="AG20" s="16">
        <f t="shared" si="8"/>
        <v>2.2075587977436108E-3</v>
      </c>
      <c r="AH20" s="16">
        <f t="shared" si="8"/>
        <v>3.0449086865429127E-4</v>
      </c>
      <c r="AI20" s="16">
        <f t="shared" si="8"/>
        <v>3.4998950420033479E-5</v>
      </c>
      <c r="AJ20" s="16">
        <f t="shared" si="8"/>
        <v>3.4481724551757191E-6</v>
      </c>
      <c r="AK20" s="16">
        <f t="shared" si="8"/>
        <v>2.9725624613583676E-7</v>
      </c>
    </row>
    <row r="21" spans="1:37" x14ac:dyDescent="0.25">
      <c r="A21">
        <v>19</v>
      </c>
      <c r="B21" t="s">
        <v>51</v>
      </c>
      <c r="C21">
        <v>6</v>
      </c>
      <c r="D21">
        <v>0</v>
      </c>
      <c r="E21">
        <v>1</v>
      </c>
      <c r="F21">
        <v>5</v>
      </c>
      <c r="G21">
        <v>3</v>
      </c>
      <c r="H21">
        <v>11</v>
      </c>
      <c r="I21">
        <v>-8</v>
      </c>
      <c r="J21">
        <v>1</v>
      </c>
      <c r="K21">
        <f t="shared" si="3"/>
        <v>0.5</v>
      </c>
      <c r="L21">
        <f t="shared" si="4"/>
        <v>1.8333333333333333</v>
      </c>
      <c r="O21" s="69"/>
      <c r="P21" s="69"/>
      <c r="Q21" s="71"/>
      <c r="R21" s="71"/>
      <c r="S21" s="13"/>
      <c r="T21" s="4" t="s">
        <v>82</v>
      </c>
      <c r="U21">
        <f>Q28/Q20</f>
        <v>0.76190476190476186</v>
      </c>
      <c r="W21" s="4">
        <v>2</v>
      </c>
      <c r="X21" s="7">
        <f t="shared" si="6"/>
        <v>0.11932201097619427</v>
      </c>
      <c r="Y21" s="7">
        <f t="shared" si="7"/>
        <v>0.13548160918688251</v>
      </c>
      <c r="AA21" s="4">
        <v>1</v>
      </c>
      <c r="AB21" s="14">
        <f t="shared" ref="AB21:AB28" si="9">_xlfn.POISSON.DIST(W20,$U$26,FALSE)</f>
        <v>0.3556392241155667</v>
      </c>
      <c r="AC21" s="14">
        <f>$AB$21*AC19</f>
        <v>0.17844164503164539</v>
      </c>
      <c r="AD21" s="14">
        <f t="shared" ref="AD21:AK21" si="10">$AB$21*AD19</f>
        <v>0.12306320347010027</v>
      </c>
      <c r="AE21" s="14">
        <f t="shared" si="10"/>
        <v>4.2435587403482862E-2</v>
      </c>
      <c r="AF21" s="14">
        <f t="shared" si="10"/>
        <v>9.7553074490765238E-3</v>
      </c>
      <c r="AG21" s="14">
        <f t="shared" si="10"/>
        <v>1.6819495601856076E-3</v>
      </c>
      <c r="AH21" s="14">
        <f t="shared" si="10"/>
        <v>2.3199304278422183E-4</v>
      </c>
      <c r="AI21" s="14">
        <f t="shared" si="10"/>
        <v>2.6665866986692165E-5</v>
      </c>
      <c r="AJ21" s="14">
        <f t="shared" si="10"/>
        <v>2.6271790134672136E-6</v>
      </c>
      <c r="AK21" s="14">
        <f t="shared" si="10"/>
        <v>2.2648094943682792E-7</v>
      </c>
    </row>
    <row r="22" spans="1:37" x14ac:dyDescent="0.25">
      <c r="A22">
        <v>20</v>
      </c>
      <c r="B22" t="s">
        <v>54</v>
      </c>
      <c r="C22">
        <v>6</v>
      </c>
      <c r="D22">
        <v>0</v>
      </c>
      <c r="E22">
        <v>1</v>
      </c>
      <c r="F22">
        <v>5</v>
      </c>
      <c r="G22">
        <v>1</v>
      </c>
      <c r="H22">
        <v>14</v>
      </c>
      <c r="I22">
        <v>-13</v>
      </c>
      <c r="J22">
        <v>1</v>
      </c>
      <c r="K22">
        <f t="shared" si="3"/>
        <v>0.16666666666666666</v>
      </c>
      <c r="L22">
        <f t="shared" si="4"/>
        <v>2.3333333333333335</v>
      </c>
      <c r="O22" s="72" t="str">
        <f>"Media de GPG marcado pelo "&amp;R2&amp;" jogando em casa"</f>
        <v>Media de GPG marcado pelo Goias jogando em casa</v>
      </c>
      <c r="P22" s="73"/>
      <c r="Q22" s="90">
        <f>VLOOKUP(R2,$B$28:$L$47,10,FALSE)</f>
        <v>1</v>
      </c>
      <c r="R22" s="91"/>
      <c r="S22" s="13"/>
      <c r="T22" s="4" t="s">
        <v>83</v>
      </c>
      <c r="U22">
        <f>Q31/Q20</f>
        <v>1.1428571428571428</v>
      </c>
      <c r="W22" s="4">
        <v>3</v>
      </c>
      <c r="X22" s="7">
        <f t="shared" si="6"/>
        <v>2.7430347350849267E-2</v>
      </c>
      <c r="Y22" s="7">
        <f t="shared" si="7"/>
        <v>3.4408027730001907E-2</v>
      </c>
      <c r="AA22" s="4">
        <v>2</v>
      </c>
      <c r="AB22" s="14">
        <f t="shared" si="9"/>
        <v>0.13548160918688251</v>
      </c>
      <c r="AC22" s="14">
        <f>$AB$22*AC19</f>
        <v>6.7977769535864888E-2</v>
      </c>
      <c r="AD22" s="14">
        <f t="shared" ref="AD22:AK22" si="11">$AB$22*AD19</f>
        <v>4.6881220369562E-2</v>
      </c>
      <c r="AE22" s="14">
        <f t="shared" si="11"/>
        <v>1.6165938058469657E-2</v>
      </c>
      <c r="AF22" s="14">
        <f t="shared" si="11"/>
        <v>3.7163075996481986E-3</v>
      </c>
      <c r="AG22" s="14">
        <f t="shared" si="11"/>
        <v>6.4074268959451693E-4</v>
      </c>
      <c r="AH22" s="14">
        <f t="shared" si="11"/>
        <v>8.8378302013036866E-5</v>
      </c>
      <c r="AI22" s="14">
        <f t="shared" si="11"/>
        <v>1.0158425518739869E-5</v>
      </c>
      <c r="AJ22" s="14">
        <f t="shared" si="11"/>
        <v>1.000830100368462E-6</v>
      </c>
      <c r="AK22" s="14">
        <f t="shared" si="11"/>
        <v>8.6278456928315367E-8</v>
      </c>
    </row>
    <row r="23" spans="1:37" x14ac:dyDescent="0.25">
      <c r="O23" s="74"/>
      <c r="P23" s="75"/>
      <c r="Q23" s="92"/>
      <c r="R23" s="93"/>
      <c r="S23" s="13"/>
      <c r="W23" s="4">
        <v>4</v>
      </c>
      <c r="X23" s="7">
        <f t="shared" si="6"/>
        <v>4.729370232905046E-3</v>
      </c>
      <c r="Y23" s="7">
        <f t="shared" si="7"/>
        <v>6.5539100438098833E-3</v>
      </c>
      <c r="AA23" s="4">
        <v>3</v>
      </c>
      <c r="AB23" s="14">
        <f t="shared" si="9"/>
        <v>3.4408027730001907E-2</v>
      </c>
      <c r="AC23" s="14">
        <f>$AB$23*AC19</f>
        <v>1.7264195437679972E-2</v>
      </c>
      <c r="AD23" s="14">
        <f t="shared" ref="AD23:AK23" si="12">$AB$23*AD19</f>
        <v>1.1906341681158603E-2</v>
      </c>
      <c r="AE23" s="14">
        <f t="shared" si="12"/>
        <v>4.1056350624684842E-3</v>
      </c>
      <c r="AF23" s="14">
        <f t="shared" si="12"/>
        <v>9.4382415229160588E-4</v>
      </c>
      <c r="AG23" s="14">
        <f t="shared" si="12"/>
        <v>1.6272830211924239E-4</v>
      </c>
      <c r="AH23" s="14">
        <f t="shared" si="12"/>
        <v>2.2445283050929994E-5</v>
      </c>
      <c r="AI23" s="14">
        <f t="shared" si="12"/>
        <v>2.579917592060919E-6</v>
      </c>
      <c r="AJ23" s="14">
        <f t="shared" si="12"/>
        <v>2.5417907310945068E-7</v>
      </c>
      <c r="AK23" s="14">
        <f t="shared" si="12"/>
        <v>2.1911989061159459E-8</v>
      </c>
    </row>
    <row r="24" spans="1:37" ht="15" customHeight="1" x14ac:dyDescent="0.25">
      <c r="A24" t="s">
        <v>95</v>
      </c>
      <c r="K24">
        <f>AVERAGE(K3:K22)</f>
        <v>0.875</v>
      </c>
      <c r="L24">
        <f>AVERAGE(L3:L22)</f>
        <v>1.4166666666666665</v>
      </c>
      <c r="O24" s="76"/>
      <c r="P24" s="77"/>
      <c r="Q24" s="94"/>
      <c r="R24" s="95"/>
      <c r="S24" s="13"/>
      <c r="W24" s="4">
        <v>5</v>
      </c>
      <c r="X24" s="7">
        <f t="shared" si="6"/>
        <v>6.5232692867655834E-4</v>
      </c>
      <c r="Y24" s="7">
        <f t="shared" si="7"/>
        <v>9.9869105429483958E-4</v>
      </c>
      <c r="AA24" s="4">
        <v>4</v>
      </c>
      <c r="AB24" s="14">
        <f t="shared" si="9"/>
        <v>6.5539100438098833E-3</v>
      </c>
      <c r="AC24" s="14">
        <f>$AB$24*AC19</f>
        <v>3.288418178605707E-3</v>
      </c>
      <c r="AD24" s="14">
        <f t="shared" ref="AD24:AK24" si="13">$AB$24*AD19</f>
        <v>2.2678746059349706E-3</v>
      </c>
      <c r="AE24" s="14">
        <f t="shared" si="13"/>
        <v>7.8202572618447279E-4</v>
      </c>
      <c r="AF24" s="14">
        <f t="shared" si="13"/>
        <v>1.7977602900792484E-4</v>
      </c>
      <c r="AG24" s="14">
        <f t="shared" si="13"/>
        <v>3.0995867070331865E-5</v>
      </c>
      <c r="AH24" s="14">
        <f t="shared" si="13"/>
        <v>4.2752920097009491E-6</v>
      </c>
      <c r="AI24" s="14">
        <f t="shared" si="13"/>
        <v>4.9141287467827008E-7</v>
      </c>
      <c r="AJ24" s="14">
        <f t="shared" si="13"/>
        <v>4.8415061544657243E-8</v>
      </c>
      <c r="AK24" s="14">
        <f t="shared" si="13"/>
        <v>4.1737122021256093E-9</v>
      </c>
    </row>
    <row r="25" spans="1:37" x14ac:dyDescent="0.25">
      <c r="O25" s="78" t="str">
        <f>"Media de GPG sofrido pelo "&amp;T2&amp; " jogando fora"</f>
        <v>Media de GPG sofrido pelo Internacional jogando fora</v>
      </c>
      <c r="P25" s="79"/>
      <c r="Q25" s="84">
        <f>VLOOKUP(T2,$B$3:$L$22,11,FALSE)</f>
        <v>1</v>
      </c>
      <c r="R25" s="85"/>
      <c r="S25" s="13"/>
      <c r="T25" s="4" t="s">
        <v>84</v>
      </c>
      <c r="U25">
        <f>U19*U20*Q18</f>
        <v>0.68965517241379326</v>
      </c>
      <c r="W25" s="4">
        <v>6</v>
      </c>
      <c r="X25" s="7">
        <f t="shared" si="6"/>
        <v>7.4980106744431996E-5</v>
      </c>
      <c r="Y25" s="7">
        <f t="shared" si="7"/>
        <v>1.2681791165648749E-4</v>
      </c>
      <c r="AA25" s="8">
        <v>5</v>
      </c>
      <c r="AB25" s="14">
        <f t="shared" si="9"/>
        <v>9.9869105429483958E-4</v>
      </c>
      <c r="AC25" s="14">
        <f>$AB$25*AC19</f>
        <v>5.0109229388277453E-4</v>
      </c>
      <c r="AD25" s="14">
        <f t="shared" ref="AD25:AK25" si="14">$AB$25*AD19</f>
        <v>3.4558089233294799E-4</v>
      </c>
      <c r="AE25" s="14">
        <f t="shared" si="14"/>
        <v>1.1916582494239588E-4</v>
      </c>
      <c r="AF25" s="14">
        <f t="shared" si="14"/>
        <v>2.7394442515493313E-5</v>
      </c>
      <c r="AG25" s="14">
        <f t="shared" si="14"/>
        <v>4.7231797440505714E-6</v>
      </c>
      <c r="AH25" s="14">
        <f t="shared" si="14"/>
        <v>6.5147306814490665E-7</v>
      </c>
      <c r="AI25" s="14">
        <f t="shared" si="14"/>
        <v>7.4881961855736395E-8</v>
      </c>
      <c r="AJ25" s="14">
        <f t="shared" si="14"/>
        <v>7.3775331877572952E-9</v>
      </c>
      <c r="AK25" s="14">
        <f t="shared" si="14"/>
        <v>6.3599424032390248E-10</v>
      </c>
    </row>
    <row r="26" spans="1:37" ht="15" customHeight="1" x14ac:dyDescent="0.25">
      <c r="A26" s="65" t="s">
        <v>94</v>
      </c>
      <c r="B26" s="65"/>
      <c r="C26" s="65"/>
      <c r="D26" s="65"/>
      <c r="E26" s="65"/>
      <c r="F26" s="65"/>
      <c r="G26" s="65"/>
      <c r="H26" s="65"/>
      <c r="I26" s="65"/>
      <c r="J26" s="65"/>
      <c r="O26" s="80"/>
      <c r="P26" s="81"/>
      <c r="Q26" s="86"/>
      <c r="R26" s="87"/>
      <c r="S26" s="13"/>
      <c r="T26" s="4" t="s">
        <v>85</v>
      </c>
      <c r="U26">
        <f>U22*U21*Q20</f>
        <v>0.76190476190476175</v>
      </c>
      <c r="W26" s="4">
        <v>7</v>
      </c>
      <c r="X26" s="7">
        <f t="shared" si="6"/>
        <v>7.3872026349194231E-6</v>
      </c>
      <c r="Y26" s="7">
        <f t="shared" si="7"/>
        <v>1.3803310112270764E-5</v>
      </c>
      <c r="AA26" s="4">
        <v>6</v>
      </c>
      <c r="AB26" s="14">
        <f t="shared" si="9"/>
        <v>1.2681791165648749E-4</v>
      </c>
      <c r="AC26" s="14">
        <f>$AB$26*AC19</f>
        <v>6.3630767477177675E-5</v>
      </c>
      <c r="AD26" s="14">
        <f t="shared" ref="AD26:AK26" si="15">$AB$26*AD19</f>
        <v>4.3883287915294951E-5</v>
      </c>
      <c r="AE26" s="14">
        <f t="shared" si="15"/>
        <v>1.5132168246653436E-5</v>
      </c>
      <c r="AF26" s="14">
        <f t="shared" si="15"/>
        <v>3.478659367046768E-6</v>
      </c>
      <c r="AG26" s="14">
        <f t="shared" si="15"/>
        <v>5.9976885638737375E-7</v>
      </c>
      <c r="AH26" s="14">
        <f t="shared" si="15"/>
        <v>8.2726738812051584E-8</v>
      </c>
      <c r="AI26" s="14">
        <f t="shared" si="15"/>
        <v>9.5088205531093777E-9</v>
      </c>
      <c r="AJ26" s="14">
        <f t="shared" si="15"/>
        <v>9.3682961114378304E-10</v>
      </c>
      <c r="AK26" s="14">
        <f t="shared" si="15"/>
        <v>8.0761173374463758E-11</v>
      </c>
    </row>
    <row r="27" spans="1:37" x14ac:dyDescent="0.25">
      <c r="A27" t="s">
        <v>88</v>
      </c>
      <c r="B27" t="s">
        <v>89</v>
      </c>
      <c r="C27" t="s">
        <v>90</v>
      </c>
      <c r="D27" t="s">
        <v>33</v>
      </c>
      <c r="E27" t="s">
        <v>0</v>
      </c>
      <c r="F27" t="s">
        <v>34</v>
      </c>
      <c r="G27" t="s">
        <v>91</v>
      </c>
      <c r="H27" t="s">
        <v>92</v>
      </c>
      <c r="I27" t="s">
        <v>37</v>
      </c>
      <c r="J27" t="s">
        <v>38</v>
      </c>
      <c r="K27" t="s">
        <v>67</v>
      </c>
      <c r="L27" t="s">
        <v>69</v>
      </c>
      <c r="O27" s="82"/>
      <c r="P27" s="83"/>
      <c r="Q27" s="88"/>
      <c r="R27" s="89"/>
      <c r="S27" s="13"/>
      <c r="T27" s="4" t="s">
        <v>86</v>
      </c>
      <c r="U27">
        <f>U25+U26</f>
        <v>1.451559934318555</v>
      </c>
      <c r="W27" s="4">
        <v>8</v>
      </c>
      <c r="X27" s="7">
        <f t="shared" si="6"/>
        <v>6.3682781335512034E-7</v>
      </c>
      <c r="Y27" s="7">
        <f t="shared" si="7"/>
        <v>1.314600963073401E-6</v>
      </c>
      <c r="AA27" s="4">
        <v>7</v>
      </c>
      <c r="AB27" s="14">
        <f t="shared" si="9"/>
        <v>1.3803310112270764E-5</v>
      </c>
      <c r="AC27" s="14">
        <f>$AB$27*AC19</f>
        <v>6.9257978206451977E-6</v>
      </c>
      <c r="AD27" s="14">
        <f t="shared" ref="AD27:AK27" si="16">$AB$27*AD19</f>
        <v>4.7764122901001371E-6</v>
      </c>
      <c r="AE27" s="14">
        <f t="shared" si="16"/>
        <v>1.6470387207241856E-6</v>
      </c>
      <c r="AF27" s="14">
        <f t="shared" si="16"/>
        <v>3.7862959097107726E-7</v>
      </c>
      <c r="AG27" s="14">
        <f t="shared" si="16"/>
        <v>6.5280963960530557E-8</v>
      </c>
      <c r="AH27" s="14">
        <f t="shared" si="16"/>
        <v>9.0042708911076672E-9</v>
      </c>
      <c r="AI27" s="14">
        <f t="shared" si="16"/>
        <v>1.0349736656445595E-9</v>
      </c>
      <c r="AJ27" s="14">
        <f t="shared" si="16"/>
        <v>1.0196784883197651E-10</v>
      </c>
      <c r="AK27" s="14">
        <f t="shared" si="16"/>
        <v>8.7903317958600115E-12</v>
      </c>
    </row>
    <row r="28" spans="1:37" x14ac:dyDescent="0.25">
      <c r="A28">
        <v>1</v>
      </c>
      <c r="B28" t="s">
        <v>39</v>
      </c>
      <c r="C28">
        <v>6</v>
      </c>
      <c r="D28">
        <v>6</v>
      </c>
      <c r="E28">
        <v>0</v>
      </c>
      <c r="F28">
        <v>0</v>
      </c>
      <c r="G28">
        <v>16</v>
      </c>
      <c r="H28">
        <v>2</v>
      </c>
      <c r="I28">
        <v>14</v>
      </c>
      <c r="J28">
        <v>18</v>
      </c>
      <c r="K28">
        <f t="shared" ref="K28:K47" si="17">G28/C28</f>
        <v>2.6666666666666665</v>
      </c>
      <c r="L28">
        <f t="shared" ref="L28:L47" si="18">H28/C28</f>
        <v>0.33333333333333331</v>
      </c>
      <c r="O28" s="72" t="str">
        <f>"Media de GPG marcado pelo "&amp;T2&amp; " jogando fora"</f>
        <v>Media de GPG marcado pelo Internacional jogando fora</v>
      </c>
      <c r="P28" s="73"/>
      <c r="Q28" s="90">
        <f>VLOOKUP(T2,$B$3:$L$22,10,FALSE)</f>
        <v>0.66666666666666663</v>
      </c>
      <c r="R28" s="91"/>
      <c r="S28" s="13"/>
      <c r="T28" s="13"/>
      <c r="W28" s="4">
        <v>9</v>
      </c>
      <c r="X28" s="7">
        <f t="shared" si="6"/>
        <v>4.8799066157480558E-8</v>
      </c>
      <c r="Y28" s="7">
        <f t="shared" si="7"/>
        <v>1.1128897041891237E-7</v>
      </c>
      <c r="AA28" s="4">
        <v>8</v>
      </c>
      <c r="AB28" s="14">
        <f t="shared" si="9"/>
        <v>1.314600963073401E-6</v>
      </c>
      <c r="AC28" s="14">
        <f>$AB$28*AC19</f>
        <v>6.5959979244239725E-7</v>
      </c>
      <c r="AD28" s="14">
        <f t="shared" ref="AD28:AK28" si="19">$AB$28*AD19</f>
        <v>4.5489640858096367E-7</v>
      </c>
      <c r="AE28" s="14">
        <f t="shared" si="19"/>
        <v>1.5686083054515992E-7</v>
      </c>
      <c r="AF28" s="14">
        <f t="shared" si="19"/>
        <v>3.6059961044864361E-8</v>
      </c>
      <c r="AG28" s="14">
        <f t="shared" si="19"/>
        <v>6.2172346629076479E-9</v>
      </c>
      <c r="AH28" s="14">
        <f t="shared" si="19"/>
        <v>8.5754960867691739E-10</v>
      </c>
      <c r="AI28" s="14">
        <f t="shared" si="19"/>
        <v>9.8568920537576717E-11</v>
      </c>
      <c r="AJ28" s="14">
        <f t="shared" si="19"/>
        <v>9.7112236982834387E-12</v>
      </c>
      <c r="AK28" s="14">
        <f t="shared" si="19"/>
        <v>8.3717445674856928E-13</v>
      </c>
    </row>
    <row r="29" spans="1:37" x14ac:dyDescent="0.25">
      <c r="A29">
        <v>2</v>
      </c>
      <c r="B29" t="s">
        <v>50</v>
      </c>
      <c r="C29">
        <v>6</v>
      </c>
      <c r="D29">
        <v>5</v>
      </c>
      <c r="E29">
        <v>1</v>
      </c>
      <c r="F29">
        <v>0</v>
      </c>
      <c r="G29">
        <v>10</v>
      </c>
      <c r="H29">
        <v>3</v>
      </c>
      <c r="I29">
        <v>7</v>
      </c>
      <c r="J29">
        <v>16</v>
      </c>
      <c r="K29">
        <f t="shared" si="17"/>
        <v>1.6666666666666667</v>
      </c>
      <c r="L29">
        <f t="shared" si="18"/>
        <v>0.5</v>
      </c>
      <c r="O29" s="74"/>
      <c r="P29" s="75"/>
      <c r="Q29" s="92"/>
      <c r="R29" s="93"/>
      <c r="S29" s="13"/>
      <c r="T29" s="13"/>
      <c r="W29" s="4">
        <v>10</v>
      </c>
      <c r="X29" s="7">
        <f t="shared" si="6"/>
        <v>3.3654528384469316E-9</v>
      </c>
      <c r="Y29" s="7">
        <f t="shared" si="7"/>
        <v>8.4791596509647405E-9</v>
      </c>
    </row>
    <row r="30" spans="1:37" x14ac:dyDescent="0.25">
      <c r="A30">
        <v>3</v>
      </c>
      <c r="B30" t="s">
        <v>46</v>
      </c>
      <c r="C30">
        <v>6</v>
      </c>
      <c r="D30">
        <v>5</v>
      </c>
      <c r="E30">
        <v>0</v>
      </c>
      <c r="F30">
        <v>1</v>
      </c>
      <c r="G30">
        <v>14</v>
      </c>
      <c r="H30">
        <v>5</v>
      </c>
      <c r="I30">
        <v>9</v>
      </c>
      <c r="J30">
        <v>15</v>
      </c>
      <c r="K30">
        <f t="shared" si="17"/>
        <v>2.3333333333333335</v>
      </c>
      <c r="L30">
        <f t="shared" si="18"/>
        <v>0.83333333333333337</v>
      </c>
      <c r="O30" s="76"/>
      <c r="P30" s="77"/>
      <c r="Q30" s="94"/>
      <c r="R30" s="95"/>
      <c r="S30" s="13"/>
      <c r="T30" s="13"/>
    </row>
    <row r="31" spans="1:37" x14ac:dyDescent="0.25">
      <c r="A31">
        <v>4</v>
      </c>
      <c r="B31" t="s">
        <v>41</v>
      </c>
      <c r="C31">
        <v>6</v>
      </c>
      <c r="D31">
        <v>4</v>
      </c>
      <c r="E31">
        <v>1</v>
      </c>
      <c r="F31">
        <v>1</v>
      </c>
      <c r="G31">
        <v>9</v>
      </c>
      <c r="H31">
        <v>4</v>
      </c>
      <c r="I31">
        <v>5</v>
      </c>
      <c r="J31">
        <v>13</v>
      </c>
      <c r="K31">
        <f t="shared" si="17"/>
        <v>1.5</v>
      </c>
      <c r="L31">
        <f t="shared" si="18"/>
        <v>0.66666666666666663</v>
      </c>
      <c r="O31" s="96" t="str">
        <f>"Media de GPG sofrido pelo "&amp;R2&amp;"  jogando em casa"</f>
        <v>Media de GPG sofrido pelo Goias  jogando em casa</v>
      </c>
      <c r="P31" s="97"/>
      <c r="Q31" s="102">
        <f>VLOOKUP(R2,$B$28:$L$47,11,FALSE)</f>
        <v>1</v>
      </c>
      <c r="R31" s="102"/>
      <c r="S31" s="13"/>
      <c r="T31" s="13"/>
    </row>
    <row r="32" spans="1:37" x14ac:dyDescent="0.25">
      <c r="A32">
        <v>5</v>
      </c>
      <c r="B32" t="s">
        <v>49</v>
      </c>
      <c r="C32">
        <v>6</v>
      </c>
      <c r="D32">
        <v>3</v>
      </c>
      <c r="E32">
        <v>3</v>
      </c>
      <c r="F32">
        <v>0</v>
      </c>
      <c r="G32">
        <v>9</v>
      </c>
      <c r="H32">
        <v>1</v>
      </c>
      <c r="I32">
        <v>8</v>
      </c>
      <c r="J32">
        <v>12</v>
      </c>
      <c r="K32">
        <f t="shared" si="17"/>
        <v>1.5</v>
      </c>
      <c r="L32">
        <f t="shared" si="18"/>
        <v>0.16666666666666666</v>
      </c>
      <c r="O32" s="98"/>
      <c r="P32" s="99"/>
      <c r="Q32" s="102"/>
      <c r="R32" s="102"/>
      <c r="S32" s="13"/>
      <c r="T32" s="13"/>
    </row>
    <row r="33" spans="1:38" x14ac:dyDescent="0.25">
      <c r="A33">
        <v>6</v>
      </c>
      <c r="B33" t="s">
        <v>52</v>
      </c>
      <c r="C33">
        <v>6</v>
      </c>
      <c r="D33">
        <v>3</v>
      </c>
      <c r="E33">
        <v>3</v>
      </c>
      <c r="F33">
        <v>0</v>
      </c>
      <c r="G33">
        <v>12</v>
      </c>
      <c r="H33">
        <v>7</v>
      </c>
      <c r="I33">
        <v>5</v>
      </c>
      <c r="J33">
        <v>12</v>
      </c>
      <c r="K33">
        <f t="shared" si="17"/>
        <v>2</v>
      </c>
      <c r="L33">
        <f t="shared" si="18"/>
        <v>1.1666666666666667</v>
      </c>
      <c r="O33" s="100"/>
      <c r="P33" s="101"/>
      <c r="Q33" s="102"/>
      <c r="R33" s="102"/>
      <c r="S33" s="13"/>
      <c r="T33" s="13"/>
    </row>
    <row r="34" spans="1:38" x14ac:dyDescent="0.25">
      <c r="A34">
        <v>7</v>
      </c>
      <c r="B34" t="s">
        <v>47</v>
      </c>
      <c r="C34">
        <v>6</v>
      </c>
      <c r="D34">
        <v>4</v>
      </c>
      <c r="E34">
        <v>0</v>
      </c>
      <c r="F34">
        <v>2</v>
      </c>
      <c r="G34">
        <v>10</v>
      </c>
      <c r="H34">
        <v>6</v>
      </c>
      <c r="I34">
        <v>4</v>
      </c>
      <c r="J34">
        <v>12</v>
      </c>
      <c r="K34">
        <f t="shared" si="17"/>
        <v>1.6666666666666667</v>
      </c>
      <c r="L34">
        <f t="shared" si="18"/>
        <v>1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</row>
    <row r="35" spans="1:38" x14ac:dyDescent="0.25">
      <c r="A35">
        <v>8</v>
      </c>
      <c r="B35" t="s">
        <v>53</v>
      </c>
      <c r="C35">
        <v>6</v>
      </c>
      <c r="D35">
        <v>3</v>
      </c>
      <c r="E35">
        <v>2</v>
      </c>
      <c r="F35">
        <v>1</v>
      </c>
      <c r="G35">
        <v>11</v>
      </c>
      <c r="H35">
        <v>5</v>
      </c>
      <c r="I35">
        <v>6</v>
      </c>
      <c r="J35">
        <v>11</v>
      </c>
      <c r="K35">
        <f t="shared" si="17"/>
        <v>1.8333333333333333</v>
      </c>
      <c r="L35">
        <f t="shared" si="18"/>
        <v>0.83333333333333337</v>
      </c>
      <c r="O35" s="65" t="s">
        <v>869</v>
      </c>
      <c r="P35" s="65"/>
      <c r="Q35" s="65"/>
      <c r="R35" s="65"/>
    </row>
    <row r="36" spans="1:38" x14ac:dyDescent="0.25">
      <c r="A36">
        <v>9</v>
      </c>
      <c r="B36" t="s">
        <v>60</v>
      </c>
      <c r="C36">
        <v>6</v>
      </c>
      <c r="D36">
        <v>3</v>
      </c>
      <c r="E36">
        <v>2</v>
      </c>
      <c r="F36">
        <v>1</v>
      </c>
      <c r="G36">
        <v>10</v>
      </c>
      <c r="H36">
        <v>5</v>
      </c>
      <c r="I36">
        <v>5</v>
      </c>
      <c r="J36">
        <v>11</v>
      </c>
      <c r="K36">
        <f t="shared" si="17"/>
        <v>1.6666666666666667</v>
      </c>
      <c r="L36">
        <f t="shared" si="18"/>
        <v>0.83333333333333337</v>
      </c>
      <c r="O36" s="66" t="s">
        <v>97</v>
      </c>
      <c r="P36" s="66"/>
      <c r="Q36" s="67">
        <f>$K$49</f>
        <v>1.4499999999999997</v>
      </c>
      <c r="R36" s="68"/>
      <c r="S36" s="13"/>
      <c r="T36" s="13"/>
      <c r="W36" s="4" t="s">
        <v>78</v>
      </c>
      <c r="X36" s="15" t="str">
        <f>R3</f>
        <v>Athletico PR</v>
      </c>
      <c r="Y36" s="6" t="str">
        <f>T3</f>
        <v>Atletico MG</v>
      </c>
      <c r="AB36" s="4" t="s">
        <v>73</v>
      </c>
      <c r="AC36" s="4">
        <v>0</v>
      </c>
      <c r="AD36" s="4">
        <v>1</v>
      </c>
      <c r="AE36" s="4">
        <v>2</v>
      </c>
      <c r="AF36" s="4">
        <v>3</v>
      </c>
      <c r="AG36" s="4">
        <v>4</v>
      </c>
      <c r="AH36" s="4">
        <v>5</v>
      </c>
      <c r="AI36" s="4">
        <v>6</v>
      </c>
      <c r="AJ36" s="4">
        <v>7</v>
      </c>
      <c r="AK36" s="4">
        <v>8</v>
      </c>
    </row>
    <row r="37" spans="1:38" x14ac:dyDescent="0.25">
      <c r="A37">
        <v>10</v>
      </c>
      <c r="B37" t="s">
        <v>58</v>
      </c>
      <c r="C37">
        <v>6</v>
      </c>
      <c r="D37">
        <v>3</v>
      </c>
      <c r="E37">
        <v>2</v>
      </c>
      <c r="F37">
        <v>1</v>
      </c>
      <c r="G37">
        <v>7</v>
      </c>
      <c r="H37">
        <v>4</v>
      </c>
      <c r="I37">
        <v>3</v>
      </c>
      <c r="J37">
        <v>11</v>
      </c>
      <c r="K37">
        <f t="shared" si="17"/>
        <v>1.1666666666666667</v>
      </c>
      <c r="L37">
        <f t="shared" si="18"/>
        <v>0.66666666666666663</v>
      </c>
      <c r="O37" s="66"/>
      <c r="P37" s="66"/>
      <c r="Q37" s="68"/>
      <c r="R37" s="68"/>
      <c r="S37" s="13"/>
      <c r="T37" s="4" t="s">
        <v>80</v>
      </c>
      <c r="U37">
        <f>Q40/Q36</f>
        <v>1.3793103448275865</v>
      </c>
      <c r="W37" s="4">
        <v>0</v>
      </c>
      <c r="X37" s="7">
        <f>_xlfn.POISSON.DIST(W37,$U$43,FALSE)</f>
        <v>0.31681879683559883</v>
      </c>
      <c r="Y37" s="7">
        <f>_xlfn.POISSON.DIST(W37,$U$44,FALSE)</f>
        <v>0.41111229050718734</v>
      </c>
      <c r="AA37" s="4" t="s">
        <v>74</v>
      </c>
      <c r="AB37" s="4" t="s">
        <v>87</v>
      </c>
      <c r="AC37" s="14">
        <f>_xlfn.POISSON.DIST(AC36,$U$43,FALSE)</f>
        <v>0.31681879683559883</v>
      </c>
      <c r="AD37" s="14">
        <f t="shared" ref="AD37:AK37" si="20">_xlfn.POISSON.DIST(AD36,$U$43,FALSE)</f>
        <v>0.36415953659264239</v>
      </c>
      <c r="AE37" s="14">
        <f t="shared" si="20"/>
        <v>0.20928708999577161</v>
      </c>
      <c r="AF37" s="14">
        <f t="shared" si="20"/>
        <v>8.018662451945277E-2</v>
      </c>
      <c r="AG37" s="14">
        <f t="shared" si="20"/>
        <v>2.3042133482601389E-2</v>
      </c>
      <c r="AH37" s="14">
        <f t="shared" si="20"/>
        <v>5.2970421799083617E-3</v>
      </c>
      <c r="AI37" s="14">
        <f t="shared" si="20"/>
        <v>1.0147590382966209E-3</v>
      </c>
      <c r="AJ37" s="14">
        <f t="shared" si="20"/>
        <v>1.6662709988450272E-4</v>
      </c>
      <c r="AK37" s="14">
        <f t="shared" si="20"/>
        <v>2.3940675270761909E-5</v>
      </c>
    </row>
    <row r="38" spans="1:38" x14ac:dyDescent="0.25">
      <c r="A38">
        <v>11</v>
      </c>
      <c r="B38" t="s">
        <v>45</v>
      </c>
      <c r="C38">
        <v>6</v>
      </c>
      <c r="D38">
        <v>2</v>
      </c>
      <c r="E38">
        <v>4</v>
      </c>
      <c r="F38">
        <v>0</v>
      </c>
      <c r="G38">
        <v>8</v>
      </c>
      <c r="H38">
        <v>3</v>
      </c>
      <c r="I38">
        <v>5</v>
      </c>
      <c r="J38">
        <v>10</v>
      </c>
      <c r="K38">
        <f t="shared" si="17"/>
        <v>1.3333333333333333</v>
      </c>
      <c r="L38">
        <f t="shared" si="18"/>
        <v>0.5</v>
      </c>
      <c r="O38" s="69" t="s">
        <v>98</v>
      </c>
      <c r="P38" s="69"/>
      <c r="Q38" s="70">
        <f>$K$24</f>
        <v>0.875</v>
      </c>
      <c r="R38" s="71"/>
      <c r="S38" s="13"/>
      <c r="T38" s="4" t="s">
        <v>81</v>
      </c>
      <c r="U38">
        <f>Q43/Q36</f>
        <v>0.57471264367816111</v>
      </c>
      <c r="W38" s="4">
        <v>1</v>
      </c>
      <c r="X38" s="7">
        <f t="shared" ref="X38:X47" si="21">_xlfn.POISSON.DIST(W38,$U$43,FALSE)</f>
        <v>0.36415953659264239</v>
      </c>
      <c r="Y38" s="7">
        <f t="shared" ref="Y38:Y47" si="22">_xlfn.POISSON.DIST(W38,$U$44,FALSE)</f>
        <v>0.36543314711749991</v>
      </c>
      <c r="AA38" s="4">
        <v>0</v>
      </c>
      <c r="AB38" s="14">
        <f>_xlfn.POISSON.DIST(W37,$U$44,FALSE)</f>
        <v>0.41111229050718734</v>
      </c>
      <c r="AC38" s="16">
        <f>$AB$38*AC37</f>
        <v>0.13024810124281427</v>
      </c>
      <c r="AD38" s="16">
        <f t="shared" ref="AD38:AK38" si="23">$AB$38*AD37</f>
        <v>0.14971046119863712</v>
      </c>
      <c r="AE38" s="16">
        <f t="shared" si="23"/>
        <v>8.6040494941745524E-2</v>
      </c>
      <c r="AF38" s="16">
        <f t="shared" si="23"/>
        <v>3.2965706874232018E-2</v>
      </c>
      <c r="AG38" s="16">
        <f t="shared" si="23"/>
        <v>9.4729042742046111E-3</v>
      </c>
      <c r="AH38" s="16">
        <f t="shared" si="23"/>
        <v>2.1776791434953112E-3</v>
      </c>
      <c r="AI38" s="16">
        <f t="shared" si="23"/>
        <v>4.1717991254699446E-4</v>
      </c>
      <c r="AJ38" s="16">
        <f t="shared" si="23"/>
        <v>6.8502448694087801E-5</v>
      </c>
      <c r="AK38" s="16">
        <f t="shared" si="23"/>
        <v>9.8423058468517052E-6</v>
      </c>
    </row>
    <row r="39" spans="1:38" x14ac:dyDescent="0.25">
      <c r="A39">
        <v>12</v>
      </c>
      <c r="B39" t="s">
        <v>43</v>
      </c>
      <c r="C39">
        <v>6</v>
      </c>
      <c r="D39">
        <v>3</v>
      </c>
      <c r="E39">
        <v>1</v>
      </c>
      <c r="F39">
        <v>2</v>
      </c>
      <c r="G39">
        <v>9</v>
      </c>
      <c r="H39">
        <v>5</v>
      </c>
      <c r="I39">
        <v>4</v>
      </c>
      <c r="J39">
        <v>10</v>
      </c>
      <c r="K39">
        <f t="shared" si="17"/>
        <v>1.5</v>
      </c>
      <c r="L39">
        <f t="shared" si="18"/>
        <v>0.83333333333333337</v>
      </c>
      <c r="O39" s="69"/>
      <c r="P39" s="69"/>
      <c r="Q39" s="71"/>
      <c r="R39" s="71"/>
      <c r="S39" s="13"/>
      <c r="T39" s="4" t="s">
        <v>82</v>
      </c>
      <c r="U39">
        <f>Q46/Q38</f>
        <v>0.76190476190476186</v>
      </c>
      <c r="W39" s="4">
        <v>2</v>
      </c>
      <c r="X39" s="7">
        <f t="shared" si="21"/>
        <v>0.20928708999577161</v>
      </c>
      <c r="Y39" s="7">
        <f t="shared" si="22"/>
        <v>0.1624147320522222</v>
      </c>
      <c r="AA39" s="4">
        <v>1</v>
      </c>
      <c r="AB39" s="14">
        <f t="shared" ref="AB39:AB46" si="24">_xlfn.POISSON.DIST(W38,$U$44,FALSE)</f>
        <v>0.36543314711749991</v>
      </c>
      <c r="AC39" s="14">
        <f>$AB$39*AC37</f>
        <v>0.1157760899936127</v>
      </c>
      <c r="AD39" s="14">
        <f t="shared" ref="AD39:AK39" si="25">$AB$39*AD37</f>
        <v>0.13307596550989967</v>
      </c>
      <c r="AE39" s="14">
        <f t="shared" si="25"/>
        <v>7.6480439948218251E-2</v>
      </c>
      <c r="AF39" s="14">
        <f t="shared" si="25"/>
        <v>2.930285055487291E-2</v>
      </c>
      <c r="AG39" s="14">
        <f t="shared" si="25"/>
        <v>8.4203593548485434E-3</v>
      </c>
      <c r="AH39" s="14">
        <f t="shared" si="25"/>
        <v>1.9357147942180549E-3</v>
      </c>
      <c r="AI39" s="14">
        <f t="shared" si="25"/>
        <v>3.7082658893066182E-4</v>
      </c>
      <c r="AJ39" s="14">
        <f t="shared" si="25"/>
        <v>6.0891065505855836E-5</v>
      </c>
      <c r="AK39" s="14">
        <f t="shared" si="25"/>
        <v>8.7487163083126289E-6</v>
      </c>
    </row>
    <row r="40" spans="1:38" x14ac:dyDescent="0.25">
      <c r="A40">
        <v>13</v>
      </c>
      <c r="B40" t="s">
        <v>51</v>
      </c>
      <c r="C40">
        <v>6</v>
      </c>
      <c r="D40">
        <v>3</v>
      </c>
      <c r="E40">
        <v>0</v>
      </c>
      <c r="F40">
        <v>3</v>
      </c>
      <c r="G40">
        <v>3</v>
      </c>
      <c r="H40">
        <v>4</v>
      </c>
      <c r="I40">
        <v>-1</v>
      </c>
      <c r="J40">
        <v>9</v>
      </c>
      <c r="K40">
        <f t="shared" si="17"/>
        <v>0.5</v>
      </c>
      <c r="L40">
        <f t="shared" si="18"/>
        <v>0.66666666666666663</v>
      </c>
      <c r="O40" s="72" t="str">
        <f>"Media de GPG marcado pelo "&amp;R3&amp;" jogando em casa"</f>
        <v>Media de GPG marcado pelo Athletico PR jogando em casa</v>
      </c>
      <c r="P40" s="73"/>
      <c r="Q40" s="90">
        <f>VLOOKUP(R3,$B$28:$L$47,10,FALSE)</f>
        <v>2</v>
      </c>
      <c r="R40" s="91"/>
      <c r="S40" s="13"/>
      <c r="T40" s="4" t="s">
        <v>83</v>
      </c>
      <c r="U40">
        <f>Q49/Q38</f>
        <v>1.3333333333333335</v>
      </c>
      <c r="W40" s="4">
        <v>3</v>
      </c>
      <c r="X40" s="7">
        <f t="shared" si="21"/>
        <v>8.018662451945277E-2</v>
      </c>
      <c r="Y40" s="7">
        <f t="shared" si="22"/>
        <v>4.8122883571028813E-2</v>
      </c>
      <c r="AA40" s="4">
        <v>2</v>
      </c>
      <c r="AB40" s="14">
        <f t="shared" si="24"/>
        <v>0.1624147320522222</v>
      </c>
      <c r="AC40" s="14">
        <f>$AB$40*AC37</f>
        <v>5.145603999716121E-2</v>
      </c>
      <c r="AD40" s="14">
        <f t="shared" ref="AD40:AK40" si="26">$AB$40*AD37</f>
        <v>5.9144873559955423E-2</v>
      </c>
      <c r="AE40" s="14">
        <f t="shared" si="26"/>
        <v>3.3991306643652561E-2</v>
      </c>
      <c r="AF40" s="14">
        <f t="shared" si="26"/>
        <v>1.3023489135499073E-2</v>
      </c>
      <c r="AG40" s="14">
        <f t="shared" si="26"/>
        <v>3.7423819354882423E-3</v>
      </c>
      <c r="AH40" s="14">
        <f t="shared" si="26"/>
        <v>8.6031768631913562E-4</v>
      </c>
      <c r="AI40" s="14">
        <f t="shared" si="26"/>
        <v>1.6481181730251639E-4</v>
      </c>
      <c r="AJ40" s="14">
        <f t="shared" si="26"/>
        <v>2.7062695780380376E-5</v>
      </c>
      <c r="AK40" s="14">
        <f t="shared" si="26"/>
        <v>3.8883183592500576E-6</v>
      </c>
    </row>
    <row r="41" spans="1:38" x14ac:dyDescent="0.25">
      <c r="A41">
        <v>14</v>
      </c>
      <c r="B41" t="s">
        <v>40</v>
      </c>
      <c r="C41">
        <v>6</v>
      </c>
      <c r="D41">
        <v>2</v>
      </c>
      <c r="E41">
        <v>2</v>
      </c>
      <c r="F41">
        <v>2</v>
      </c>
      <c r="G41">
        <v>7</v>
      </c>
      <c r="H41">
        <v>6</v>
      </c>
      <c r="I41">
        <v>1</v>
      </c>
      <c r="J41">
        <v>8</v>
      </c>
      <c r="K41">
        <f t="shared" si="17"/>
        <v>1.1666666666666667</v>
      </c>
      <c r="L41">
        <f t="shared" si="18"/>
        <v>1</v>
      </c>
      <c r="O41" s="74"/>
      <c r="P41" s="75"/>
      <c r="Q41" s="92"/>
      <c r="R41" s="93"/>
      <c r="S41" s="13"/>
      <c r="W41" s="4">
        <v>4</v>
      </c>
      <c r="X41" s="7">
        <f t="shared" si="21"/>
        <v>2.3042133482601389E-2</v>
      </c>
      <c r="Y41" s="7">
        <f t="shared" si="22"/>
        <v>1.0693974126895293E-2</v>
      </c>
      <c r="AA41" s="4">
        <v>3</v>
      </c>
      <c r="AB41" s="14">
        <f t="shared" si="24"/>
        <v>4.8122883571028813E-2</v>
      </c>
      <c r="AC41" s="14">
        <f>$AB$41*AC37</f>
        <v>1.5246234073232954E-2</v>
      </c>
      <c r="AD41" s="14">
        <f t="shared" ref="AD41:AK41" si="27">$AB$41*AD37</f>
        <v>1.7524406980727537E-2</v>
      </c>
      <c r="AE41" s="14">
        <f t="shared" si="27"/>
        <v>1.0071498264785947E-2</v>
      </c>
      <c r="AF41" s="14">
        <f t="shared" si="27"/>
        <v>3.8588115957034299E-3</v>
      </c>
      <c r="AG41" s="14">
        <f t="shared" si="27"/>
        <v>1.1088539068113312E-3</v>
      </c>
      <c r="AH41" s="14">
        <f t="shared" si="27"/>
        <v>2.5490894409455875E-4</v>
      </c>
      <c r="AI41" s="14">
        <f t="shared" si="27"/>
        <v>4.8833131052597456E-5</v>
      </c>
      <c r="AJ41" s="14">
        <f t="shared" si="27"/>
        <v>8.0185765275201128E-6</v>
      </c>
      <c r="AK41" s="14">
        <f t="shared" si="27"/>
        <v>1.1520943286666841E-6</v>
      </c>
    </row>
    <row r="42" spans="1:38" x14ac:dyDescent="0.25">
      <c r="A42">
        <v>15</v>
      </c>
      <c r="B42" t="s">
        <v>54</v>
      </c>
      <c r="C42">
        <v>6</v>
      </c>
      <c r="D42">
        <v>2</v>
      </c>
      <c r="E42">
        <v>2</v>
      </c>
      <c r="F42">
        <v>2</v>
      </c>
      <c r="G42">
        <v>11</v>
      </c>
      <c r="H42">
        <v>12</v>
      </c>
      <c r="I42">
        <v>-1</v>
      </c>
      <c r="J42">
        <v>8</v>
      </c>
      <c r="K42">
        <f t="shared" si="17"/>
        <v>1.8333333333333333</v>
      </c>
      <c r="L42">
        <f t="shared" si="18"/>
        <v>2</v>
      </c>
      <c r="O42" s="76"/>
      <c r="P42" s="77"/>
      <c r="Q42" s="94"/>
      <c r="R42" s="95"/>
      <c r="S42" s="13"/>
      <c r="W42" s="4">
        <v>5</v>
      </c>
      <c r="X42" s="7">
        <f t="shared" si="21"/>
        <v>5.2970421799083617E-3</v>
      </c>
      <c r="Y42" s="7">
        <f t="shared" si="22"/>
        <v>1.9011509558924976E-3</v>
      </c>
      <c r="AA42" s="4">
        <v>4</v>
      </c>
      <c r="AB42" s="14">
        <f t="shared" si="24"/>
        <v>1.0693974126895293E-2</v>
      </c>
      <c r="AC42" s="14">
        <f>$AB$42*AC37</f>
        <v>3.3880520162739903E-3</v>
      </c>
      <c r="AD42" s="14">
        <f t="shared" ref="AD42:AK42" si="28">$AB$42*AD37</f>
        <v>3.8943126623838973E-3</v>
      </c>
      <c r="AE42" s="14">
        <f t="shared" si="28"/>
        <v>2.2381107255079885E-3</v>
      </c>
      <c r="AF42" s="14">
        <f t="shared" si="28"/>
        <v>8.5751368793409561E-4</v>
      </c>
      <c r="AG42" s="14">
        <f t="shared" si="28"/>
        <v>2.4641197929140701E-4</v>
      </c>
      <c r="AH42" s="14">
        <f t="shared" si="28"/>
        <v>5.6646432021013066E-5</v>
      </c>
      <c r="AI42" s="14">
        <f t="shared" si="28"/>
        <v>1.0851806900577213E-5</v>
      </c>
      <c r="AJ42" s="14">
        <f t="shared" si="28"/>
        <v>1.7819058950044697E-6</v>
      </c>
      <c r="AK42" s="14">
        <f t="shared" si="28"/>
        <v>2.5602096192592981E-7</v>
      </c>
    </row>
    <row r="43" spans="1:38" x14ac:dyDescent="0.25">
      <c r="A43">
        <v>16</v>
      </c>
      <c r="B43" t="s">
        <v>57</v>
      </c>
      <c r="C43">
        <v>6</v>
      </c>
      <c r="D43">
        <v>2</v>
      </c>
      <c r="E43">
        <v>1</v>
      </c>
      <c r="F43">
        <v>3</v>
      </c>
      <c r="G43">
        <v>7</v>
      </c>
      <c r="H43">
        <v>6</v>
      </c>
      <c r="I43">
        <v>1</v>
      </c>
      <c r="J43">
        <v>7</v>
      </c>
      <c r="K43">
        <f t="shared" si="17"/>
        <v>1.1666666666666667</v>
      </c>
      <c r="L43">
        <f t="shared" si="18"/>
        <v>1</v>
      </c>
      <c r="O43" s="78" t="str">
        <f>"Media de GPG sofrido pelo "&amp;T3&amp; " jogando fora"</f>
        <v>Media de GPG sofrido pelo Atletico MG jogando fora</v>
      </c>
      <c r="P43" s="79"/>
      <c r="Q43" s="84">
        <f>VLOOKUP(T3,$B$3:$L$22,11,FALSE)</f>
        <v>0.83333333333333337</v>
      </c>
      <c r="R43" s="85"/>
      <c r="S43" s="13"/>
      <c r="T43" s="4" t="s">
        <v>84</v>
      </c>
      <c r="U43">
        <f>U37*U38*Q36</f>
        <v>1.1494252873563222</v>
      </c>
      <c r="W43" s="4">
        <v>6</v>
      </c>
      <c r="X43" s="7">
        <f t="shared" si="21"/>
        <v>1.0147590382966209E-3</v>
      </c>
      <c r="Y43" s="7">
        <f t="shared" si="22"/>
        <v>2.8165199346555516E-4</v>
      </c>
      <c r="AA43" s="8">
        <v>5</v>
      </c>
      <c r="AB43" s="14">
        <f t="shared" si="24"/>
        <v>1.9011509558924976E-3</v>
      </c>
      <c r="AC43" s="14">
        <f>$AB$43*AC37</f>
        <v>6.0232035844870967E-4</v>
      </c>
      <c r="AD43" s="14">
        <f t="shared" ref="AD43:AK43" si="29">$AB$43*AD37</f>
        <v>6.92322251090471E-4</v>
      </c>
      <c r="AE43" s="14">
        <f t="shared" si="29"/>
        <v>3.9788635120142039E-4</v>
      </c>
      <c r="AF43" s="14">
        <f t="shared" si="29"/>
        <v>1.5244687785495042E-4</v>
      </c>
      <c r="AG43" s="14">
        <f t="shared" si="29"/>
        <v>4.3806574096250153E-5</v>
      </c>
      <c r="AH43" s="14">
        <f t="shared" si="29"/>
        <v>1.0070476803735661E-5</v>
      </c>
      <c r="AI43" s="14">
        <f t="shared" si="29"/>
        <v>1.9292101156581726E-6</v>
      </c>
      <c r="AJ43" s="14">
        <f t="shared" si="29"/>
        <v>3.1678327022301701E-7</v>
      </c>
      <c r="AK43" s="14">
        <f t="shared" si="29"/>
        <v>4.5514837675720883E-8</v>
      </c>
    </row>
    <row r="44" spans="1:38" x14ac:dyDescent="0.25">
      <c r="A44">
        <v>17</v>
      </c>
      <c r="B44" t="s">
        <v>55</v>
      </c>
      <c r="C44">
        <v>6</v>
      </c>
      <c r="D44">
        <v>1</v>
      </c>
      <c r="E44">
        <v>4</v>
      </c>
      <c r="F44">
        <v>1</v>
      </c>
      <c r="G44">
        <v>6</v>
      </c>
      <c r="H44">
        <v>6</v>
      </c>
      <c r="I44">
        <v>0</v>
      </c>
      <c r="J44">
        <v>7</v>
      </c>
      <c r="K44">
        <f t="shared" si="17"/>
        <v>1</v>
      </c>
      <c r="L44">
        <f t="shared" si="18"/>
        <v>1</v>
      </c>
      <c r="O44" s="80"/>
      <c r="P44" s="81"/>
      <c r="Q44" s="86"/>
      <c r="R44" s="87"/>
      <c r="S44" s="13"/>
      <c r="T44" s="4" t="s">
        <v>85</v>
      </c>
      <c r="U44">
        <f>U40*U39*Q38</f>
        <v>0.88888888888888906</v>
      </c>
      <c r="W44" s="4">
        <v>7</v>
      </c>
      <c r="X44" s="7">
        <f t="shared" si="21"/>
        <v>1.6662709988450272E-4</v>
      </c>
      <c r="Y44" s="7">
        <f t="shared" si="22"/>
        <v>3.5765332503562614E-5</v>
      </c>
      <c r="AA44" s="4">
        <v>6</v>
      </c>
      <c r="AB44" s="14">
        <f t="shared" si="24"/>
        <v>2.8165199346555516E-4</v>
      </c>
      <c r="AC44" s="14">
        <f>$AB$44*AC37</f>
        <v>8.9232645696105134E-5</v>
      </c>
      <c r="AD44" s="14">
        <f t="shared" ref="AD44:AK44" si="30">$AB$44*AD37</f>
        <v>1.0256625942081051E-4</v>
      </c>
      <c r="AE44" s="14">
        <f t="shared" si="30"/>
        <v>5.8946126103914123E-5</v>
      </c>
      <c r="AF44" s="14">
        <f t="shared" si="30"/>
        <v>2.2584722645177838E-5</v>
      </c>
      <c r="AG44" s="14">
        <f t="shared" si="30"/>
        <v>6.489862829074096E-6</v>
      </c>
      <c r="AH44" s="14">
        <f t="shared" si="30"/>
        <v>1.49192248944232E-6</v>
      </c>
      <c r="AI44" s="14">
        <f t="shared" si="30"/>
        <v>2.8580890602343289E-7</v>
      </c>
      <c r="AJ44" s="14">
        <f t="shared" si="30"/>
        <v>4.6930854847854369E-8</v>
      </c>
      <c r="AK44" s="14">
        <f t="shared" si="30"/>
        <v>6.7429389149216111E-9</v>
      </c>
    </row>
    <row r="45" spans="1:38" x14ac:dyDescent="0.25">
      <c r="A45">
        <v>18</v>
      </c>
      <c r="B45" t="s">
        <v>66</v>
      </c>
      <c r="C45">
        <v>6</v>
      </c>
      <c r="D45">
        <v>2</v>
      </c>
      <c r="E45">
        <v>1</v>
      </c>
      <c r="F45">
        <v>3</v>
      </c>
      <c r="G45">
        <v>8</v>
      </c>
      <c r="H45">
        <v>10</v>
      </c>
      <c r="I45">
        <v>-2</v>
      </c>
      <c r="J45">
        <v>7</v>
      </c>
      <c r="K45">
        <f t="shared" si="17"/>
        <v>1.3333333333333333</v>
      </c>
      <c r="L45">
        <f t="shared" si="18"/>
        <v>1.6666666666666667</v>
      </c>
      <c r="O45" s="82"/>
      <c r="P45" s="83"/>
      <c r="Q45" s="88"/>
      <c r="R45" s="89"/>
      <c r="S45" s="13"/>
      <c r="T45" s="4" t="s">
        <v>86</v>
      </c>
      <c r="U45">
        <f>U43+U44</f>
        <v>2.0383141762452111</v>
      </c>
      <c r="W45" s="4">
        <v>8</v>
      </c>
      <c r="X45" s="7">
        <f t="shared" si="21"/>
        <v>2.3940675270761909E-5</v>
      </c>
      <c r="Y45" s="7">
        <f t="shared" si="22"/>
        <v>3.973925833729166E-6</v>
      </c>
      <c r="AA45" s="4">
        <v>7</v>
      </c>
      <c r="AB45" s="14">
        <f t="shared" si="24"/>
        <v>3.5765332503562614E-5</v>
      </c>
      <c r="AC45" s="14">
        <f>$AB$45*AC37</f>
        <v>1.1331129612203844E-5</v>
      </c>
      <c r="AD45" s="14">
        <f t="shared" ref="AD45:AK45" si="31">$AB$45*AD37</f>
        <v>1.3024286910579133E-5</v>
      </c>
      <c r="AE45" s="14">
        <f t="shared" si="31"/>
        <v>7.4852223624018048E-6</v>
      </c>
      <c r="AF45" s="14">
        <f t="shared" si="31"/>
        <v>2.8679012882765551E-6</v>
      </c>
      <c r="AG45" s="14">
        <f t="shared" si="31"/>
        <v>8.2410956559671189E-7</v>
      </c>
      <c r="AH45" s="14">
        <f t="shared" si="31"/>
        <v>1.894504748498187E-7</v>
      </c>
      <c r="AI45" s="14">
        <f t="shared" si="31"/>
        <v>3.6293194415674075E-8</v>
      </c>
      <c r="AJ45" s="14">
        <f t="shared" si="31"/>
        <v>5.959473631473579E-9</v>
      </c>
      <c r="AK45" s="14">
        <f t="shared" si="31"/>
        <v>8.5624621141861856E-10</v>
      </c>
    </row>
    <row r="46" spans="1:38" x14ac:dyDescent="0.25">
      <c r="A46">
        <v>19</v>
      </c>
      <c r="B46" t="s">
        <v>48</v>
      </c>
      <c r="C46">
        <v>6</v>
      </c>
      <c r="D46">
        <v>1</v>
      </c>
      <c r="E46">
        <v>3</v>
      </c>
      <c r="F46">
        <v>2</v>
      </c>
      <c r="G46">
        <v>5</v>
      </c>
      <c r="H46">
        <v>6</v>
      </c>
      <c r="I46">
        <v>-1</v>
      </c>
      <c r="J46">
        <v>6</v>
      </c>
      <c r="K46">
        <f t="shared" si="17"/>
        <v>0.83333333333333337</v>
      </c>
      <c r="L46">
        <f t="shared" si="18"/>
        <v>1</v>
      </c>
      <c r="O46" s="72" t="str">
        <f>"Media de GPG marcado pelo "&amp;T3&amp; " jogando fora"</f>
        <v>Media de GPG marcado pelo Atletico MG jogando fora</v>
      </c>
      <c r="P46" s="73"/>
      <c r="Q46" s="90">
        <f>VLOOKUP(T3,$B$3:$L$22,10,FALSE)</f>
        <v>0.66666666666666663</v>
      </c>
      <c r="R46" s="91"/>
      <c r="S46" s="13"/>
      <c r="T46" s="13"/>
      <c r="W46" s="4">
        <v>9</v>
      </c>
      <c r="X46" s="7">
        <f t="shared" si="21"/>
        <v>3.0575575058444331E-6</v>
      </c>
      <c r="Y46" s="7">
        <f t="shared" si="22"/>
        <v>3.9248650209670819E-7</v>
      </c>
      <c r="AA46" s="4">
        <v>8</v>
      </c>
      <c r="AB46" s="14">
        <f t="shared" si="24"/>
        <v>3.973925833729166E-6</v>
      </c>
      <c r="AC46" s="14">
        <f>$AB$46*AC37</f>
        <v>1.2590144013559783E-6</v>
      </c>
      <c r="AD46" s="14">
        <f t="shared" ref="AD46:AK46" si="32">$AB$46*AD37</f>
        <v>1.4471429900643431E-6</v>
      </c>
      <c r="AE46" s="14">
        <f t="shared" si="32"/>
        <v>8.3169137360019766E-7</v>
      </c>
      <c r="AF46" s="14">
        <f t="shared" si="32"/>
        <v>3.1865569869739392E-7</v>
      </c>
      <c r="AG46" s="14">
        <f t="shared" si="32"/>
        <v>9.1567729510745448E-8</v>
      </c>
      <c r="AH46" s="14">
        <f t="shared" si="32"/>
        <v>2.1050052761090897E-8</v>
      </c>
      <c r="AI46" s="14">
        <f t="shared" si="32"/>
        <v>4.0325771572971058E-9</v>
      </c>
      <c r="AJ46" s="14">
        <f t="shared" si="32"/>
        <v>6.621637368303955E-10</v>
      </c>
      <c r="AK46" s="14">
        <f t="shared" si="32"/>
        <v>9.5138467935401745E-11</v>
      </c>
    </row>
    <row r="47" spans="1:38" x14ac:dyDescent="0.25">
      <c r="A47">
        <v>20</v>
      </c>
      <c r="B47" t="s">
        <v>44</v>
      </c>
      <c r="C47">
        <v>6</v>
      </c>
      <c r="D47">
        <v>1</v>
      </c>
      <c r="E47">
        <v>3</v>
      </c>
      <c r="F47">
        <v>2</v>
      </c>
      <c r="G47">
        <v>2</v>
      </c>
      <c r="H47">
        <v>3</v>
      </c>
      <c r="I47">
        <v>-1</v>
      </c>
      <c r="J47">
        <v>6</v>
      </c>
      <c r="K47">
        <f t="shared" si="17"/>
        <v>0.33333333333333331</v>
      </c>
      <c r="L47">
        <f t="shared" si="18"/>
        <v>0.5</v>
      </c>
      <c r="O47" s="74"/>
      <c r="P47" s="75"/>
      <c r="Q47" s="92"/>
      <c r="R47" s="93"/>
      <c r="S47" s="13"/>
      <c r="T47" s="13"/>
      <c r="W47" s="4">
        <v>10</v>
      </c>
      <c r="X47" s="7">
        <f t="shared" si="21"/>
        <v>3.5144339147637053E-7</v>
      </c>
      <c r="Y47" s="7">
        <f t="shared" si="22"/>
        <v>3.4887689075262925E-8</v>
      </c>
    </row>
    <row r="48" spans="1:38" x14ac:dyDescent="0.25">
      <c r="O48" s="76"/>
      <c r="P48" s="77"/>
      <c r="Q48" s="94"/>
      <c r="R48" s="95"/>
      <c r="S48" s="13"/>
      <c r="T48" s="13"/>
    </row>
    <row r="49" spans="1:38" ht="15" customHeight="1" x14ac:dyDescent="0.25">
      <c r="A49" t="s">
        <v>96</v>
      </c>
      <c r="K49">
        <f>AVERAGE(K28:K47)</f>
        <v>1.4499999999999997</v>
      </c>
      <c r="L49">
        <f>AVERAGE(L28:L47)</f>
        <v>0.85833333333333317</v>
      </c>
      <c r="O49" s="96" t="str">
        <f>"Media de GPG sofrido pelo "&amp;R3&amp;"  jogando em casa"</f>
        <v>Media de GPG sofrido pelo Athletico PR  jogando em casa</v>
      </c>
      <c r="P49" s="97"/>
      <c r="Q49" s="102">
        <f>VLOOKUP(R3,$B$28:$L$47,11,FALSE)</f>
        <v>1.1666666666666667</v>
      </c>
      <c r="R49" s="102"/>
      <c r="S49" s="13"/>
      <c r="T49" s="13"/>
    </row>
    <row r="50" spans="1:38" x14ac:dyDescent="0.25">
      <c r="O50" s="98"/>
      <c r="P50" s="99"/>
      <c r="Q50" s="102"/>
      <c r="R50" s="102"/>
      <c r="S50" s="13"/>
      <c r="T50" s="13"/>
    </row>
    <row r="51" spans="1:38" x14ac:dyDescent="0.25">
      <c r="O51" s="100"/>
      <c r="P51" s="101"/>
      <c r="Q51" s="102"/>
      <c r="R51" s="102"/>
      <c r="S51" s="13"/>
      <c r="T51" s="13"/>
    </row>
    <row r="52" spans="1:38" ht="15" customHeight="1" x14ac:dyDescent="0.25"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</row>
    <row r="53" spans="1:38" x14ac:dyDescent="0.25">
      <c r="O53" s="65" t="s">
        <v>870</v>
      </c>
      <c r="P53" s="65"/>
      <c r="Q53" s="65"/>
      <c r="R53" s="65"/>
    </row>
    <row r="54" spans="1:38" ht="15" customHeight="1" x14ac:dyDescent="0.25">
      <c r="O54" s="66" t="s">
        <v>97</v>
      </c>
      <c r="P54" s="66"/>
      <c r="Q54" s="67">
        <f>$K$49</f>
        <v>1.4499999999999997</v>
      </c>
      <c r="R54" s="68"/>
      <c r="S54" s="13"/>
      <c r="T54" s="13"/>
      <c r="W54" s="4" t="s">
        <v>78</v>
      </c>
      <c r="X54" s="15" t="str">
        <f>R4</f>
        <v>Botafogo</v>
      </c>
      <c r="Y54" s="6" t="str">
        <f>T4</f>
        <v>Flamengo</v>
      </c>
      <c r="AB54" s="4" t="s">
        <v>73</v>
      </c>
      <c r="AC54" s="4">
        <v>0</v>
      </c>
      <c r="AD54" s="4">
        <v>1</v>
      </c>
      <c r="AE54" s="4">
        <v>2</v>
      </c>
      <c r="AF54" s="4">
        <v>3</v>
      </c>
      <c r="AG54" s="4">
        <v>4</v>
      </c>
      <c r="AH54" s="4">
        <v>5</v>
      </c>
      <c r="AI54" s="4">
        <v>6</v>
      </c>
      <c r="AJ54" s="4">
        <v>7</v>
      </c>
      <c r="AK54" s="4">
        <v>8</v>
      </c>
    </row>
    <row r="55" spans="1:38" ht="15" customHeight="1" x14ac:dyDescent="0.25">
      <c r="O55" s="66"/>
      <c r="P55" s="66"/>
      <c r="Q55" s="68"/>
      <c r="R55" s="68"/>
      <c r="S55" s="13"/>
      <c r="T55" s="4" t="s">
        <v>80</v>
      </c>
      <c r="U55">
        <f>Q58/Q54</f>
        <v>1.8390804597701151</v>
      </c>
      <c r="W55" s="4">
        <v>0</v>
      </c>
      <c r="X55" s="7">
        <f>_xlfn.POISSON.DIST(W55,$U$61,FALSE)</f>
        <v>6.337912758437271E-2</v>
      </c>
      <c r="Y55" s="7">
        <f>_xlfn.POISSON.DIST(W55,$U$62,FALSE)</f>
        <v>0.56471812200775928</v>
      </c>
      <c r="AA55" s="4" t="s">
        <v>74</v>
      </c>
      <c r="AB55" s="4" t="s">
        <v>87</v>
      </c>
      <c r="AC55" s="14">
        <f>_xlfn.POISSON.DIST(AC54,$U$61,FALSE)</f>
        <v>6.337912758437271E-2</v>
      </c>
      <c r="AD55" s="14">
        <f t="shared" ref="AD55:AK55" si="33">_xlfn.POISSON.DIST(AD54,$U$61,FALSE)</f>
        <v>0.17483897264654541</v>
      </c>
      <c r="AE55" s="14">
        <f t="shared" si="33"/>
        <v>0.2411572036504076</v>
      </c>
      <c r="AF55" s="14">
        <f t="shared" si="33"/>
        <v>0.22175375048313348</v>
      </c>
      <c r="AG55" s="14">
        <f t="shared" si="33"/>
        <v>0.15293362102285069</v>
      </c>
      <c r="AH55" s="14">
        <f t="shared" si="33"/>
        <v>8.4377170219503847E-2</v>
      </c>
      <c r="AI55" s="14">
        <f t="shared" si="33"/>
        <v>3.8794101250346616E-2</v>
      </c>
      <c r="AJ55" s="14">
        <f t="shared" si="33"/>
        <v>1.528831576368341E-2</v>
      </c>
      <c r="AK55" s="14">
        <f t="shared" si="33"/>
        <v>5.2718330219597908E-3</v>
      </c>
    </row>
    <row r="56" spans="1:38" ht="15" customHeight="1" x14ac:dyDescent="0.25">
      <c r="O56" s="69" t="s">
        <v>98</v>
      </c>
      <c r="P56" s="69"/>
      <c r="Q56" s="70">
        <f>$K$24</f>
        <v>0.875</v>
      </c>
      <c r="R56" s="71"/>
      <c r="S56" s="13"/>
      <c r="T56" s="4" t="s">
        <v>81</v>
      </c>
      <c r="U56">
        <f>Q61/Q54</f>
        <v>1.0344827586206899</v>
      </c>
      <c r="W56" s="4">
        <v>1</v>
      </c>
      <c r="X56" s="7">
        <f t="shared" ref="X56:X65" si="34">_xlfn.POISSON.DIST(W56,$U$61,FALSE)</f>
        <v>0.17483897264654541</v>
      </c>
      <c r="Y56" s="7">
        <f t="shared" ref="Y56:Y65" si="35">_xlfn.POISSON.DIST(W56,$U$62,FALSE)</f>
        <v>0.3226960697187195</v>
      </c>
      <c r="AA56" s="4">
        <v>0</v>
      </c>
      <c r="AB56" s="14">
        <f>_xlfn.POISSON.DIST(W55,$U$62,FALSE)</f>
        <v>0.56471812200775928</v>
      </c>
      <c r="AC56" s="16">
        <f>$AB$56*AC55</f>
        <v>3.5791341903937131E-2</v>
      </c>
      <c r="AD56" s="16">
        <f t="shared" ref="AD56:AK56" si="36">$AB$56*AD55</f>
        <v>9.8734736286723121E-2</v>
      </c>
      <c r="AE56" s="16">
        <f t="shared" si="36"/>
        <v>0.13618584315410093</v>
      </c>
      <c r="AF56" s="16">
        <f t="shared" si="36"/>
        <v>0.12522836152101238</v>
      </c>
      <c r="AG56" s="16">
        <f t="shared" si="36"/>
        <v>8.6364387255870617E-2</v>
      </c>
      <c r="AH56" s="16">
        <f t="shared" si="36"/>
        <v>4.7649317106687246E-2</v>
      </c>
      <c r="AI56" s="16">
        <f t="shared" si="36"/>
        <v>2.1907732003074606E-2</v>
      </c>
      <c r="AJ56" s="16">
        <f t="shared" si="36"/>
        <v>8.6335889667289167E-3</v>
      </c>
      <c r="AK56" s="16">
        <f t="shared" si="36"/>
        <v>2.9770996436996235E-3</v>
      </c>
    </row>
    <row r="57" spans="1:38" x14ac:dyDescent="0.25">
      <c r="O57" s="69"/>
      <c r="P57" s="69"/>
      <c r="Q57" s="71"/>
      <c r="R57" s="71"/>
      <c r="S57" s="13"/>
      <c r="T57" s="4" t="s">
        <v>82</v>
      </c>
      <c r="U57">
        <f>Q64/Q56</f>
        <v>1.7142857142857142</v>
      </c>
      <c r="W57" s="4">
        <v>2</v>
      </c>
      <c r="X57" s="7">
        <f t="shared" si="34"/>
        <v>0.2411572036504076</v>
      </c>
      <c r="Y57" s="7">
        <f t="shared" si="35"/>
        <v>9.2198877062491275E-2</v>
      </c>
      <c r="AA57" s="4">
        <v>1</v>
      </c>
      <c r="AB57" s="14">
        <f t="shared" ref="AB57:AB64" si="37">_xlfn.POISSON.DIST(W56,$U$62,FALSE)</f>
        <v>0.3226960697187195</v>
      </c>
      <c r="AC57" s="14">
        <f>$AB$57*AC55</f>
        <v>2.0452195373678355E-2</v>
      </c>
      <c r="AD57" s="14">
        <f t="shared" ref="AD57:AK57" si="38">$AB$57*AD55</f>
        <v>5.641984930669891E-2</v>
      </c>
      <c r="AE57" s="14">
        <f t="shared" si="38"/>
        <v>7.7820481802343369E-2</v>
      </c>
      <c r="AF57" s="14">
        <f t="shared" si="38"/>
        <v>7.1559063726292768E-2</v>
      </c>
      <c r="AG57" s="14">
        <f t="shared" si="38"/>
        <v>4.935107843192605E-2</v>
      </c>
      <c r="AH57" s="14">
        <f t="shared" si="38"/>
        <v>2.7228181203821276E-2</v>
      </c>
      <c r="AI57" s="14">
        <f t="shared" si="38"/>
        <v>1.2518704001756914E-2</v>
      </c>
      <c r="AJ57" s="14">
        <f t="shared" si="38"/>
        <v>4.9334794095593805E-3</v>
      </c>
      <c r="AK57" s="14">
        <f t="shared" si="38"/>
        <v>1.7011997963997845E-3</v>
      </c>
    </row>
    <row r="58" spans="1:38" ht="15" customHeight="1" x14ac:dyDescent="0.25">
      <c r="O58" s="72" t="str">
        <f>"Media de GPG marcado pelo "&amp;R4&amp;" jogando em casa"</f>
        <v>Media de GPG marcado pelo Botafogo jogando em casa</v>
      </c>
      <c r="P58" s="73"/>
      <c r="Q58" s="90">
        <f>VLOOKUP(R4,$B$28:$L$47,10,FALSE)</f>
        <v>2.6666666666666665</v>
      </c>
      <c r="R58" s="91"/>
      <c r="S58" s="13"/>
      <c r="T58" s="4" t="s">
        <v>83</v>
      </c>
      <c r="U58">
        <f>Q67/Q56</f>
        <v>0.38095238095238093</v>
      </c>
      <c r="W58" s="4">
        <v>3</v>
      </c>
      <c r="X58" s="7">
        <f t="shared" si="34"/>
        <v>0.22175375048313348</v>
      </c>
      <c r="Y58" s="7">
        <f t="shared" si="35"/>
        <v>1.7561690869045955E-2</v>
      </c>
      <c r="AA58" s="4">
        <v>2</v>
      </c>
      <c r="AB58" s="14">
        <f t="shared" si="37"/>
        <v>9.2198877062491275E-2</v>
      </c>
      <c r="AC58" s="14">
        <f>$AB$58*AC55</f>
        <v>5.8434843924795293E-3</v>
      </c>
      <c r="AD58" s="14">
        <f t="shared" ref="AD58:AK58" si="39">$AB$58*AD55</f>
        <v>1.6119956944771113E-2</v>
      </c>
      <c r="AE58" s="14">
        <f t="shared" si="39"/>
        <v>2.2234423372098102E-2</v>
      </c>
      <c r="AF58" s="14">
        <f t="shared" si="39"/>
        <v>2.0445446778940789E-2</v>
      </c>
      <c r="AG58" s="14">
        <f t="shared" si="39"/>
        <v>1.4100308123407441E-2</v>
      </c>
      <c r="AH58" s="14">
        <f t="shared" si="39"/>
        <v>7.7794803439489354E-3</v>
      </c>
      <c r="AI58" s="14">
        <f t="shared" si="39"/>
        <v>3.5767725719305465E-3</v>
      </c>
      <c r="AJ58" s="14">
        <f t="shared" si="39"/>
        <v>1.4095655455883941E-3</v>
      </c>
      <c r="AK58" s="14">
        <f t="shared" si="39"/>
        <v>4.8605708468565261E-4</v>
      </c>
    </row>
    <row r="59" spans="1:38" x14ac:dyDescent="0.25">
      <c r="O59" s="74"/>
      <c r="P59" s="75"/>
      <c r="Q59" s="92"/>
      <c r="R59" s="93"/>
      <c r="S59" s="13"/>
      <c r="W59" s="4">
        <v>4</v>
      </c>
      <c r="X59" s="7">
        <f t="shared" si="34"/>
        <v>0.15293362102285069</v>
      </c>
      <c r="Y59" s="7">
        <f t="shared" si="35"/>
        <v>2.5088129812922792E-3</v>
      </c>
      <c r="AA59" s="4">
        <v>3</v>
      </c>
      <c r="AB59" s="14">
        <f t="shared" si="37"/>
        <v>1.7561690869045955E-2</v>
      </c>
      <c r="AC59" s="14">
        <f>$AB$59*AC55</f>
        <v>1.1130446461865768E-3</v>
      </c>
      <c r="AD59" s="14">
        <f t="shared" ref="AD59:AK59" si="40">$AB$59*AD55</f>
        <v>3.0704679894802121E-3</v>
      </c>
      <c r="AE59" s="14">
        <f t="shared" si="40"/>
        <v>4.2351282613520193E-3</v>
      </c>
      <c r="AF59" s="14">
        <f t="shared" si="40"/>
        <v>3.8943708150363399E-3</v>
      </c>
      <c r="AG59" s="14">
        <f t="shared" si="40"/>
        <v>2.6857729758871314E-3</v>
      </c>
      <c r="AH59" s="14">
        <f t="shared" si="40"/>
        <v>1.4818057797997969E-3</v>
      </c>
      <c r="AI59" s="14">
        <f t="shared" si="40"/>
        <v>6.8129001370105643E-4</v>
      </c>
      <c r="AJ59" s="14">
        <f t="shared" si="40"/>
        <v>2.6848867535017026E-4</v>
      </c>
      <c r="AK59" s="14">
        <f t="shared" si="40"/>
        <v>9.2582301844886206E-5</v>
      </c>
    </row>
    <row r="60" spans="1:38" ht="15" customHeight="1" x14ac:dyDescent="0.25">
      <c r="O60" s="76"/>
      <c r="P60" s="77"/>
      <c r="Q60" s="94"/>
      <c r="R60" s="95"/>
      <c r="S60" s="13"/>
      <c r="W60" s="4">
        <v>5</v>
      </c>
      <c r="X60" s="7">
        <f t="shared" si="34"/>
        <v>8.4377170219503847E-2</v>
      </c>
      <c r="Y60" s="7">
        <f t="shared" si="35"/>
        <v>2.8672148357626056E-4</v>
      </c>
      <c r="AA60" s="4">
        <v>4</v>
      </c>
      <c r="AB60" s="14">
        <f t="shared" si="37"/>
        <v>2.5088129812922792E-3</v>
      </c>
      <c r="AC60" s="14">
        <f>$AB$60*AC55</f>
        <v>1.5900637802665382E-4</v>
      </c>
      <c r="AD60" s="14">
        <f t="shared" ref="AD60:AK60" si="41">$AB$60*AD55</f>
        <v>4.3863828421145882E-4</v>
      </c>
      <c r="AE60" s="14">
        <f t="shared" si="41"/>
        <v>6.0501832305028837E-4</v>
      </c>
      <c r="AF60" s="14">
        <f t="shared" si="41"/>
        <v>5.5633868786233434E-4</v>
      </c>
      <c r="AG60" s="14">
        <f t="shared" si="41"/>
        <v>3.8368185369816162E-4</v>
      </c>
      <c r="AH60" s="14">
        <f t="shared" si="41"/>
        <v>2.1168653997139956E-4</v>
      </c>
      <c r="AI60" s="14">
        <f t="shared" si="41"/>
        <v>9.7327144814436632E-5</v>
      </c>
      <c r="AJ60" s="14">
        <f t="shared" si="41"/>
        <v>3.8355525050024327E-5</v>
      </c>
      <c r="AK60" s="14">
        <f t="shared" si="41"/>
        <v>1.3226043120698029E-5</v>
      </c>
    </row>
    <row r="61" spans="1:38" ht="15" customHeight="1" x14ac:dyDescent="0.25">
      <c r="O61" s="78" t="str">
        <f>"Media de GPG sofrido pelo "&amp;T4&amp; " jogando fora"</f>
        <v>Media de GPG sofrido pelo Flamengo jogando fora</v>
      </c>
      <c r="P61" s="79"/>
      <c r="Q61" s="84">
        <f>VLOOKUP(T4,$B$3:$L$22,11,FALSE)</f>
        <v>1.5</v>
      </c>
      <c r="R61" s="85"/>
      <c r="S61" s="13"/>
      <c r="T61" s="4" t="s">
        <v>84</v>
      </c>
      <c r="U61">
        <f>U55*U56*Q54</f>
        <v>2.758620689655173</v>
      </c>
      <c r="W61" s="4">
        <v>6</v>
      </c>
      <c r="X61" s="7">
        <f t="shared" si="34"/>
        <v>3.8794101250346616E-2</v>
      </c>
      <c r="Y61" s="7">
        <f t="shared" si="35"/>
        <v>2.7306807959643843E-5</v>
      </c>
      <c r="AA61" s="8">
        <v>5</v>
      </c>
      <c r="AB61" s="14">
        <f t="shared" si="37"/>
        <v>2.8672148357626056E-4</v>
      </c>
      <c r="AC61" s="14">
        <f>$AB$61*AC55</f>
        <v>1.8172157488760441E-5</v>
      </c>
      <c r="AD61" s="14">
        <f t="shared" ref="AD61:AK61" si="42">$AB$61*AD55</f>
        <v>5.013008962416674E-5</v>
      </c>
      <c r="AE61" s="14">
        <f t="shared" si="42"/>
        <v>6.9144951205747266E-5</v>
      </c>
      <c r="AF61" s="14">
        <f t="shared" si="42"/>
        <v>6.3581564327123931E-5</v>
      </c>
      <c r="AG61" s="14">
        <f t="shared" si="42"/>
        <v>4.3849354708361336E-5</v>
      </c>
      <c r="AH61" s="14">
        <f t="shared" si="42"/>
        <v>2.4192747425302813E-5</v>
      </c>
      <c r="AI61" s="14">
        <f t="shared" si="42"/>
        <v>1.1123102264507047E-5</v>
      </c>
      <c r="AJ61" s="14">
        <f t="shared" si="42"/>
        <v>4.383488577145638E-6</v>
      </c>
      <c r="AK61" s="14">
        <f t="shared" si="42"/>
        <v>1.5115477852226323E-6</v>
      </c>
    </row>
    <row r="62" spans="1:38" ht="15" customHeight="1" x14ac:dyDescent="0.25">
      <c r="O62" s="80"/>
      <c r="P62" s="81"/>
      <c r="Q62" s="86"/>
      <c r="R62" s="87"/>
      <c r="S62" s="13"/>
      <c r="T62" s="4" t="s">
        <v>85</v>
      </c>
      <c r="U62">
        <f>U58*U57*Q56</f>
        <v>0.5714285714285714</v>
      </c>
      <c r="W62" s="4">
        <v>7</v>
      </c>
      <c r="X62" s="7">
        <f t="shared" si="34"/>
        <v>1.528831576368341E-2</v>
      </c>
      <c r="Y62" s="7">
        <f t="shared" si="35"/>
        <v>2.2291271803790929E-6</v>
      </c>
      <c r="AA62" s="4">
        <v>6</v>
      </c>
      <c r="AB62" s="14">
        <f t="shared" si="37"/>
        <v>2.7306807959643843E-5</v>
      </c>
      <c r="AC62" s="14">
        <f>$AB$62*AC55</f>
        <v>1.7306816655962315E-6</v>
      </c>
      <c r="AD62" s="14">
        <f t="shared" ref="AD62:AK62" si="43">$AB$62*AD55</f>
        <v>4.7742942499206384E-6</v>
      </c>
      <c r="AE62" s="14">
        <f t="shared" si="43"/>
        <v>6.5852334481664016E-6</v>
      </c>
      <c r="AF62" s="14">
        <f t="shared" si="43"/>
        <v>6.055387078773704E-6</v>
      </c>
      <c r="AG62" s="14">
        <f t="shared" si="43"/>
        <v>4.1761290198439337E-6</v>
      </c>
      <c r="AH62" s="14">
        <f t="shared" si="43"/>
        <v>2.3040711833621712E-6</v>
      </c>
      <c r="AI62" s="14">
        <f t="shared" si="43"/>
        <v>1.0593430728101941E-6</v>
      </c>
      <c r="AJ62" s="14">
        <f t="shared" si="43"/>
        <v>4.1747510258529857E-7</v>
      </c>
      <c r="AK62" s="14">
        <f t="shared" si="43"/>
        <v>1.4395693192596486E-7</v>
      </c>
    </row>
    <row r="63" spans="1:38" x14ac:dyDescent="0.25">
      <c r="O63" s="82"/>
      <c r="P63" s="83"/>
      <c r="Q63" s="88"/>
      <c r="R63" s="89"/>
      <c r="S63" s="13"/>
      <c r="T63" s="4" t="s">
        <v>86</v>
      </c>
      <c r="U63">
        <f>U61+U62</f>
        <v>3.3300492610837447</v>
      </c>
      <c r="W63" s="4">
        <v>8</v>
      </c>
      <c r="X63" s="7">
        <f t="shared" si="34"/>
        <v>5.2718330219597908E-3</v>
      </c>
      <c r="Y63" s="7">
        <f t="shared" si="35"/>
        <v>1.5922337002707746E-7</v>
      </c>
      <c r="AA63" s="4">
        <v>7</v>
      </c>
      <c r="AB63" s="14">
        <f t="shared" si="37"/>
        <v>2.2291271803790929E-6</v>
      </c>
      <c r="AC63" s="14">
        <f>$AB$63*AC55</f>
        <v>1.4128013596703953E-7</v>
      </c>
      <c r="AD63" s="14">
        <f t="shared" ref="AD63:AK63" si="44">$AB$63*AD55</f>
        <v>3.8973830611597114E-7</v>
      </c>
      <c r="AE63" s="14">
        <f t="shared" si="44"/>
        <v>5.375700774013398E-7</v>
      </c>
      <c r="AF63" s="14">
        <f t="shared" si="44"/>
        <v>4.9431731255295622E-7</v>
      </c>
      <c r="AG63" s="14">
        <f t="shared" si="44"/>
        <v>3.409084914158319E-7</v>
      </c>
      <c r="AH63" s="14">
        <f t="shared" si="44"/>
        <v>1.8808744353976936E-7</v>
      </c>
      <c r="AI63" s="14">
        <f t="shared" si="44"/>
        <v>8.6476985535526191E-8</v>
      </c>
      <c r="AJ63" s="14">
        <f t="shared" si="44"/>
        <v>3.407960021104484E-8</v>
      </c>
      <c r="AK63" s="14">
        <f t="shared" si="44"/>
        <v>1.1751586279670621E-8</v>
      </c>
    </row>
    <row r="64" spans="1:38" ht="15" customHeight="1" x14ac:dyDescent="0.25">
      <c r="O64" s="72" t="str">
        <f>"Media de GPG marcado pelo "&amp;T4&amp; " jogando fora"</f>
        <v>Media de GPG marcado pelo Flamengo jogando fora</v>
      </c>
      <c r="P64" s="73"/>
      <c r="Q64" s="90">
        <f>VLOOKUP(T4,$B$3:$L$22,10,FALSE)</f>
        <v>1.5</v>
      </c>
      <c r="R64" s="91"/>
      <c r="S64" s="13"/>
      <c r="T64" s="13"/>
      <c r="W64" s="4">
        <v>9</v>
      </c>
      <c r="X64" s="7">
        <f t="shared" si="34"/>
        <v>1.6158875163095148E-3</v>
      </c>
      <c r="Y64" s="7">
        <f t="shared" si="35"/>
        <v>1.0109420319179534E-8</v>
      </c>
      <c r="AA64" s="4">
        <v>8</v>
      </c>
      <c r="AB64" s="14">
        <f t="shared" si="37"/>
        <v>1.5922337002707746E-7</v>
      </c>
      <c r="AC64" s="14">
        <f>$AB$64*AC55</f>
        <v>1.0091438283359928E-8</v>
      </c>
      <c r="AD64" s="14">
        <f t="shared" ref="AD64:AK64" si="45">$AB$64*AD55</f>
        <v>2.7838450436854975E-8</v>
      </c>
      <c r="AE64" s="14">
        <f t="shared" si="45"/>
        <v>3.8397862671524127E-8</v>
      </c>
      <c r="AF64" s="14">
        <f t="shared" si="45"/>
        <v>3.5308379468068169E-8</v>
      </c>
      <c r="AG64" s="14">
        <f t="shared" si="45"/>
        <v>2.4350606529702186E-8</v>
      </c>
      <c r="AH64" s="14">
        <f t="shared" si="45"/>
        <v>1.3434817395697761E-8</v>
      </c>
      <c r="AI64" s="14">
        <f t="shared" si="45"/>
        <v>6.176927538251848E-9</v>
      </c>
      <c r="AJ64" s="14">
        <f t="shared" si="45"/>
        <v>2.4342571579317652E-9</v>
      </c>
      <c r="AK64" s="14">
        <f t="shared" si="45"/>
        <v>8.393990199764697E-10</v>
      </c>
    </row>
    <row r="65" spans="14:38" x14ac:dyDescent="0.25">
      <c r="O65" s="74"/>
      <c r="P65" s="75"/>
      <c r="Q65" s="92"/>
      <c r="R65" s="93"/>
      <c r="S65" s="13"/>
      <c r="T65" s="13"/>
      <c r="W65" s="4">
        <v>10</v>
      </c>
      <c r="X65" s="7">
        <f t="shared" si="34"/>
        <v>4.4576207346469331E-4</v>
      </c>
      <c r="Y65" s="7">
        <f t="shared" si="35"/>
        <v>5.7768116109597276E-10</v>
      </c>
    </row>
    <row r="66" spans="14:38" x14ac:dyDescent="0.25">
      <c r="O66" s="76"/>
      <c r="P66" s="77"/>
      <c r="Q66" s="94"/>
      <c r="R66" s="95"/>
      <c r="S66" s="13"/>
      <c r="T66" s="13"/>
    </row>
    <row r="67" spans="14:38" ht="15" customHeight="1" x14ac:dyDescent="0.25">
      <c r="O67" s="96" t="str">
        <f>"Media de GPG sofrido pelo "&amp;R4&amp;"  jogando em casa"</f>
        <v>Media de GPG sofrido pelo Botafogo  jogando em casa</v>
      </c>
      <c r="P67" s="97"/>
      <c r="Q67" s="102">
        <f>VLOOKUP(R4,$B$28:$L$47,11,FALSE)</f>
        <v>0.33333333333333331</v>
      </c>
      <c r="R67" s="102"/>
      <c r="S67" s="13"/>
      <c r="T67" s="13"/>
    </row>
    <row r="68" spans="14:38" x14ac:dyDescent="0.25">
      <c r="O68" s="98"/>
      <c r="P68" s="99"/>
      <c r="Q68" s="102"/>
      <c r="R68" s="102"/>
      <c r="S68" s="13"/>
      <c r="T68" s="13"/>
    </row>
    <row r="69" spans="14:38" x14ac:dyDescent="0.25">
      <c r="O69" s="100"/>
      <c r="P69" s="101"/>
      <c r="Q69" s="102"/>
      <c r="R69" s="102"/>
      <c r="S69" s="13"/>
      <c r="T69" s="13"/>
    </row>
    <row r="70" spans="14:38" ht="15" customHeight="1" x14ac:dyDescent="0.25"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</row>
    <row r="71" spans="14:38" x14ac:dyDescent="0.25">
      <c r="O71" s="65" t="s">
        <v>871</v>
      </c>
      <c r="P71" s="65"/>
      <c r="Q71" s="65"/>
      <c r="R71" s="65"/>
    </row>
    <row r="72" spans="14:38" ht="15" customHeight="1" x14ac:dyDescent="0.25">
      <c r="O72" s="66" t="s">
        <v>97</v>
      </c>
      <c r="P72" s="66"/>
      <c r="Q72" s="67">
        <f>$K$49</f>
        <v>1.4499999999999997</v>
      </c>
      <c r="R72" s="68"/>
      <c r="S72" s="13"/>
      <c r="T72" s="13"/>
      <c r="W72" s="4" t="s">
        <v>78</v>
      </c>
      <c r="X72" s="15" t="str">
        <f>R5</f>
        <v>Gremio</v>
      </c>
      <c r="Y72" s="6" t="str">
        <f>T5</f>
        <v>Cuiaba</v>
      </c>
      <c r="AB72" s="4" t="s">
        <v>73</v>
      </c>
      <c r="AC72" s="4">
        <v>0</v>
      </c>
      <c r="AD72" s="4">
        <v>1</v>
      </c>
      <c r="AE72" s="4">
        <v>2</v>
      </c>
      <c r="AF72" s="4">
        <v>3</v>
      </c>
      <c r="AG72" s="4">
        <v>4</v>
      </c>
      <c r="AH72" s="4">
        <v>5</v>
      </c>
      <c r="AI72" s="4">
        <v>6</v>
      </c>
      <c r="AJ72" s="4">
        <v>7</v>
      </c>
      <c r="AK72" s="4">
        <v>8</v>
      </c>
    </row>
    <row r="73" spans="14:38" ht="15" customHeight="1" x14ac:dyDescent="0.25">
      <c r="O73" s="66"/>
      <c r="P73" s="66"/>
      <c r="Q73" s="68"/>
      <c r="R73" s="68"/>
      <c r="S73" s="13"/>
      <c r="T73" s="4" t="s">
        <v>80</v>
      </c>
      <c r="U73">
        <f>Q76/Q72</f>
        <v>1.6091954022988511</v>
      </c>
      <c r="W73" s="4">
        <v>0</v>
      </c>
      <c r="X73" s="7">
        <f>_xlfn.POISSON.DIST(W73,$U$79,FALSE)</f>
        <v>0.1529881768577222</v>
      </c>
      <c r="Y73" s="7">
        <f>_xlfn.POISSON.DIST(W73,$U$80,FALSE)</f>
        <v>0.52997754835868438</v>
      </c>
      <c r="AA73" s="4" t="s">
        <v>74</v>
      </c>
      <c r="AB73" s="4" t="s">
        <v>87</v>
      </c>
      <c r="AC73" s="14">
        <f>_xlfn.POISSON.DIST(AC72,$U$79,FALSE)</f>
        <v>0.1529881768577222</v>
      </c>
      <c r="AD73" s="14">
        <f t="shared" ref="AD73:AK73" si="46">_xlfn.POISSON.DIST(AD72,$U$79,FALSE)</f>
        <v>0.28721918260645174</v>
      </c>
      <c r="AE73" s="14">
        <f t="shared" si="46"/>
        <v>0.26961187639302958</v>
      </c>
      <c r="AF73" s="14">
        <f t="shared" si="46"/>
        <v>0.16872263018210029</v>
      </c>
      <c r="AG73" s="14">
        <f t="shared" si="46"/>
        <v>7.918974021956815E-2</v>
      </c>
      <c r="AH73" s="14">
        <f t="shared" si="46"/>
        <v>2.97340787031329E-2</v>
      </c>
      <c r="AI73" s="14">
        <f t="shared" si="46"/>
        <v>9.3037666440198754E-3</v>
      </c>
      <c r="AJ73" s="14">
        <f t="shared" si="46"/>
        <v>2.4952630846030313E-3</v>
      </c>
      <c r="AK73" s="14">
        <f t="shared" si="46"/>
        <v>5.85574191310099E-4</v>
      </c>
    </row>
    <row r="74" spans="14:38" ht="15" customHeight="1" x14ac:dyDescent="0.25">
      <c r="O74" s="69" t="s">
        <v>98</v>
      </c>
      <c r="P74" s="69"/>
      <c r="Q74" s="70">
        <f>$K$24</f>
        <v>0.875</v>
      </c>
      <c r="R74" s="71"/>
      <c r="S74" s="13"/>
      <c r="T74" s="4" t="s">
        <v>81</v>
      </c>
      <c r="U74">
        <f>Q79/Q72</f>
        <v>0.80459770114942553</v>
      </c>
      <c r="W74" s="4">
        <v>1</v>
      </c>
      <c r="X74" s="7">
        <f t="shared" ref="X74:X83" si="47">_xlfn.POISSON.DIST(W74,$U$79,FALSE)</f>
        <v>0.28721918260645174</v>
      </c>
      <c r="Y74" s="7">
        <f t="shared" ref="Y74:Y83" si="48">_xlfn.POISSON.DIST(W74,$U$80,FALSE)</f>
        <v>0.33649368149757736</v>
      </c>
      <c r="AA74" s="4">
        <v>0</v>
      </c>
      <c r="AB74" s="14">
        <f>_xlfn.POISSON.DIST(W73,$U$80,FALSE)</f>
        <v>0.52997754835868438</v>
      </c>
      <c r="AC74" s="16">
        <f>$AB$74*AC73</f>
        <v>8.1080298898920433E-2</v>
      </c>
      <c r="AD74" s="16">
        <f t="shared" ref="AD74:AK74" si="49">$AB$74*AD73</f>
        <v>0.15221971823935257</v>
      </c>
      <c r="AE74" s="16">
        <f t="shared" si="49"/>
        <v>0.14288824125916247</v>
      </c>
      <c r="AF74" s="16">
        <f t="shared" si="49"/>
        <v>8.9419205896538484E-2</v>
      </c>
      <c r="AG74" s="16">
        <f t="shared" si="49"/>
        <v>4.1968784376727832E-2</v>
      </c>
      <c r="AH74" s="16">
        <f t="shared" si="49"/>
        <v>1.5758394133790543E-2</v>
      </c>
      <c r="AI74" s="16">
        <f t="shared" si="49"/>
        <v>4.9307874364989583E-3</v>
      </c>
      <c r="AJ74" s="16">
        <f t="shared" si="49"/>
        <v>1.322433412087843E-3</v>
      </c>
      <c r="AK74" s="16">
        <f t="shared" si="49"/>
        <v>3.1034117429264548E-4</v>
      </c>
    </row>
    <row r="75" spans="14:38" x14ac:dyDescent="0.25">
      <c r="O75" s="69"/>
      <c r="P75" s="69"/>
      <c r="Q75" s="71"/>
      <c r="R75" s="71"/>
      <c r="S75" s="13"/>
      <c r="T75" s="4" t="s">
        <v>82</v>
      </c>
      <c r="U75">
        <f>Q82/Q74</f>
        <v>0.76190476190476186</v>
      </c>
      <c r="W75" s="4">
        <v>2</v>
      </c>
      <c r="X75" s="7">
        <f t="shared" si="47"/>
        <v>0.26961187639302958</v>
      </c>
      <c r="Y75" s="7">
        <f t="shared" si="48"/>
        <v>0.10682339095161185</v>
      </c>
      <c r="AA75" s="4">
        <v>1</v>
      </c>
      <c r="AB75" s="14">
        <f t="shared" ref="AB75:AB82" si="50">_xlfn.POISSON.DIST(W74,$U$80,FALSE)</f>
        <v>0.33649368149757736</v>
      </c>
      <c r="AC75" s="16">
        <f>$AB$75*AC73</f>
        <v>5.1479554856457409E-2</v>
      </c>
      <c r="AD75" s="16">
        <f t="shared" ref="AD75:AK75" si="51">$AB$75*AD73</f>
        <v>9.6647440151969882E-2</v>
      </c>
      <c r="AE75" s="16">
        <f t="shared" si="51"/>
        <v>9.0722692862960294E-2</v>
      </c>
      <c r="AF75" s="16">
        <f t="shared" si="51"/>
        <v>5.6774098981929186E-2</v>
      </c>
      <c r="AG75" s="16">
        <f t="shared" si="51"/>
        <v>2.6646847223319257E-2</v>
      </c>
      <c r="AH75" s="16">
        <f t="shared" si="51"/>
        <v>1.00053296087559E-2</v>
      </c>
      <c r="AI75" s="16">
        <f t="shared" si="51"/>
        <v>3.130658689840608E-3</v>
      </c>
      <c r="AJ75" s="16">
        <f t="shared" si="51"/>
        <v>8.3964026164307483E-4</v>
      </c>
      <c r="AK75" s="16">
        <f t="shared" si="51"/>
        <v>1.9704201542390188E-4</v>
      </c>
    </row>
    <row r="76" spans="14:38" ht="15" customHeight="1" x14ac:dyDescent="0.25">
      <c r="O76" s="72" t="str">
        <f>"Media de GPG marcado pelo "&amp;R5&amp;" jogando em casa"</f>
        <v>Media de GPG marcado pelo Gremio jogando em casa</v>
      </c>
      <c r="P76" s="73"/>
      <c r="Q76" s="90">
        <f>VLOOKUP(R5,$B$28:$L$47,10,FALSE)</f>
        <v>2.3333333333333335</v>
      </c>
      <c r="R76" s="91"/>
      <c r="S76" s="13"/>
      <c r="T76" s="4" t="s">
        <v>83</v>
      </c>
      <c r="U76">
        <f>Q85/Q74</f>
        <v>0.95238095238095244</v>
      </c>
      <c r="W76" s="4">
        <v>3</v>
      </c>
      <c r="X76" s="7">
        <f t="shared" si="47"/>
        <v>0.16872263018210029</v>
      </c>
      <c r="Y76" s="7">
        <f t="shared" si="48"/>
        <v>2.2608125069124199E-2</v>
      </c>
      <c r="AA76" s="4">
        <v>2</v>
      </c>
      <c r="AB76" s="14">
        <f t="shared" si="50"/>
        <v>0.10682339095161185</v>
      </c>
      <c r="AC76" s="16">
        <f>$AB$76*AC73</f>
        <v>1.6342715827446796E-2</v>
      </c>
      <c r="AD76" s="16">
        <f t="shared" ref="AD76:AK76" si="52">$AB$76*AD73</f>
        <v>3.0681727032371389E-2</v>
      </c>
      <c r="AE76" s="16">
        <f t="shared" si="52"/>
        <v>2.8800854877130248E-2</v>
      </c>
      <c r="AF76" s="16">
        <f t="shared" si="52"/>
        <v>1.8023523486326725E-2</v>
      </c>
      <c r="AG76" s="16">
        <f t="shared" si="52"/>
        <v>8.4593165788315085E-3</v>
      </c>
      <c r="AH76" s="16">
        <f t="shared" si="52"/>
        <v>3.1762951138907614E-3</v>
      </c>
      <c r="AI76" s="16">
        <f t="shared" si="52"/>
        <v>9.9385990153670091E-4</v>
      </c>
      <c r="AJ76" s="16">
        <f t="shared" si="52"/>
        <v>2.6655246401367452E-4</v>
      </c>
      <c r="AK76" s="16">
        <f t="shared" si="52"/>
        <v>6.2553020769492662E-5</v>
      </c>
    </row>
    <row r="77" spans="14:38" x14ac:dyDescent="0.25">
      <c r="O77" s="74"/>
      <c r="P77" s="75"/>
      <c r="Q77" s="92"/>
      <c r="R77" s="93"/>
      <c r="S77" s="13"/>
      <c r="W77" s="4">
        <v>4</v>
      </c>
      <c r="X77" s="7">
        <f t="shared" si="47"/>
        <v>7.918974021956815E-2</v>
      </c>
      <c r="Y77" s="7">
        <f t="shared" si="48"/>
        <v>3.5885912808133647E-3</v>
      </c>
      <c r="AA77" s="4">
        <v>3</v>
      </c>
      <c r="AB77" s="14">
        <f t="shared" si="50"/>
        <v>2.2608125069124199E-2</v>
      </c>
      <c r="AC77" s="16">
        <f>$AB$77*AC73</f>
        <v>3.4587758364966761E-3</v>
      </c>
      <c r="AD77" s="16">
        <f t="shared" ref="AD77:AK77" si="53">$AB$77*AD73</f>
        <v>6.4934872026182824E-3</v>
      </c>
      <c r="AE77" s="16">
        <f t="shared" si="53"/>
        <v>6.0954190216148674E-3</v>
      </c>
      <c r="AF77" s="16">
        <f t="shared" si="53"/>
        <v>3.8145023251485127E-3</v>
      </c>
      <c r="AG77" s="16">
        <f t="shared" si="53"/>
        <v>1.7903315510754516E-3</v>
      </c>
      <c r="AH77" s="16">
        <f t="shared" si="53"/>
        <v>6.722317701356109E-4</v>
      </c>
      <c r="AI77" s="16">
        <f t="shared" si="53"/>
        <v>2.1034071990194727E-4</v>
      </c>
      <c r="AJ77" s="16">
        <f t="shared" si="53"/>
        <v>5.6413219897073969E-5</v>
      </c>
      <c r="AK77" s="16">
        <f t="shared" si="53"/>
        <v>1.323873455438998E-5</v>
      </c>
    </row>
    <row r="78" spans="14:38" ht="15" customHeight="1" x14ac:dyDescent="0.25">
      <c r="O78" s="76"/>
      <c r="P78" s="77"/>
      <c r="Q78" s="94"/>
      <c r="R78" s="95"/>
      <c r="S78" s="13"/>
      <c r="W78" s="4">
        <v>5</v>
      </c>
      <c r="X78" s="7">
        <f t="shared" si="47"/>
        <v>2.97340787031329E-2</v>
      </c>
      <c r="Y78" s="7">
        <f t="shared" si="48"/>
        <v>4.5569413089693536E-4</v>
      </c>
      <c r="AA78" s="4">
        <v>4</v>
      </c>
      <c r="AB78" s="14">
        <f t="shared" si="50"/>
        <v>3.5885912808133647E-3</v>
      </c>
      <c r="AC78" s="16">
        <f>$AB$78*AC73</f>
        <v>5.4901203753915493E-4</v>
      </c>
      <c r="AD78" s="16">
        <f t="shared" ref="AD78:AK78" si="54">$AB$78*AD73</f>
        <v>1.0307122543838543E-3</v>
      </c>
      <c r="AE78" s="16">
        <f t="shared" si="54"/>
        <v>9.6752682882775656E-4</v>
      </c>
      <c r="AF78" s="16">
        <f t="shared" si="54"/>
        <v>6.054765595473829E-4</v>
      </c>
      <c r="AG78" s="16">
        <f t="shared" si="54"/>
        <v>2.8417961128181766E-4</v>
      </c>
      <c r="AH78" s="16">
        <f t="shared" si="54"/>
        <v>1.0670345557708108E-4</v>
      </c>
      <c r="AI78" s="16">
        <f t="shared" si="54"/>
        <v>3.3387415857451946E-5</v>
      </c>
      <c r="AJ78" s="16">
        <f t="shared" si="54"/>
        <v>8.9544793487418988E-6</v>
      </c>
      <c r="AK78" s="16">
        <f t="shared" si="54"/>
        <v>2.1013864372047585E-6</v>
      </c>
    </row>
    <row r="79" spans="14:38" ht="15" customHeight="1" x14ac:dyDescent="0.25">
      <c r="O79" s="78" t="str">
        <f>"Media de GPG sofrido pelo "&amp;T5&amp; " jogando fora"</f>
        <v>Media de GPG sofrido pelo Cuiaba jogando fora</v>
      </c>
      <c r="P79" s="79"/>
      <c r="Q79" s="84">
        <f>VLOOKUP(T5,$B$3:$L$22,11,FALSE)</f>
        <v>1.1666666666666667</v>
      </c>
      <c r="R79" s="85"/>
      <c r="S79" s="13"/>
      <c r="T79" s="4" t="s">
        <v>84</v>
      </c>
      <c r="U79">
        <f>U73*U74*Q72</f>
        <v>1.8773946360153264</v>
      </c>
      <c r="W79" s="4">
        <v>6</v>
      </c>
      <c r="X79" s="7">
        <f t="shared" si="47"/>
        <v>9.3037666440198754E-3</v>
      </c>
      <c r="Y79" s="7">
        <f t="shared" si="48"/>
        <v>4.8221601153114814E-5</v>
      </c>
      <c r="AA79" s="8">
        <v>5</v>
      </c>
      <c r="AB79" s="14">
        <f t="shared" si="50"/>
        <v>4.5569413089693536E-4</v>
      </c>
      <c r="AC79" s="16">
        <f>$AB$79*AC73</f>
        <v>6.9715814290686358E-5</v>
      </c>
      <c r="AD79" s="16">
        <f t="shared" ref="AD79:AK79" si="55">$AB$79*AD73</f>
        <v>1.3088409579477519E-4</v>
      </c>
      <c r="AE79" s="16">
        <f t="shared" si="55"/>
        <v>1.2286054969241358E-4</v>
      </c>
      <c r="AF79" s="16">
        <f t="shared" si="55"/>
        <v>7.6885912323477229E-5</v>
      </c>
      <c r="AG79" s="16">
        <f t="shared" si="55"/>
        <v>3.6086299845310195E-5</v>
      </c>
      <c r="AH79" s="16">
        <f t="shared" si="55"/>
        <v>1.3549645152645222E-5</v>
      </c>
      <c r="AI79" s="16">
        <f t="shared" si="55"/>
        <v>4.2396718549145339E-6</v>
      </c>
      <c r="AJ79" s="16">
        <f t="shared" si="55"/>
        <v>1.1370767426973845E-6</v>
      </c>
      <c r="AK79" s="16">
        <f t="shared" si="55"/>
        <v>2.6684272218473132E-7</v>
      </c>
    </row>
    <row r="80" spans="14:38" ht="15" customHeight="1" x14ac:dyDescent="0.25">
      <c r="O80" s="80"/>
      <c r="P80" s="81"/>
      <c r="Q80" s="86"/>
      <c r="R80" s="87"/>
      <c r="S80" s="13"/>
      <c r="T80" s="4" t="s">
        <v>85</v>
      </c>
      <c r="U80">
        <f>U76*U75*Q74</f>
        <v>0.63492063492063489</v>
      </c>
      <c r="W80" s="4">
        <v>7</v>
      </c>
      <c r="X80" s="7">
        <f t="shared" si="47"/>
        <v>2.4952630846030313E-3</v>
      </c>
      <c r="Y80" s="7">
        <f t="shared" si="48"/>
        <v>4.37384137443219E-6</v>
      </c>
      <c r="AA80" s="4">
        <v>6</v>
      </c>
      <c r="AB80" s="14">
        <f t="shared" si="50"/>
        <v>4.8221601153114814E-5</v>
      </c>
      <c r="AC80" s="16">
        <f>$AB$80*AC73</f>
        <v>7.3773348455752698E-6</v>
      </c>
      <c r="AD80" s="16">
        <f t="shared" ref="AD80:AK80" si="56">$AB$80*AD73</f>
        <v>1.3850168867171968E-5</v>
      </c>
      <c r="AE80" s="16">
        <f t="shared" si="56"/>
        <v>1.3001116369567563E-5</v>
      </c>
      <c r="AF80" s="16">
        <f t="shared" si="56"/>
        <v>8.1360753781457313E-6</v>
      </c>
      <c r="AG80" s="16">
        <f t="shared" si="56"/>
        <v>3.81865606828679E-6</v>
      </c>
      <c r="AH80" s="16">
        <f t="shared" si="56"/>
        <v>1.4338248838778E-6</v>
      </c>
      <c r="AI80" s="16">
        <f t="shared" si="56"/>
        <v>4.4864252432957996E-7</v>
      </c>
      <c r="AJ80" s="16">
        <f t="shared" si="56"/>
        <v>1.2032558123781837E-7</v>
      </c>
      <c r="AK80" s="16">
        <f t="shared" si="56"/>
        <v>2.8237325098913345E-8</v>
      </c>
    </row>
    <row r="81" spans="14:38" x14ac:dyDescent="0.25">
      <c r="O81" s="82"/>
      <c r="P81" s="83"/>
      <c r="Q81" s="88"/>
      <c r="R81" s="89"/>
      <c r="S81" s="13"/>
      <c r="T81" s="4" t="s">
        <v>86</v>
      </c>
      <c r="U81">
        <f>U79+U80</f>
        <v>2.5123152709359613</v>
      </c>
      <c r="W81" s="4">
        <v>8</v>
      </c>
      <c r="X81" s="7">
        <f t="shared" si="47"/>
        <v>5.85574191310099E-4</v>
      </c>
      <c r="Y81" s="7">
        <f t="shared" si="48"/>
        <v>3.471302678120773E-7</v>
      </c>
      <c r="AA81" s="4">
        <v>7</v>
      </c>
      <c r="AB81" s="14">
        <f t="shared" si="50"/>
        <v>4.37384137443219E-6</v>
      </c>
      <c r="AC81" s="16">
        <f>$AB$81*AC73</f>
        <v>6.6914601773925461E-7</v>
      </c>
      <c r="AD81" s="16">
        <f t="shared" ref="AD81:AK81" si="57">$AB$81*AD73</f>
        <v>1.2562511444146931E-6</v>
      </c>
      <c r="AE81" s="16">
        <f t="shared" si="57"/>
        <v>1.1792395800061303E-6</v>
      </c>
      <c r="AF81" s="16">
        <f t="shared" si="57"/>
        <v>7.3796602069349165E-7</v>
      </c>
      <c r="AG81" s="16">
        <f t="shared" si="57"/>
        <v>3.4636336220288404E-7</v>
      </c>
      <c r="AH81" s="16">
        <f t="shared" si="57"/>
        <v>1.3005214366238572E-7</v>
      </c>
      <c r="AI81" s="16">
        <f t="shared" si="57"/>
        <v>4.0693199485676258E-8</v>
      </c>
      <c r="AJ81" s="16">
        <f t="shared" si="57"/>
        <v>1.0913884919530028E-8</v>
      </c>
      <c r="AK81" s="16">
        <f t="shared" si="57"/>
        <v>2.5612086257517815E-9</v>
      </c>
    </row>
    <row r="82" spans="14:38" ht="15" customHeight="1" x14ac:dyDescent="0.25">
      <c r="O82" s="72" t="str">
        <f>"Media de GPG marcado pelo "&amp;T5&amp; " jogando fora"</f>
        <v>Media de GPG marcado pelo Cuiaba jogando fora</v>
      </c>
      <c r="P82" s="73"/>
      <c r="Q82" s="90">
        <f>VLOOKUP(T5,$B$3:$L$22,10,FALSE)</f>
        <v>0.66666666666666663</v>
      </c>
      <c r="R82" s="91"/>
      <c r="S82" s="13"/>
      <c r="T82" s="13"/>
      <c r="W82" s="4">
        <v>9</v>
      </c>
      <c r="X82" s="7">
        <f t="shared" si="47"/>
        <v>1.2215042730606574E-4</v>
      </c>
      <c r="Y82" s="7">
        <f t="shared" si="48"/>
        <v>2.4488907782157147E-8</v>
      </c>
      <c r="AA82" s="4">
        <v>8</v>
      </c>
      <c r="AB82" s="14">
        <f t="shared" si="50"/>
        <v>3.471302678120773E-7</v>
      </c>
      <c r="AC82" s="16">
        <f>$AB$82*AC73</f>
        <v>5.3106826804702553E-8</v>
      </c>
      <c r="AD82" s="16">
        <f t="shared" ref="AD82:AK82" si="58">$AB$82*AD73</f>
        <v>9.9702471778943532E-8</v>
      </c>
      <c r="AE82" s="16">
        <f t="shared" si="58"/>
        <v>9.3590442857629046E-8</v>
      </c>
      <c r="AF82" s="16">
        <f t="shared" si="58"/>
        <v>5.8568731801070554E-8</v>
      </c>
      <c r="AG82" s="16">
        <f t="shared" si="58"/>
        <v>2.7489155730387523E-8</v>
      </c>
      <c r="AH82" s="16">
        <f t="shared" si="58"/>
        <v>1.0321598703363908E-8</v>
      </c>
      <c r="AI82" s="16">
        <f t="shared" si="58"/>
        <v>3.2296190067996909E-9</v>
      </c>
      <c r="AJ82" s="16">
        <f t="shared" si="58"/>
        <v>8.6618134281984038E-10</v>
      </c>
      <c r="AK82" s="16">
        <f t="shared" si="58"/>
        <v>2.0327052585331525E-10</v>
      </c>
    </row>
    <row r="83" spans="14:38" x14ac:dyDescent="0.25">
      <c r="O83" s="74"/>
      <c r="P83" s="75"/>
      <c r="Q83" s="92"/>
      <c r="R83" s="93"/>
      <c r="S83" s="13"/>
      <c r="T83" s="13"/>
      <c r="W83" s="4">
        <v>10</v>
      </c>
      <c r="X83" s="7">
        <f t="shared" si="47"/>
        <v>2.2932455701138821E-5</v>
      </c>
      <c r="Y83" s="7">
        <f t="shared" si="48"/>
        <v>1.5548512877560085E-9</v>
      </c>
    </row>
    <row r="84" spans="14:38" x14ac:dyDescent="0.25">
      <c r="O84" s="76"/>
      <c r="P84" s="77"/>
      <c r="Q84" s="94"/>
      <c r="R84" s="95"/>
      <c r="S84" s="13"/>
      <c r="T84" s="13"/>
    </row>
    <row r="85" spans="14:38" ht="15" customHeight="1" x14ac:dyDescent="0.25">
      <c r="O85" s="96" t="str">
        <f>"Media de GPG sofrido pelo "&amp;R5&amp;"  jogando em casa"</f>
        <v>Media de GPG sofrido pelo Gremio  jogando em casa</v>
      </c>
      <c r="P85" s="97"/>
      <c r="Q85" s="102">
        <f>VLOOKUP(R5,$B$28:$L$47,11,FALSE)</f>
        <v>0.83333333333333337</v>
      </c>
      <c r="R85" s="102"/>
      <c r="S85" s="13"/>
      <c r="T85" s="13"/>
    </row>
    <row r="86" spans="14:38" x14ac:dyDescent="0.25">
      <c r="O86" s="98"/>
      <c r="P86" s="99"/>
      <c r="Q86" s="102"/>
      <c r="R86" s="102"/>
      <c r="S86" s="13"/>
      <c r="T86" s="13"/>
    </row>
    <row r="87" spans="14:38" x14ac:dyDescent="0.25">
      <c r="O87" s="100"/>
      <c r="P87" s="101"/>
      <c r="Q87" s="102"/>
      <c r="R87" s="102"/>
      <c r="S87" s="13"/>
      <c r="T87" s="13"/>
    </row>
    <row r="88" spans="14:38" x14ac:dyDescent="0.25"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</row>
    <row r="89" spans="14:38" x14ac:dyDescent="0.25">
      <c r="O89" s="65" t="s">
        <v>872</v>
      </c>
      <c r="P89" s="65"/>
      <c r="Q89" s="65"/>
      <c r="R89" s="65"/>
    </row>
    <row r="90" spans="14:38" ht="15" customHeight="1" x14ac:dyDescent="0.25">
      <c r="O90" s="66" t="s">
        <v>97</v>
      </c>
      <c r="P90" s="66"/>
      <c r="Q90" s="67">
        <f>$K$49</f>
        <v>1.4499999999999997</v>
      </c>
      <c r="R90" s="68"/>
      <c r="S90" s="13"/>
      <c r="T90" s="13"/>
      <c r="W90" s="4" t="s">
        <v>78</v>
      </c>
      <c r="X90" s="15" t="str">
        <f>R6</f>
        <v>Fluminense</v>
      </c>
      <c r="Y90" s="6" t="str">
        <f>T6</f>
        <v>Fortaleza</v>
      </c>
      <c r="AB90" s="4" t="s">
        <v>73</v>
      </c>
      <c r="AC90" s="4">
        <v>0</v>
      </c>
      <c r="AD90" s="4">
        <v>1</v>
      </c>
      <c r="AE90" s="4">
        <v>2</v>
      </c>
      <c r="AF90" s="4">
        <v>3</v>
      </c>
      <c r="AG90" s="4">
        <v>4</v>
      </c>
      <c r="AH90" s="4">
        <v>5</v>
      </c>
      <c r="AI90" s="4">
        <v>6</v>
      </c>
      <c r="AJ90" s="4">
        <v>7</v>
      </c>
      <c r="AK90" s="4">
        <v>8</v>
      </c>
    </row>
    <row r="91" spans="14:38" x14ac:dyDescent="0.25">
      <c r="O91" s="66"/>
      <c r="P91" s="66"/>
      <c r="Q91" s="68"/>
      <c r="R91" s="68"/>
      <c r="S91" s="13"/>
      <c r="T91" s="4" t="s">
        <v>80</v>
      </c>
      <c r="U91">
        <f>Q94/Q90</f>
        <v>1.1494252873563222</v>
      </c>
      <c r="W91" s="4">
        <v>0</v>
      </c>
      <c r="X91" s="7">
        <f>_xlfn.POISSON.DIST(W91,$U$97,FALSE)</f>
        <v>0.21598052231998849</v>
      </c>
      <c r="Y91" s="7">
        <f>_xlfn.POISSON.DIST(W91,$U$98,FALSE)</f>
        <v>0.75147729307528599</v>
      </c>
      <c r="AA91" s="4" t="s">
        <v>74</v>
      </c>
      <c r="AB91" s="4" t="s">
        <v>87</v>
      </c>
      <c r="AC91" s="14">
        <f>_xlfn.POISSON.DIST(AC90,$U$97,FALSE)</f>
        <v>0.21598052231998849</v>
      </c>
      <c r="AD91" s="14">
        <f t="shared" ref="AD91:AK91" si="59">_xlfn.POISSON.DIST(AD90,$U$97,FALSE)</f>
        <v>0.33100463190802837</v>
      </c>
      <c r="AE91" s="14">
        <f t="shared" si="59"/>
        <v>0.25364339609810616</v>
      </c>
      <c r="AF91" s="14">
        <f t="shared" si="59"/>
        <v>0.12957517042048852</v>
      </c>
      <c r="AG91" s="14">
        <f t="shared" si="59"/>
        <v>4.9645659164938134E-2</v>
      </c>
      <c r="AH91" s="14">
        <f t="shared" si="59"/>
        <v>1.52170602804408E-2</v>
      </c>
      <c r="AI91" s="14">
        <f t="shared" si="59"/>
        <v>3.8868608634586993E-3</v>
      </c>
      <c r="AJ91" s="14">
        <f t="shared" si="59"/>
        <v>8.5098212664667678E-4</v>
      </c>
      <c r="AK91" s="14">
        <f t="shared" si="59"/>
        <v>1.6302339590932536E-4</v>
      </c>
    </row>
    <row r="92" spans="14:38" ht="15" customHeight="1" x14ac:dyDescent="0.25">
      <c r="O92" s="69" t="s">
        <v>98</v>
      </c>
      <c r="P92" s="69"/>
      <c r="Q92" s="70">
        <f>$K$24</f>
        <v>0.875</v>
      </c>
      <c r="R92" s="71"/>
      <c r="S92" s="13"/>
      <c r="T92" s="4" t="s">
        <v>81</v>
      </c>
      <c r="U92">
        <f>Q97/Q90</f>
        <v>0.91954022988505757</v>
      </c>
      <c r="W92" s="4">
        <v>1</v>
      </c>
      <c r="X92" s="7">
        <f t="shared" ref="X92:X101" si="60">_xlfn.POISSON.DIST(W92,$U$97,FALSE)</f>
        <v>0.33100463190802837</v>
      </c>
      <c r="Y92" s="7">
        <f t="shared" ref="Y92:Y101" si="61">_xlfn.POISSON.DIST(W92,$U$98,FALSE)</f>
        <v>0.21470779802151027</v>
      </c>
      <c r="AA92" s="4">
        <v>0</v>
      </c>
      <c r="AB92" s="14">
        <f>_xlfn.POISSON.DIST(W91,$U$98,FALSE)</f>
        <v>0.75147729307528599</v>
      </c>
      <c r="AC92" s="16">
        <f>$AB$92*AC91</f>
        <v>0.16230445827001133</v>
      </c>
      <c r="AD92" s="16">
        <f t="shared" ref="AD92:AK92" si="62">$AB$92*AD91</f>
        <v>0.24874246478162659</v>
      </c>
      <c r="AE92" s="16">
        <f t="shared" si="62"/>
        <v>0.19060725270622736</v>
      </c>
      <c r="AF92" s="16">
        <f t="shared" si="62"/>
        <v>9.7372798317357581E-2</v>
      </c>
      <c r="AG92" s="16">
        <f t="shared" si="62"/>
        <v>3.7307585562205973E-2</v>
      </c>
      <c r="AH92" s="16">
        <f t="shared" si="62"/>
        <v>1.1435275268109104E-2</v>
      </c>
      <c r="AI92" s="16">
        <f t="shared" si="62"/>
        <v>2.9208876802322122E-3</v>
      </c>
      <c r="AJ92" s="16">
        <f t="shared" si="62"/>
        <v>6.3949374498789482E-4</v>
      </c>
      <c r="AK92" s="16">
        <f t="shared" si="62"/>
        <v>1.2250838026588048E-4</v>
      </c>
    </row>
    <row r="93" spans="14:38" x14ac:dyDescent="0.25">
      <c r="O93" s="69"/>
      <c r="P93" s="69"/>
      <c r="Q93" s="71"/>
      <c r="R93" s="71"/>
      <c r="S93" s="13"/>
      <c r="T93" s="4" t="s">
        <v>82</v>
      </c>
      <c r="U93">
        <f>Q100/Q92</f>
        <v>0.5714285714285714</v>
      </c>
      <c r="W93" s="4">
        <v>2</v>
      </c>
      <c r="X93" s="7">
        <f t="shared" si="60"/>
        <v>0.25364339609810616</v>
      </c>
      <c r="Y93" s="7">
        <f t="shared" si="61"/>
        <v>3.0672542574501461E-2</v>
      </c>
      <c r="AA93" s="4">
        <v>1</v>
      </c>
      <c r="AB93" s="14">
        <f t="shared" ref="AB93:AB100" si="63">_xlfn.POISSON.DIST(W92,$U$98,FALSE)</f>
        <v>0.21470779802151027</v>
      </c>
      <c r="AC93" s="14">
        <f>$AB$93*AC91</f>
        <v>4.6372702362860382E-2</v>
      </c>
      <c r="AD93" s="14">
        <f t="shared" ref="AD93:AK93" si="64">$AB$93*AD91</f>
        <v>7.1069275651893304E-2</v>
      </c>
      <c r="AE93" s="14">
        <f t="shared" si="64"/>
        <v>5.4459215058922102E-2</v>
      </c>
      <c r="AF93" s="14">
        <f t="shared" si="64"/>
        <v>2.7820799519245022E-2</v>
      </c>
      <c r="AG93" s="14">
        <f t="shared" si="64"/>
        <v>1.0659310160630276E-2</v>
      </c>
      <c r="AH93" s="14">
        <f t="shared" si="64"/>
        <v>3.2672215051740296E-3</v>
      </c>
      <c r="AI93" s="14">
        <f t="shared" si="64"/>
        <v>8.345393372092034E-4</v>
      </c>
      <c r="AJ93" s="14">
        <f t="shared" si="64"/>
        <v>1.8271249856796994E-4</v>
      </c>
      <c r="AK93" s="14">
        <f t="shared" si="64"/>
        <v>3.5002394361680133E-5</v>
      </c>
    </row>
    <row r="94" spans="14:38" ht="15" customHeight="1" x14ac:dyDescent="0.25">
      <c r="O94" s="72" t="str">
        <f>"Media de GPG marcado pelo "&amp;R6&amp;" jogando em casa"</f>
        <v>Media de GPG marcado pelo Fluminense jogando em casa</v>
      </c>
      <c r="P94" s="73"/>
      <c r="Q94" s="90">
        <f>VLOOKUP(R6,$B$28:$L$47,10,FALSE)</f>
        <v>1.6666666666666667</v>
      </c>
      <c r="R94" s="91"/>
      <c r="S94" s="13"/>
      <c r="T94" s="4" t="s">
        <v>83</v>
      </c>
      <c r="U94">
        <f>Q103/Q92</f>
        <v>0.5714285714285714</v>
      </c>
      <c r="W94" s="4">
        <v>3</v>
      </c>
      <c r="X94" s="7">
        <f t="shared" si="60"/>
        <v>0.12957517042048852</v>
      </c>
      <c r="Y94" s="7">
        <f t="shared" si="61"/>
        <v>2.921194530904901E-3</v>
      </c>
      <c r="AA94" s="4">
        <v>2</v>
      </c>
      <c r="AB94" s="14">
        <f t="shared" si="63"/>
        <v>3.0672542574501461E-2</v>
      </c>
      <c r="AC94" s="14">
        <f>$AB$94*AC91</f>
        <v>6.6246717661229103E-3</v>
      </c>
      <c r="AD94" s="14">
        <f t="shared" ref="AD94:AK94" si="65">$AB$94*AD91</f>
        <v>1.0152753664556185E-2</v>
      </c>
      <c r="AE94" s="14">
        <f t="shared" si="65"/>
        <v>7.7798878655602989E-3</v>
      </c>
      <c r="AF94" s="14">
        <f t="shared" si="65"/>
        <v>3.9743999313207167E-3</v>
      </c>
      <c r="AG94" s="14">
        <f t="shared" si="65"/>
        <v>1.5227585943757536E-3</v>
      </c>
      <c r="AH94" s="14">
        <f t="shared" si="65"/>
        <v>4.6674592931057556E-4</v>
      </c>
      <c r="AI94" s="14">
        <f t="shared" si="65"/>
        <v>1.1921990531560047E-4</v>
      </c>
      <c r="AJ94" s="14">
        <f t="shared" si="65"/>
        <v>2.6101785509709988E-5</v>
      </c>
      <c r="AK94" s="14">
        <f t="shared" si="65"/>
        <v>5.0003420516685889E-6</v>
      </c>
    </row>
    <row r="95" spans="14:38" x14ac:dyDescent="0.25">
      <c r="O95" s="74"/>
      <c r="P95" s="75"/>
      <c r="Q95" s="92"/>
      <c r="R95" s="93"/>
      <c r="S95" s="13"/>
      <c r="W95" s="4">
        <v>4</v>
      </c>
      <c r="X95" s="7">
        <f t="shared" si="60"/>
        <v>4.9645659164938134E-2</v>
      </c>
      <c r="Y95" s="7">
        <f t="shared" si="61"/>
        <v>2.086567522074929E-4</v>
      </c>
      <c r="AA95" s="4">
        <v>3</v>
      </c>
      <c r="AB95" s="14">
        <f t="shared" si="63"/>
        <v>2.921194530904901E-3</v>
      </c>
      <c r="AC95" s="14">
        <f>$AB$95*AC91</f>
        <v>6.309211205831343E-4</v>
      </c>
      <c r="AD95" s="14">
        <f t="shared" ref="AD95:AK95" si="66">$AB$95*AD91</f>
        <v>9.6692892043392237E-4</v>
      </c>
      <c r="AE95" s="14">
        <f t="shared" si="66"/>
        <v>7.4094170148193326E-4</v>
      </c>
      <c r="AF95" s="14">
        <f t="shared" si="66"/>
        <v>3.7851427917340156E-4</v>
      </c>
      <c r="AG95" s="14">
        <f t="shared" si="66"/>
        <v>1.4502462803578605E-4</v>
      </c>
      <c r="AH95" s="14">
        <f t="shared" si="66"/>
        <v>4.4451993267673865E-5</v>
      </c>
      <c r="AI95" s="14">
        <f t="shared" si="66"/>
        <v>1.1354276696723854E-5</v>
      </c>
      <c r="AJ95" s="14">
        <f t="shared" si="66"/>
        <v>2.4858843342580938E-6</v>
      </c>
      <c r="AK95" s="14">
        <f t="shared" si="66"/>
        <v>4.7622305253986563E-7</v>
      </c>
    </row>
    <row r="96" spans="14:38" x14ac:dyDescent="0.25">
      <c r="O96" s="76"/>
      <c r="P96" s="77"/>
      <c r="Q96" s="94"/>
      <c r="R96" s="95"/>
      <c r="S96" s="13"/>
      <c r="W96" s="4">
        <v>5</v>
      </c>
      <c r="X96" s="7">
        <f t="shared" si="60"/>
        <v>1.52170602804408E-2</v>
      </c>
      <c r="Y96" s="7">
        <f t="shared" si="61"/>
        <v>1.1923242983285311E-5</v>
      </c>
      <c r="AA96" s="4">
        <v>4</v>
      </c>
      <c r="AB96" s="14">
        <f t="shared" si="63"/>
        <v>2.086567522074929E-4</v>
      </c>
      <c r="AC96" s="14">
        <f>$AB$96*AC91</f>
        <v>4.506579432736673E-5</v>
      </c>
      <c r="AD96" s="14">
        <f t="shared" ref="AD96:AK96" si="67">$AB$96*AD91</f>
        <v>6.906635145956587E-5</v>
      </c>
      <c r="AE96" s="14">
        <f t="shared" si="67"/>
        <v>5.2924407248709504E-5</v>
      </c>
      <c r="AF96" s="14">
        <f t="shared" si="67"/>
        <v>2.7036734226671537E-5</v>
      </c>
      <c r="AG96" s="14">
        <f t="shared" si="67"/>
        <v>1.0358902002556144E-5</v>
      </c>
      <c r="AH96" s="14">
        <f t="shared" si="67"/>
        <v>3.1751423762624183E-6</v>
      </c>
      <c r="AI96" s="14">
        <f t="shared" si="67"/>
        <v>8.1101976405170369E-7</v>
      </c>
      <c r="AJ96" s="14">
        <f t="shared" si="67"/>
        <v>1.7756316673272099E-7</v>
      </c>
      <c r="AK96" s="14">
        <f t="shared" si="67"/>
        <v>3.4015932324276111E-8</v>
      </c>
    </row>
    <row r="97" spans="14:38" ht="15" customHeight="1" x14ac:dyDescent="0.25">
      <c r="O97" s="78" t="str">
        <f>"Media de GPG sofrido pelo "&amp;T6&amp; " jogando fora"</f>
        <v>Media de GPG sofrido pelo Fortaleza jogando fora</v>
      </c>
      <c r="P97" s="79"/>
      <c r="Q97" s="84">
        <f>VLOOKUP(T6,$B$3:$L$22,11,FALSE)</f>
        <v>1.3333333333333333</v>
      </c>
      <c r="R97" s="85"/>
      <c r="S97" s="13"/>
      <c r="T97" s="4" t="s">
        <v>84</v>
      </c>
      <c r="U97">
        <f>U91*U92*Q90</f>
        <v>1.5325670498084294</v>
      </c>
      <c r="W97" s="4">
        <v>6</v>
      </c>
      <c r="X97" s="7">
        <f t="shared" si="60"/>
        <v>3.8868608634586993E-3</v>
      </c>
      <c r="Y97" s="7">
        <f t="shared" si="61"/>
        <v>5.6777347539453833E-7</v>
      </c>
      <c r="AA97" s="8">
        <v>5</v>
      </c>
      <c r="AB97" s="14">
        <f t="shared" si="63"/>
        <v>1.1923242983285311E-5</v>
      </c>
      <c r="AC97" s="14">
        <f>$AB$97*AC91</f>
        <v>2.5751882472780993E-6</v>
      </c>
      <c r="AD97" s="14">
        <f t="shared" ref="AD97:AK97" si="68">$AB$97*AD91</f>
        <v>3.9466486548323362E-6</v>
      </c>
      <c r="AE97" s="14">
        <f t="shared" si="68"/>
        <v>3.0242518427834013E-6</v>
      </c>
      <c r="AF97" s="14">
        <f t="shared" si="68"/>
        <v>1.5449562415240883E-6</v>
      </c>
      <c r="AG97" s="14">
        <f t="shared" si="68"/>
        <v>5.9193725728892277E-7</v>
      </c>
      <c r="AH97" s="14">
        <f t="shared" si="68"/>
        <v>1.8143670721499539E-7</v>
      </c>
      <c r="AI97" s="14">
        <f t="shared" si="68"/>
        <v>4.6343986517240223E-8</v>
      </c>
      <c r="AJ97" s="14">
        <f t="shared" si="68"/>
        <v>1.0146466670441201E-8</v>
      </c>
      <c r="AK97" s="14">
        <f t="shared" si="68"/>
        <v>1.9437675613872068E-9</v>
      </c>
    </row>
    <row r="98" spans="14:38" x14ac:dyDescent="0.25">
      <c r="O98" s="80"/>
      <c r="P98" s="81"/>
      <c r="Q98" s="86"/>
      <c r="R98" s="87"/>
      <c r="S98" s="13"/>
      <c r="T98" s="4" t="s">
        <v>85</v>
      </c>
      <c r="U98">
        <f>U94*U93*Q92</f>
        <v>0.2857142857142857</v>
      </c>
      <c r="W98" s="4">
        <v>7</v>
      </c>
      <c r="X98" s="7">
        <f t="shared" si="60"/>
        <v>8.5098212664667678E-4</v>
      </c>
      <c r="Y98" s="7">
        <f t="shared" si="61"/>
        <v>2.3174427567124054E-8</v>
      </c>
      <c r="AA98" s="4">
        <v>6</v>
      </c>
      <c r="AB98" s="14">
        <f t="shared" si="63"/>
        <v>5.6777347539453833E-7</v>
      </c>
      <c r="AC98" s="14">
        <f>$AB$98*AC91</f>
        <v>1.2262801177514753E-7</v>
      </c>
      <c r="AD98" s="14">
        <f t="shared" ref="AD98:AK98" si="69">$AB$98*AD91</f>
        <v>1.8793565023011116E-7</v>
      </c>
      <c r="AE98" s="14">
        <f t="shared" si="69"/>
        <v>1.4401199251349523E-7</v>
      </c>
      <c r="AF98" s="14">
        <f t="shared" si="69"/>
        <v>7.3569344834480348E-8</v>
      </c>
      <c r="AG98" s="14">
        <f t="shared" si="69"/>
        <v>2.8187488442329637E-8</v>
      </c>
      <c r="AH98" s="14">
        <f t="shared" si="69"/>
        <v>8.6398432007140616E-9</v>
      </c>
      <c r="AI98" s="14">
        <f t="shared" si="69"/>
        <v>2.206856500820962E-9</v>
      </c>
      <c r="AJ98" s="14">
        <f t="shared" si="69"/>
        <v>4.8316507954481885E-10</v>
      </c>
      <c r="AK98" s="14">
        <f t="shared" si="69"/>
        <v>9.2560360066057418E-11</v>
      </c>
    </row>
    <row r="99" spans="14:38" x14ac:dyDescent="0.25">
      <c r="O99" s="82"/>
      <c r="P99" s="83"/>
      <c r="Q99" s="88"/>
      <c r="R99" s="89"/>
      <c r="S99" s="13"/>
      <c r="T99" s="4" t="s">
        <v>86</v>
      </c>
      <c r="U99">
        <f>U97+U98</f>
        <v>1.8182813355227152</v>
      </c>
      <c r="W99" s="4">
        <v>8</v>
      </c>
      <c r="X99" s="7">
        <f t="shared" si="60"/>
        <v>1.6302339590932536E-4</v>
      </c>
      <c r="Y99" s="7">
        <f t="shared" si="61"/>
        <v>8.2765812739728443E-10</v>
      </c>
      <c r="AA99" s="4">
        <v>7</v>
      </c>
      <c r="AB99" s="14">
        <f t="shared" si="63"/>
        <v>2.3174427567124054E-8</v>
      </c>
      <c r="AC99" s="14">
        <f>$AB$99*AC91</f>
        <v>5.0052249704141936E-9</v>
      </c>
      <c r="AD99" s="14">
        <f t="shared" ref="AD99:AK99" si="70">$AB$99*AD91</f>
        <v>7.6708428665351635E-9</v>
      </c>
      <c r="AE99" s="14">
        <f t="shared" si="70"/>
        <v>5.8780405107549174E-9</v>
      </c>
      <c r="AF99" s="14">
        <f t="shared" si="70"/>
        <v>3.0028304014073665E-9</v>
      </c>
      <c r="AG99" s="14">
        <f t="shared" si="70"/>
        <v>1.1505097323399873E-9</v>
      </c>
      <c r="AH99" s="14">
        <f t="shared" si="70"/>
        <v>3.5264666125363578E-10</v>
      </c>
      <c r="AI99" s="14">
        <f t="shared" si="70"/>
        <v>9.0075775543712884E-11</v>
      </c>
      <c r="AJ99" s="14">
        <f t="shared" si="70"/>
        <v>1.9721023654890601E-11</v>
      </c>
      <c r="AK99" s="14">
        <f t="shared" si="70"/>
        <v>3.7779738802472482E-12</v>
      </c>
    </row>
    <row r="100" spans="14:38" ht="15" customHeight="1" x14ac:dyDescent="0.25">
      <c r="O100" s="72" t="str">
        <f>"Media de GPG marcado pelo "&amp;T6&amp; " jogando fora"</f>
        <v>Media de GPG marcado pelo Fortaleza jogando fora</v>
      </c>
      <c r="P100" s="73"/>
      <c r="Q100" s="90">
        <f>VLOOKUP(T6,$B$3:$L$22,10,FALSE)</f>
        <v>0.5</v>
      </c>
      <c r="R100" s="91"/>
      <c r="S100" s="13"/>
      <c r="T100" s="13"/>
      <c r="W100" s="4">
        <v>9</v>
      </c>
      <c r="X100" s="7">
        <f t="shared" si="60"/>
        <v>2.7760476102056229E-5</v>
      </c>
      <c r="Y100" s="7">
        <f t="shared" si="61"/>
        <v>2.6274861187215408E-11</v>
      </c>
      <c r="AA100" s="4">
        <v>8</v>
      </c>
      <c r="AB100" s="14">
        <f t="shared" si="63"/>
        <v>8.2765812739728443E-10</v>
      </c>
      <c r="AC100" s="14">
        <f>$AB$100*AC91</f>
        <v>1.7875803465764907E-10</v>
      </c>
      <c r="AD100" s="14">
        <f t="shared" ref="AD100:AK100" si="71">$AB$100*AD91</f>
        <v>2.7395867380482617E-10</v>
      </c>
      <c r="AE100" s="14">
        <f t="shared" si="71"/>
        <v>2.0993001824124623E-10</v>
      </c>
      <c r="AF100" s="14">
        <f t="shared" si="71"/>
        <v>1.0724394290740554E-10</v>
      </c>
      <c r="AG100" s="14">
        <f t="shared" si="71"/>
        <v>4.1089633297856525E-11</v>
      </c>
      <c r="AH100" s="14">
        <f t="shared" si="71"/>
        <v>1.2594523616201228E-11</v>
      </c>
      <c r="AI100" s="14">
        <f t="shared" si="71"/>
        <v>3.2169919837040192E-12</v>
      </c>
      <c r="AJ100" s="14">
        <f t="shared" si="71"/>
        <v>7.0432227338894729E-13</v>
      </c>
      <c r="AK100" s="14">
        <f t="shared" si="71"/>
        <v>1.3492763858025833E-13</v>
      </c>
    </row>
    <row r="101" spans="14:38" x14ac:dyDescent="0.25">
      <c r="O101" s="74"/>
      <c r="P101" s="75"/>
      <c r="Q101" s="92"/>
      <c r="R101" s="93"/>
      <c r="S101" s="13"/>
      <c r="T101" s="13"/>
      <c r="W101" s="4">
        <v>10</v>
      </c>
      <c r="X101" s="7">
        <f t="shared" si="60"/>
        <v>4.2544790961005835E-6</v>
      </c>
      <c r="Y101" s="7">
        <f t="shared" si="61"/>
        <v>7.5071031963472512E-13</v>
      </c>
    </row>
    <row r="102" spans="14:38" x14ac:dyDescent="0.25">
      <c r="O102" s="76"/>
      <c r="P102" s="77"/>
      <c r="Q102" s="94"/>
      <c r="R102" s="95"/>
      <c r="S102" s="13"/>
      <c r="T102" s="13"/>
    </row>
    <row r="103" spans="14:38" ht="15" customHeight="1" x14ac:dyDescent="0.25">
      <c r="O103" s="96" t="str">
        <f>"Media de GPG sofrido pelo "&amp;R6&amp;"  jogando em casa"</f>
        <v>Media de GPG sofrido pelo Fluminense  jogando em casa</v>
      </c>
      <c r="P103" s="97"/>
      <c r="Q103" s="102">
        <f>VLOOKUP(R6,$B$28:$L$47,11,FALSE)</f>
        <v>0.5</v>
      </c>
      <c r="R103" s="102"/>
      <c r="S103" s="13"/>
      <c r="T103" s="13"/>
    </row>
    <row r="104" spans="14:38" x14ac:dyDescent="0.25">
      <c r="O104" s="98"/>
      <c r="P104" s="99"/>
      <c r="Q104" s="102"/>
      <c r="R104" s="102"/>
      <c r="S104" s="13"/>
      <c r="T104" s="13"/>
    </row>
    <row r="105" spans="14:38" x14ac:dyDescent="0.25">
      <c r="O105" s="100"/>
      <c r="P105" s="101"/>
      <c r="Q105" s="102"/>
      <c r="R105" s="102"/>
      <c r="S105" s="13"/>
      <c r="T105" s="13"/>
    </row>
    <row r="106" spans="14:38" x14ac:dyDescent="0.25"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</row>
    <row r="107" spans="14:38" x14ac:dyDescent="0.25">
      <c r="O107" s="65" t="s">
        <v>873</v>
      </c>
      <c r="P107" s="65"/>
      <c r="Q107" s="65"/>
      <c r="R107" s="65"/>
    </row>
    <row r="108" spans="14:38" ht="15" customHeight="1" x14ac:dyDescent="0.25">
      <c r="O108" s="66" t="s">
        <v>97</v>
      </c>
      <c r="P108" s="66"/>
      <c r="Q108" s="67">
        <f>$K$49</f>
        <v>1.4499999999999997</v>
      </c>
      <c r="R108" s="68"/>
      <c r="S108" s="13"/>
      <c r="T108" s="13"/>
      <c r="W108" s="4" t="s">
        <v>78</v>
      </c>
      <c r="X108" s="15" t="str">
        <f>R7</f>
        <v>Corinthians</v>
      </c>
      <c r="Y108" s="6" t="str">
        <f>T7</f>
        <v>Palmeiras</v>
      </c>
      <c r="AB108" s="4" t="s">
        <v>73</v>
      </c>
      <c r="AC108" s="4">
        <v>0</v>
      </c>
      <c r="AD108" s="4">
        <v>1</v>
      </c>
      <c r="AE108" s="4">
        <v>2</v>
      </c>
      <c r="AF108" s="4">
        <v>3</v>
      </c>
      <c r="AG108" s="4">
        <v>4</v>
      </c>
      <c r="AH108" s="4">
        <v>5</v>
      </c>
      <c r="AI108" s="4">
        <v>6</v>
      </c>
      <c r="AJ108" s="4">
        <v>7</v>
      </c>
      <c r="AK108" s="4">
        <v>8</v>
      </c>
    </row>
    <row r="109" spans="14:38" x14ac:dyDescent="0.25">
      <c r="O109" s="66"/>
      <c r="P109" s="66"/>
      <c r="Q109" s="68"/>
      <c r="R109" s="68"/>
      <c r="S109" s="13"/>
      <c r="T109" s="4" t="s">
        <v>80</v>
      </c>
      <c r="U109">
        <f>Q112/Q108</f>
        <v>1.1494252873563222</v>
      </c>
      <c r="W109" s="4">
        <v>0</v>
      </c>
      <c r="X109" s="7">
        <f>_xlfn.POISSON.DIST(W109,$U$115,FALSE)</f>
        <v>0.31681879683559883</v>
      </c>
      <c r="Y109" s="7">
        <f>_xlfn.POISSON.DIST(W109,$U$116,FALSE)</f>
        <v>0.23965103644177579</v>
      </c>
      <c r="AA109" s="4" t="s">
        <v>74</v>
      </c>
      <c r="AB109" s="4" t="s">
        <v>87</v>
      </c>
      <c r="AC109" s="14">
        <f>_xlfn.POISSON.DIST(AC108,$U$115,FALSE)</f>
        <v>0.31681879683559883</v>
      </c>
      <c r="AD109" s="14">
        <f t="shared" ref="AD109:AK109" si="72">_xlfn.POISSON.DIST(AD108,$U$115,FALSE)</f>
        <v>0.36415953659264239</v>
      </c>
      <c r="AE109" s="14">
        <f t="shared" si="72"/>
        <v>0.20928708999577161</v>
      </c>
      <c r="AF109" s="14">
        <f t="shared" si="72"/>
        <v>8.018662451945277E-2</v>
      </c>
      <c r="AG109" s="14">
        <f t="shared" si="72"/>
        <v>2.3042133482601389E-2</v>
      </c>
      <c r="AH109" s="14">
        <f t="shared" si="72"/>
        <v>5.2970421799083617E-3</v>
      </c>
      <c r="AI109" s="14">
        <f t="shared" si="72"/>
        <v>1.0147590382966209E-3</v>
      </c>
      <c r="AJ109" s="14">
        <f t="shared" si="72"/>
        <v>1.6662709988450272E-4</v>
      </c>
      <c r="AK109" s="14">
        <f t="shared" si="72"/>
        <v>2.3940675270761909E-5</v>
      </c>
    </row>
    <row r="110" spans="14:38" ht="15" customHeight="1" x14ac:dyDescent="0.25">
      <c r="O110" s="69" t="s">
        <v>98</v>
      </c>
      <c r="P110" s="69"/>
      <c r="Q110" s="70">
        <f>$K$24</f>
        <v>0.875</v>
      </c>
      <c r="R110" s="71"/>
      <c r="S110" s="13"/>
      <c r="T110" s="4" t="s">
        <v>81</v>
      </c>
      <c r="U110">
        <f>Q115/Q108</f>
        <v>0.68965517241379326</v>
      </c>
      <c r="W110" s="4">
        <v>1</v>
      </c>
      <c r="X110" s="7">
        <f t="shared" ref="X110:X119" si="73">_xlfn.POISSON.DIST(W110,$U$115,FALSE)</f>
        <v>0.36415953659264239</v>
      </c>
      <c r="Y110" s="7">
        <f t="shared" ref="Y110:Y119" si="74">_xlfn.POISSON.DIST(W110,$U$116,FALSE)</f>
        <v>0.34235862348825113</v>
      </c>
      <c r="AA110" s="4">
        <v>0</v>
      </c>
      <c r="AB110" s="14">
        <f>_xlfn.POISSON.DIST(W109,$U$116,FALSE)</f>
        <v>0.23965103644177579</v>
      </c>
      <c r="AC110" s="16">
        <f>$AB$110*AC109</f>
        <v>7.5925953025887657E-2</v>
      </c>
      <c r="AD110" s="16">
        <f t="shared" ref="AD110:AK110" si="75">$AB$110*AD109</f>
        <v>8.7271210374583533E-2</v>
      </c>
      <c r="AE110" s="16">
        <f t="shared" si="75"/>
        <v>5.0155868031369871E-2</v>
      </c>
      <c r="AF110" s="16">
        <f t="shared" si="75"/>
        <v>1.9216807674854369E-2</v>
      </c>
      <c r="AG110" s="16">
        <f t="shared" si="75"/>
        <v>5.5220711709351679E-3</v>
      </c>
      <c r="AH110" s="16">
        <f t="shared" si="75"/>
        <v>1.2694416484908422E-3</v>
      </c>
      <c r="AI110" s="16">
        <f t="shared" si="75"/>
        <v>2.4318805526644485E-4</v>
      </c>
      <c r="AJ110" s="16">
        <f t="shared" si="75"/>
        <v>3.9932357186608378E-5</v>
      </c>
      <c r="AK110" s="16">
        <f t="shared" si="75"/>
        <v>5.7374076417540825E-6</v>
      </c>
    </row>
    <row r="111" spans="14:38" x14ac:dyDescent="0.25">
      <c r="O111" s="69"/>
      <c r="P111" s="69"/>
      <c r="Q111" s="71"/>
      <c r="R111" s="71"/>
      <c r="S111" s="13"/>
      <c r="T111" s="4" t="s">
        <v>82</v>
      </c>
      <c r="U111">
        <f>Q118/Q110</f>
        <v>1.7142857142857142</v>
      </c>
      <c r="W111" s="4">
        <v>2</v>
      </c>
      <c r="X111" s="7">
        <f t="shared" si="73"/>
        <v>0.20928708999577161</v>
      </c>
      <c r="Y111" s="7">
        <f t="shared" si="74"/>
        <v>0.24454187392017943</v>
      </c>
      <c r="AA111" s="4">
        <v>1</v>
      </c>
      <c r="AB111" s="14">
        <f t="shared" ref="AB111:AB118" si="76">_xlfn.POISSON.DIST(W110,$U$116,FALSE)</f>
        <v>0.34235862348825113</v>
      </c>
      <c r="AC111" s="14">
        <f>$AB$111*AC109</f>
        <v>0.1084656471798395</v>
      </c>
      <c r="AD111" s="14">
        <f t="shared" ref="AD111:AK111" si="77">$AB$111*AD109</f>
        <v>0.12467315767797646</v>
      </c>
      <c r="AE111" s="14">
        <f t="shared" si="77"/>
        <v>7.1651240044814102E-2</v>
      </c>
      <c r="AF111" s="14">
        <f t="shared" si="77"/>
        <v>2.7452582392649097E-2</v>
      </c>
      <c r="AG111" s="14">
        <f t="shared" si="77"/>
        <v>7.8886731013359541E-3</v>
      </c>
      <c r="AH111" s="14">
        <f t="shared" si="77"/>
        <v>1.8134880692726319E-3</v>
      </c>
      <c r="AI111" s="14">
        <f t="shared" si="77"/>
        <v>3.4741150752349263E-4</v>
      </c>
      <c r="AJ111" s="14">
        <f t="shared" si="77"/>
        <v>5.7046224552297677E-5</v>
      </c>
      <c r="AK111" s="14">
        <f t="shared" si="77"/>
        <v>8.1962966310772612E-6</v>
      </c>
    </row>
    <row r="112" spans="14:38" ht="15" customHeight="1" x14ac:dyDescent="0.25">
      <c r="O112" s="72" t="str">
        <f>"Media de GPG marcado pelo "&amp;R7&amp;" jogando em casa"</f>
        <v>Media de GPG marcado pelo Corinthians jogando em casa</v>
      </c>
      <c r="P112" s="73"/>
      <c r="Q112" s="90">
        <f>VLOOKUP(R7,$B$28:$L$47,10,FALSE)</f>
        <v>1.6666666666666667</v>
      </c>
      <c r="R112" s="91"/>
      <c r="S112" s="13"/>
      <c r="T112" s="4" t="s">
        <v>83</v>
      </c>
      <c r="U112">
        <f>Q121/Q110</f>
        <v>0.95238095238095244</v>
      </c>
      <c r="W112" s="4">
        <v>3</v>
      </c>
      <c r="X112" s="7">
        <f t="shared" si="73"/>
        <v>8.018662451945277E-2</v>
      </c>
      <c r="Y112" s="7">
        <f t="shared" si="74"/>
        <v>0.11644851139056164</v>
      </c>
      <c r="AA112" s="4">
        <v>2</v>
      </c>
      <c r="AB112" s="14">
        <f t="shared" si="76"/>
        <v>0.24454187392017943</v>
      </c>
      <c r="AC112" s="14">
        <f>$AB$112*AC109</f>
        <v>7.7475462271313952E-2</v>
      </c>
      <c r="AD112" s="14">
        <f t="shared" ref="AD112:AK112" si="78">$AB$112*AD109</f>
        <v>8.9052255484268913E-2</v>
      </c>
      <c r="AE112" s="14">
        <f t="shared" si="78"/>
        <v>5.1179457174867229E-2</v>
      </c>
      <c r="AF112" s="14">
        <f t="shared" si="78"/>
        <v>1.9608987423320786E-2</v>
      </c>
      <c r="AG112" s="14">
        <f t="shared" si="78"/>
        <v>5.634766500954254E-3</v>
      </c>
      <c r="AH112" s="14">
        <f t="shared" si="78"/>
        <v>1.295348620909023E-3</v>
      </c>
      <c r="AI112" s="14">
        <f t="shared" si="78"/>
        <v>2.4815107680249481E-4</v>
      </c>
      <c r="AJ112" s="14">
        <f t="shared" si="78"/>
        <v>4.0747303251641207E-5</v>
      </c>
      <c r="AK112" s="14">
        <f t="shared" si="78"/>
        <v>5.854497593626616E-6</v>
      </c>
    </row>
    <row r="113" spans="14:38" x14ac:dyDescent="0.25">
      <c r="O113" s="74"/>
      <c r="P113" s="75"/>
      <c r="Q113" s="92"/>
      <c r="R113" s="93"/>
      <c r="S113" s="13"/>
      <c r="W113" s="4">
        <v>4</v>
      </c>
      <c r="X113" s="7">
        <f t="shared" si="73"/>
        <v>2.3042133482601389E-2</v>
      </c>
      <c r="Y113" s="7">
        <f t="shared" si="74"/>
        <v>4.1588754068057739E-2</v>
      </c>
      <c r="AA113" s="4">
        <v>3</v>
      </c>
      <c r="AB113" s="14">
        <f t="shared" si="76"/>
        <v>0.11644851139056164</v>
      </c>
      <c r="AC113" s="14">
        <f>$AB$113*AC109</f>
        <v>3.6893077272054264E-2</v>
      </c>
      <c r="AD113" s="14">
        <f t="shared" ref="AD113:AK113" si="79">$AB$113*AD109</f>
        <v>4.2405835944889968E-2</v>
      </c>
      <c r="AE113" s="14">
        <f t="shared" si="79"/>
        <v>2.4371170083270111E-2</v>
      </c>
      <c r="AF113" s="14">
        <f t="shared" si="79"/>
        <v>9.3376130587241851E-3</v>
      </c>
      <c r="AG113" s="14">
        <f t="shared" si="79"/>
        <v>2.6832221433115496E-3</v>
      </c>
      <c r="AH113" s="14">
        <f t="shared" si="79"/>
        <v>6.1683267662334437E-4</v>
      </c>
      <c r="AI113" s="14">
        <f t="shared" si="79"/>
        <v>1.1816717942975944E-4</v>
      </c>
      <c r="AJ113" s="14">
        <f t="shared" si="79"/>
        <v>1.9403477738876766E-5</v>
      </c>
      <c r="AK113" s="14">
        <f t="shared" si="79"/>
        <v>2.7878559969650556E-6</v>
      </c>
    </row>
    <row r="114" spans="14:38" x14ac:dyDescent="0.25">
      <c r="O114" s="76"/>
      <c r="P114" s="77"/>
      <c r="Q114" s="94"/>
      <c r="R114" s="95"/>
      <c r="S114" s="13"/>
      <c r="W114" s="4">
        <v>5</v>
      </c>
      <c r="X114" s="7">
        <f t="shared" si="73"/>
        <v>5.2970421799083617E-3</v>
      </c>
      <c r="Y114" s="7">
        <f t="shared" si="74"/>
        <v>1.1882501162302196E-2</v>
      </c>
      <c r="AA114" s="4">
        <v>4</v>
      </c>
      <c r="AB114" s="14">
        <f t="shared" si="76"/>
        <v>4.1588754068057739E-2</v>
      </c>
      <c r="AC114" s="14">
        <f>$AB$114*AC109</f>
        <v>1.3176099025733669E-2</v>
      </c>
      <c r="AD114" s="14">
        <f t="shared" ref="AD114:AK114" si="80">$AB$114*AD109</f>
        <v>1.5144941408889277E-2</v>
      </c>
      <c r="AE114" s="14">
        <f t="shared" si="80"/>
        <v>8.7039893154536134E-3</v>
      </c>
      <c r="AF114" s="14">
        <f t="shared" si="80"/>
        <v>3.3348618066872098E-3</v>
      </c>
      <c r="AG114" s="14">
        <f t="shared" si="80"/>
        <v>9.5829362261126792E-4</v>
      </c>
      <c r="AH114" s="14">
        <f t="shared" si="80"/>
        <v>2.202973845083373E-4</v>
      </c>
      <c r="AI114" s="14">
        <f t="shared" si="80"/>
        <v>4.220256408205695E-5</v>
      </c>
      <c r="AJ114" s="14">
        <f t="shared" si="80"/>
        <v>6.9298134781702757E-6</v>
      </c>
      <c r="AK114" s="14">
        <f t="shared" si="80"/>
        <v>9.9566285605894862E-7</v>
      </c>
    </row>
    <row r="115" spans="14:38" ht="15" customHeight="1" x14ac:dyDescent="0.25">
      <c r="O115" s="78" t="str">
        <f>"Media de GPG sofrido pelo "&amp;T7&amp; " jogando fora"</f>
        <v>Media de GPG sofrido pelo Palmeiras jogando fora</v>
      </c>
      <c r="P115" s="79"/>
      <c r="Q115" s="84">
        <f>VLOOKUP(T7,$B$3:$L$22,11,FALSE)</f>
        <v>1</v>
      </c>
      <c r="R115" s="85"/>
      <c r="S115" s="13"/>
      <c r="T115" s="4" t="s">
        <v>84</v>
      </c>
      <c r="U115">
        <f>U109*U110*Q108</f>
        <v>1.1494252873563222</v>
      </c>
      <c r="W115" s="4">
        <v>6</v>
      </c>
      <c r="X115" s="7">
        <f t="shared" si="73"/>
        <v>1.0147590382966209E-3</v>
      </c>
      <c r="Y115" s="7">
        <f t="shared" si="74"/>
        <v>2.8291669434052846E-3</v>
      </c>
      <c r="AA115" s="8">
        <v>5</v>
      </c>
      <c r="AB115" s="14">
        <f t="shared" si="76"/>
        <v>1.1882501162302196E-2</v>
      </c>
      <c r="AC115" s="14">
        <f>$AB115*AC109</f>
        <v>3.7645997216381863E-3</v>
      </c>
      <c r="AD115" s="14">
        <f t="shared" ref="AD115:AK115" si="81">$AB115*AD109</f>
        <v>4.3271261168255021E-3</v>
      </c>
      <c r="AE115" s="14">
        <f t="shared" si="81"/>
        <v>2.4868540901296005E-3</v>
      </c>
      <c r="AF115" s="14">
        <f t="shared" si="81"/>
        <v>9.5281765905348736E-4</v>
      </c>
      <c r="AG115" s="14">
        <f t="shared" si="81"/>
        <v>2.7379817788893336E-4</v>
      </c>
      <c r="AH115" s="14">
        <f t="shared" si="81"/>
        <v>6.2942109859524874E-5</v>
      </c>
      <c r="AI115" s="14">
        <f t="shared" si="81"/>
        <v>1.2057875452016258E-5</v>
      </c>
      <c r="AJ115" s="14">
        <f t="shared" si="81"/>
        <v>1.9799467080486476E-6</v>
      </c>
      <c r="AK115" s="14">
        <f t="shared" si="81"/>
        <v>2.8447510173112785E-7</v>
      </c>
    </row>
    <row r="116" spans="14:38" x14ac:dyDescent="0.25">
      <c r="O116" s="80"/>
      <c r="P116" s="81"/>
      <c r="Q116" s="86"/>
      <c r="R116" s="87"/>
      <c r="S116" s="13"/>
      <c r="T116" s="4" t="s">
        <v>85</v>
      </c>
      <c r="U116">
        <f>U112*U111*Q110</f>
        <v>1.4285714285714286</v>
      </c>
      <c r="W116" s="4">
        <v>7</v>
      </c>
      <c r="X116" s="7">
        <f t="shared" si="73"/>
        <v>1.6662709988450272E-4</v>
      </c>
      <c r="Y116" s="7">
        <f t="shared" si="74"/>
        <v>5.7738100885822206E-4</v>
      </c>
      <c r="AA116" s="4">
        <v>6</v>
      </c>
      <c r="AB116" s="14">
        <f t="shared" si="76"/>
        <v>2.8291669434052846E-3</v>
      </c>
      <c r="AC116" s="14">
        <f>$AB$116*AC109</f>
        <v>8.9633326705671097E-4</v>
      </c>
      <c r="AD116" s="14">
        <f t="shared" ref="AD116:AK116" si="82">$AB$116*AD109</f>
        <v>1.0302681230536909E-3</v>
      </c>
      <c r="AE116" s="14">
        <f t="shared" si="82"/>
        <v>5.9210811669752387E-4</v>
      </c>
      <c r="AF116" s="14">
        <f t="shared" si="82"/>
        <v>2.2686134739368743E-4</v>
      </c>
      <c r="AG116" s="14">
        <f t="shared" si="82"/>
        <v>6.519004235450794E-5</v>
      </c>
      <c r="AH116" s="14">
        <f t="shared" si="82"/>
        <v>1.4986216633220206E-5</v>
      </c>
      <c r="AI116" s="14">
        <f t="shared" si="82"/>
        <v>2.8709227266705371E-6</v>
      </c>
      <c r="AJ116" s="14">
        <f t="shared" si="82"/>
        <v>4.7141588286872558E-7</v>
      </c>
      <c r="AK116" s="14">
        <f t="shared" si="82"/>
        <v>6.7732167078839958E-8</v>
      </c>
    </row>
    <row r="117" spans="14:38" x14ac:dyDescent="0.25">
      <c r="O117" s="82"/>
      <c r="P117" s="83"/>
      <c r="Q117" s="88"/>
      <c r="R117" s="89"/>
      <c r="S117" s="13"/>
      <c r="T117" s="4" t="s">
        <v>86</v>
      </c>
      <c r="U117">
        <f>U115+U116</f>
        <v>2.5779967159277506</v>
      </c>
      <c r="W117" s="4">
        <v>8</v>
      </c>
      <c r="X117" s="7">
        <f t="shared" si="73"/>
        <v>2.3940675270761909E-5</v>
      </c>
      <c r="Y117" s="7">
        <f t="shared" si="74"/>
        <v>1.0310375158182535E-4</v>
      </c>
      <c r="AA117" s="4">
        <v>7</v>
      </c>
      <c r="AB117" s="14">
        <f t="shared" si="76"/>
        <v>5.7738100885822206E-4</v>
      </c>
      <c r="AC117" s="14">
        <f>$AB$117*AC109</f>
        <v>1.8292515654218613E-4</v>
      </c>
      <c r="AD117" s="14">
        <f t="shared" ref="AD117:AK117" si="83">$AB$117*AD109</f>
        <v>2.1025880062320251E-4</v>
      </c>
      <c r="AE117" s="14">
        <f t="shared" si="83"/>
        <v>1.2083839116276013E-4</v>
      </c>
      <c r="AF117" s="14">
        <f t="shared" si="83"/>
        <v>4.6298234161977084E-5</v>
      </c>
      <c r="AG117" s="14">
        <f t="shared" si="83"/>
        <v>1.3304090276430208E-5</v>
      </c>
      <c r="AH117" s="14">
        <f t="shared" si="83"/>
        <v>3.0584115578000456E-6</v>
      </c>
      <c r="AI117" s="14">
        <f t="shared" si="83"/>
        <v>5.8590259727970221E-7</v>
      </c>
      <c r="AJ117" s="14">
        <f t="shared" si="83"/>
        <v>9.6207323034433917E-8</v>
      </c>
      <c r="AK117" s="14">
        <f t="shared" si="83"/>
        <v>1.3822891240579599E-8</v>
      </c>
    </row>
    <row r="118" spans="14:38" ht="15" customHeight="1" x14ac:dyDescent="0.25">
      <c r="O118" s="72" t="str">
        <f>"Media de GPG marcado pelo "&amp;T7&amp; " jogando fora"</f>
        <v>Media de GPG marcado pelo Palmeiras jogando fora</v>
      </c>
      <c r="P118" s="73"/>
      <c r="Q118" s="90">
        <f>VLOOKUP(T7,$B$3:$L$22,10,FALSE)</f>
        <v>1.5</v>
      </c>
      <c r="R118" s="91"/>
      <c r="S118" s="13"/>
      <c r="T118" s="13"/>
      <c r="W118" s="4">
        <v>9</v>
      </c>
      <c r="X118" s="7">
        <f t="shared" si="73"/>
        <v>3.0575575058444331E-6</v>
      </c>
      <c r="Y118" s="7">
        <f t="shared" si="74"/>
        <v>1.6365674854257973E-5</v>
      </c>
      <c r="AA118" s="4">
        <v>8</v>
      </c>
      <c r="AB118" s="14">
        <f t="shared" si="76"/>
        <v>1.0310375158182535E-4</v>
      </c>
      <c r="AC118" s="14">
        <f>$AB$118*AC109</f>
        <v>3.2665206525390376E-5</v>
      </c>
      <c r="AD118" s="14">
        <f t="shared" ref="AD118:AK118" si="84">$AB$118*AD109</f>
        <v>3.7546214397000434E-5</v>
      </c>
      <c r="AE118" s="14">
        <f t="shared" si="84"/>
        <v>2.1578284136207159E-5</v>
      </c>
      <c r="AF118" s="14">
        <f t="shared" si="84"/>
        <v>8.267541814638764E-6</v>
      </c>
      <c r="AG118" s="14">
        <f t="shared" si="84"/>
        <v>2.3757304065053936E-6</v>
      </c>
      <c r="AH118" s="14">
        <f t="shared" si="84"/>
        <v>5.4614492103572229E-7</v>
      </c>
      <c r="AI118" s="14">
        <f t="shared" si="84"/>
        <v>1.0462546379994679E-7</v>
      </c>
      <c r="AJ118" s="14">
        <f t="shared" si="84"/>
        <v>1.7179879113291765E-8</v>
      </c>
      <c r="AK118" s="14">
        <f t="shared" si="84"/>
        <v>2.468373435817785E-9</v>
      </c>
    </row>
    <row r="119" spans="14:38" x14ac:dyDescent="0.25">
      <c r="O119" s="74"/>
      <c r="P119" s="75"/>
      <c r="Q119" s="92"/>
      <c r="R119" s="93"/>
      <c r="S119" s="13"/>
      <c r="T119" s="13"/>
      <c r="W119" s="4">
        <v>10</v>
      </c>
      <c r="X119" s="7">
        <f t="shared" si="73"/>
        <v>3.5144339147637053E-7</v>
      </c>
      <c r="Y119" s="7">
        <f t="shared" si="74"/>
        <v>2.337953550608288E-6</v>
      </c>
    </row>
    <row r="120" spans="14:38" x14ac:dyDescent="0.25">
      <c r="O120" s="76"/>
      <c r="P120" s="77"/>
      <c r="Q120" s="94"/>
      <c r="R120" s="95"/>
      <c r="S120" s="13"/>
      <c r="T120" s="13"/>
    </row>
    <row r="121" spans="14:38" ht="15" customHeight="1" x14ac:dyDescent="0.25">
      <c r="O121" s="96" t="str">
        <f>"Media de GPG sofrido pelo "&amp;R7&amp;"  jogando em casa"</f>
        <v>Media de GPG sofrido pelo Corinthians  jogando em casa</v>
      </c>
      <c r="P121" s="97"/>
      <c r="Q121" s="102">
        <f>VLOOKUP(R7,$B$28:$L$47,11,FALSE)</f>
        <v>0.83333333333333337</v>
      </c>
      <c r="R121" s="102"/>
      <c r="S121" s="13"/>
      <c r="T121" s="13"/>
    </row>
    <row r="122" spans="14:38" x14ac:dyDescent="0.25">
      <c r="O122" s="98"/>
      <c r="P122" s="99"/>
      <c r="Q122" s="102"/>
      <c r="R122" s="102"/>
      <c r="S122" s="13"/>
      <c r="T122" s="13"/>
    </row>
    <row r="123" spans="14:38" x14ac:dyDescent="0.25">
      <c r="O123" s="100"/>
      <c r="P123" s="101"/>
      <c r="Q123" s="102"/>
      <c r="R123" s="102"/>
      <c r="S123" s="13"/>
      <c r="T123" s="13"/>
    </row>
    <row r="124" spans="14:38" x14ac:dyDescent="0.25"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</row>
    <row r="125" spans="14:38" x14ac:dyDescent="0.25">
      <c r="O125" s="65" t="s">
        <v>874</v>
      </c>
      <c r="P125" s="65"/>
      <c r="Q125" s="65"/>
      <c r="R125" s="65"/>
    </row>
    <row r="126" spans="14:38" ht="15" customHeight="1" x14ac:dyDescent="0.25">
      <c r="O126" s="66" t="s">
        <v>97</v>
      </c>
      <c r="P126" s="66"/>
      <c r="Q126" s="67">
        <f>$K$49</f>
        <v>1.4499999999999997</v>
      </c>
      <c r="R126" s="68"/>
      <c r="S126" s="13"/>
      <c r="T126" s="13"/>
      <c r="W126" s="4" t="s">
        <v>78</v>
      </c>
      <c r="X126" s="15" t="str">
        <f>R8</f>
        <v>Cruzeiro</v>
      </c>
      <c r="Y126" s="6" t="str">
        <f>T8</f>
        <v>Bragantino</v>
      </c>
      <c r="AB126" s="4" t="s">
        <v>73</v>
      </c>
      <c r="AC126" s="4">
        <v>0</v>
      </c>
      <c r="AD126" s="4">
        <v>1</v>
      </c>
      <c r="AE126" s="4">
        <v>2</v>
      </c>
      <c r="AF126" s="4">
        <v>3</v>
      </c>
      <c r="AG126" s="4">
        <v>4</v>
      </c>
      <c r="AH126" s="4">
        <v>5</v>
      </c>
      <c r="AI126" s="4">
        <v>6</v>
      </c>
      <c r="AJ126" s="4">
        <v>7</v>
      </c>
      <c r="AK126" s="4">
        <v>8</v>
      </c>
    </row>
    <row r="127" spans="14:38" x14ac:dyDescent="0.25">
      <c r="O127" s="66"/>
      <c r="P127" s="66"/>
      <c r="Q127" s="68"/>
      <c r="R127" s="68"/>
      <c r="S127" s="13"/>
      <c r="T127" s="4" t="s">
        <v>80</v>
      </c>
      <c r="U127">
        <f>Q130/Q126</f>
        <v>0.22988505747126439</v>
      </c>
      <c r="W127" s="4">
        <v>0</v>
      </c>
      <c r="X127" s="7">
        <f>_xlfn.POISSON.DIST(W127,$U$133,FALSE)</f>
        <v>0.76475540086301885</v>
      </c>
      <c r="Y127" s="7">
        <f>_xlfn.POISSON.DIST(W127,$U$134,FALSE)</f>
        <v>0.56471812200775928</v>
      </c>
      <c r="AA127" s="4" t="s">
        <v>74</v>
      </c>
      <c r="AB127" s="4" t="s">
        <v>87</v>
      </c>
      <c r="AC127" s="14">
        <f>_xlfn.POISSON.DIST(AC126,$U$133,FALSE)</f>
        <v>0.76475540086301885</v>
      </c>
      <c r="AD127" s="14">
        <f t="shared" ref="AD127:AK127" si="85">_xlfn.POISSON.DIST(AD126,$U$133,FALSE)</f>
        <v>0.20510681249199747</v>
      </c>
      <c r="AE127" s="14">
        <f t="shared" si="85"/>
        <v>2.7504744970191237E-2</v>
      </c>
      <c r="AF127" s="14">
        <f t="shared" si="85"/>
        <v>2.4589171748574559E-3</v>
      </c>
      <c r="AG127" s="14">
        <f t="shared" si="85"/>
        <v>1.6486992551726235E-4</v>
      </c>
      <c r="AH127" s="14">
        <f t="shared" si="85"/>
        <v>8.8435975373244197E-6</v>
      </c>
      <c r="AI127" s="14">
        <f t="shared" si="85"/>
        <v>3.9530768046788619E-7</v>
      </c>
      <c r="AJ127" s="14">
        <f t="shared" si="85"/>
        <v>1.5145888140532063E-8</v>
      </c>
      <c r="AK127" s="14">
        <f t="shared" si="85"/>
        <v>5.0776444915576653E-10</v>
      </c>
    </row>
    <row r="128" spans="14:38" ht="15" customHeight="1" x14ac:dyDescent="0.25">
      <c r="O128" s="69" t="s">
        <v>98</v>
      </c>
      <c r="P128" s="69"/>
      <c r="Q128" s="70">
        <f>$K$24</f>
        <v>0.875</v>
      </c>
      <c r="R128" s="71"/>
      <c r="S128" s="13"/>
      <c r="T128" s="4" t="s">
        <v>81</v>
      </c>
      <c r="U128">
        <f>Q133/Q126</f>
        <v>0.80459770114942553</v>
      </c>
      <c r="W128" s="4">
        <v>1</v>
      </c>
      <c r="X128" s="7">
        <f t="shared" ref="X128:X137" si="86">_xlfn.POISSON.DIST(W128,$U$133,FALSE)</f>
        <v>0.20510681249199747</v>
      </c>
      <c r="Y128" s="7">
        <f t="shared" ref="Y128:Y137" si="87">_xlfn.POISSON.DIST(W128,$U$134,FALSE)</f>
        <v>0.3226960697187195</v>
      </c>
      <c r="AA128" s="4">
        <v>0</v>
      </c>
      <c r="AB128" s="14">
        <f>_xlfn.POISSON.DIST(W127,$U$134,FALSE)</f>
        <v>0.56471812200775928</v>
      </c>
      <c r="AC128" s="16">
        <f>$AB$128*AC127</f>
        <v>0.43187123377065512</v>
      </c>
      <c r="AD128" s="16">
        <f t="shared" ref="AD128:AK128" si="88">$AB$128*AD127</f>
        <v>0.11582753396147843</v>
      </c>
      <c r="AE128" s="16">
        <f t="shared" si="88"/>
        <v>1.5532427925868758E-2</v>
      </c>
      <c r="AF128" s="16">
        <f t="shared" si="88"/>
        <v>1.3885950891581276E-3</v>
      </c>
      <c r="AG128" s="16">
        <f t="shared" si="88"/>
        <v>9.3105034713667552E-5</v>
      </c>
      <c r="AH128" s="16">
        <f t="shared" si="88"/>
        <v>4.994139793070291E-6</v>
      </c>
      <c r="AI128" s="16">
        <f t="shared" si="88"/>
        <v>2.2323741092906807E-7</v>
      </c>
      <c r="AJ128" s="16">
        <f t="shared" si="88"/>
        <v>8.5531575068608605E-9</v>
      </c>
      <c r="AK128" s="16">
        <f t="shared" si="88"/>
        <v>2.8674378614954886E-10</v>
      </c>
    </row>
    <row r="129" spans="14:38" x14ac:dyDescent="0.25">
      <c r="O129" s="69"/>
      <c r="P129" s="69"/>
      <c r="Q129" s="71"/>
      <c r="R129" s="71"/>
      <c r="S129" s="13"/>
      <c r="T129" s="4" t="s">
        <v>82</v>
      </c>
      <c r="U129">
        <f>Q136/Q128</f>
        <v>1.1428571428571428</v>
      </c>
      <c r="W129" s="4">
        <v>2</v>
      </c>
      <c r="X129" s="7">
        <f t="shared" si="86"/>
        <v>2.7504744970191237E-2</v>
      </c>
      <c r="Y129" s="7">
        <f t="shared" si="87"/>
        <v>9.2198877062491275E-2</v>
      </c>
      <c r="AA129" s="4">
        <v>1</v>
      </c>
      <c r="AB129" s="14">
        <f t="shared" ref="AB129:AB136" si="89">_xlfn.POISSON.DIST(W128,$U$134,FALSE)</f>
        <v>0.3226960697187195</v>
      </c>
      <c r="AC129" s="14">
        <f>$AB$129*AC127</f>
        <v>0.24678356215466002</v>
      </c>
      <c r="AD129" s="14">
        <f t="shared" ref="AD129:AK129" si="90">$AB$129*AD127</f>
        <v>6.6187162263701943E-2</v>
      </c>
      <c r="AE129" s="14">
        <f t="shared" si="90"/>
        <v>8.8756731004964312E-3</v>
      </c>
      <c r="AF129" s="14">
        <f t="shared" si="90"/>
        <v>7.9348290809035842E-4</v>
      </c>
      <c r="AG129" s="14">
        <f t="shared" si="90"/>
        <v>5.3202876979238581E-5</v>
      </c>
      <c r="AH129" s="14">
        <f t="shared" si="90"/>
        <v>2.8537941674687372E-6</v>
      </c>
      <c r="AI129" s="14">
        <f t="shared" si="90"/>
        <v>1.2756423481661029E-7</v>
      </c>
      <c r="AJ129" s="14">
        <f t="shared" si="90"/>
        <v>4.8875185753490616E-9</v>
      </c>
      <c r="AK129" s="14">
        <f t="shared" si="90"/>
        <v>1.6385359208545643E-10</v>
      </c>
    </row>
    <row r="130" spans="14:38" ht="15" customHeight="1" x14ac:dyDescent="0.25">
      <c r="O130" s="72" t="str">
        <f>"Media de GPG marcado pelo "&amp;R8&amp;" jogando em casa"</f>
        <v>Media de GPG marcado pelo Cruzeiro jogando em casa</v>
      </c>
      <c r="P130" s="73"/>
      <c r="Q130" s="90">
        <f>VLOOKUP(R8,$B$28:$L$47,10,FALSE)</f>
        <v>0.33333333333333331</v>
      </c>
      <c r="R130" s="91"/>
      <c r="S130" s="13"/>
      <c r="T130" s="4" t="s">
        <v>83</v>
      </c>
      <c r="U130">
        <f>Q139/Q128</f>
        <v>0.5714285714285714</v>
      </c>
      <c r="W130" s="4">
        <v>3</v>
      </c>
      <c r="X130" s="7">
        <f t="shared" si="86"/>
        <v>2.4589171748574559E-3</v>
      </c>
      <c r="Y130" s="7">
        <f t="shared" si="87"/>
        <v>1.7561690869045955E-2</v>
      </c>
      <c r="AA130" s="4">
        <v>2</v>
      </c>
      <c r="AB130" s="14">
        <f t="shared" si="89"/>
        <v>9.2198877062491275E-2</v>
      </c>
      <c r="AC130" s="14">
        <f>$AB$130*AC127</f>
        <v>7.050958918704571E-2</v>
      </c>
      <c r="AD130" s="14">
        <f t="shared" ref="AD130:AK130" si="91">$AB$130*AD127</f>
        <v>1.8910617789629124E-2</v>
      </c>
      <c r="AE130" s="14">
        <f t="shared" si="91"/>
        <v>2.5359066001418369E-3</v>
      </c>
      <c r="AF130" s="14">
        <f t="shared" si="91"/>
        <v>2.2670940231153095E-4</v>
      </c>
      <c r="AG130" s="14">
        <f t="shared" si="91"/>
        <v>1.5200821994068164E-5</v>
      </c>
      <c r="AH130" s="14">
        <f t="shared" si="91"/>
        <v>8.1536976213392476E-7</v>
      </c>
      <c r="AI130" s="14">
        <f t="shared" si="91"/>
        <v>3.6446924233317221E-8</v>
      </c>
      <c r="AJ130" s="14">
        <f t="shared" si="91"/>
        <v>1.3964338786711602E-9</v>
      </c>
      <c r="AK130" s="14">
        <f t="shared" si="91"/>
        <v>4.6815312024416117E-11</v>
      </c>
    </row>
    <row r="131" spans="14:38" x14ac:dyDescent="0.25">
      <c r="O131" s="74"/>
      <c r="P131" s="75"/>
      <c r="Q131" s="92"/>
      <c r="R131" s="93"/>
      <c r="S131" s="13"/>
      <c r="W131" s="4">
        <v>4</v>
      </c>
      <c r="X131" s="7">
        <f t="shared" si="86"/>
        <v>1.6486992551726235E-4</v>
      </c>
      <c r="Y131" s="7">
        <f t="shared" si="87"/>
        <v>2.5088129812922792E-3</v>
      </c>
      <c r="AA131" s="4">
        <v>3</v>
      </c>
      <c r="AB131" s="14">
        <f t="shared" si="89"/>
        <v>1.7561690869045955E-2</v>
      </c>
      <c r="AC131" s="14">
        <f>$AB$131*AC127</f>
        <v>1.3430397940389657E-2</v>
      </c>
      <c r="AD131" s="14">
        <f t="shared" ref="AD131:AK131" si="92">$AB$131*AD127</f>
        <v>3.6020224361198328E-3</v>
      </c>
      <c r="AE131" s="14">
        <f t="shared" si="92"/>
        <v>4.8302982859844512E-4</v>
      </c>
      <c r="AF131" s="14">
        <f t="shared" si="92"/>
        <v>4.3182743297434461E-5</v>
      </c>
      <c r="AG131" s="14">
        <f t="shared" si="92"/>
        <v>2.895394665536793E-6</v>
      </c>
      <c r="AH131" s="14">
        <f t="shared" si="92"/>
        <v>1.5530852612074754E-7</v>
      </c>
      <c r="AI131" s="14">
        <f t="shared" si="92"/>
        <v>6.9422712825366124E-9</v>
      </c>
      <c r="AJ131" s="14">
        <f t="shared" si="92"/>
        <v>2.6598740546117335E-10</v>
      </c>
      <c r="AK131" s="14">
        <f t="shared" si="92"/>
        <v>8.9172022903649733E-12</v>
      </c>
    </row>
    <row r="132" spans="14:38" x14ac:dyDescent="0.25">
      <c r="O132" s="76"/>
      <c r="P132" s="77"/>
      <c r="Q132" s="94"/>
      <c r="R132" s="95"/>
      <c r="S132" s="13"/>
      <c r="W132" s="4">
        <v>5</v>
      </c>
      <c r="X132" s="7">
        <f t="shared" si="86"/>
        <v>8.8435975373244197E-6</v>
      </c>
      <c r="Y132" s="7">
        <f t="shared" si="87"/>
        <v>2.8672148357626056E-4</v>
      </c>
      <c r="AA132" s="4">
        <v>4</v>
      </c>
      <c r="AB132" s="14">
        <f t="shared" si="89"/>
        <v>2.5088129812922792E-3</v>
      </c>
      <c r="AC132" s="14">
        <f>$AB$132*AC127</f>
        <v>1.9186282771985225E-3</v>
      </c>
      <c r="AD132" s="14">
        <f t="shared" ref="AD132:AK132" si="93">$AB$132*AD127</f>
        <v>5.1457463373140466E-4</v>
      </c>
      <c r="AE132" s="14">
        <f t="shared" si="93"/>
        <v>6.9004261228349301E-5</v>
      </c>
      <c r="AF132" s="14">
        <f t="shared" si="93"/>
        <v>6.1689633282049224E-6</v>
      </c>
      <c r="AG132" s="14">
        <f t="shared" si="93"/>
        <v>4.13627809362399E-7</v>
      </c>
      <c r="AH132" s="14">
        <f t="shared" si="93"/>
        <v>2.2186932302963936E-8</v>
      </c>
      <c r="AI132" s="14">
        <f t="shared" si="93"/>
        <v>9.9175304036237326E-10</v>
      </c>
      <c r="AJ132" s="14">
        <f t="shared" si="93"/>
        <v>3.7998200780167621E-11</v>
      </c>
      <c r="AK132" s="14">
        <f t="shared" si="93"/>
        <v>1.2738860414807106E-12</v>
      </c>
    </row>
    <row r="133" spans="14:38" ht="15" customHeight="1" x14ac:dyDescent="0.25">
      <c r="O133" s="78" t="str">
        <f>"Media de GPG sofrido pelo "&amp;T8&amp; " jogando fora"</f>
        <v>Media de GPG sofrido pelo Bragantino jogando fora</v>
      </c>
      <c r="P133" s="79"/>
      <c r="Q133" s="84">
        <f>VLOOKUP(T8,$B$3:$L$22,11,FALSE)</f>
        <v>1.1666666666666667</v>
      </c>
      <c r="R133" s="85"/>
      <c r="S133" s="13"/>
      <c r="T133" s="4" t="s">
        <v>84</v>
      </c>
      <c r="U133">
        <f>U127*U128*Q126</f>
        <v>0.26819923371647519</v>
      </c>
      <c r="W133" s="4">
        <v>6</v>
      </c>
      <c r="X133" s="7">
        <f t="shared" si="86"/>
        <v>3.9530768046788619E-7</v>
      </c>
      <c r="Y133" s="7">
        <f t="shared" si="87"/>
        <v>2.7306807959643843E-5</v>
      </c>
      <c r="AA133" s="8">
        <v>5</v>
      </c>
      <c r="AB133" s="14">
        <f t="shared" si="89"/>
        <v>2.8672148357626056E-4</v>
      </c>
      <c r="AC133" s="14">
        <f>$AB$133*AC127</f>
        <v>2.1927180310840261E-4</v>
      </c>
      <c r="AD133" s="14">
        <f t="shared" ref="AD133:AK133" si="94">$AB$133*AD127</f>
        <v>5.8808529569303404E-5</v>
      </c>
      <c r="AE133" s="14">
        <f t="shared" si="94"/>
        <v>7.8862012832399217E-6</v>
      </c>
      <c r="AF133" s="14">
        <f t="shared" si="94"/>
        <v>7.0502438036627701E-7</v>
      </c>
      <c r="AG133" s="14">
        <f t="shared" si="94"/>
        <v>4.727174964141704E-8</v>
      </c>
      <c r="AH133" s="14">
        <f t="shared" si="94"/>
        <v>2.5356494060530218E-9</v>
      </c>
      <c r="AI133" s="14">
        <f t="shared" si="94"/>
        <v>1.1334320461284269E-10</v>
      </c>
      <c r="AJ133" s="14">
        <f t="shared" si="94"/>
        <v>4.3426515177334432E-12</v>
      </c>
      <c r="AK133" s="14">
        <f t="shared" si="94"/>
        <v>1.455869761692241E-13</v>
      </c>
    </row>
    <row r="134" spans="14:38" x14ac:dyDescent="0.25">
      <c r="O134" s="80"/>
      <c r="P134" s="81"/>
      <c r="Q134" s="86"/>
      <c r="R134" s="87"/>
      <c r="S134" s="13"/>
      <c r="T134" s="4" t="s">
        <v>85</v>
      </c>
      <c r="U134">
        <f>U130*U129*Q128</f>
        <v>0.5714285714285714</v>
      </c>
      <c r="W134" s="4">
        <v>7</v>
      </c>
      <c r="X134" s="7">
        <f t="shared" si="86"/>
        <v>1.5145888140532063E-8</v>
      </c>
      <c r="Y134" s="7">
        <f t="shared" si="87"/>
        <v>2.2291271803790929E-6</v>
      </c>
      <c r="AA134" s="4">
        <v>6</v>
      </c>
      <c r="AB134" s="14">
        <f t="shared" si="89"/>
        <v>2.7306807959643843E-5</v>
      </c>
      <c r="AC134" s="14">
        <f>$AB$134*AC127</f>
        <v>2.0883028867466902E-5</v>
      </c>
      <c r="AD134" s="14">
        <f t="shared" ref="AD134:AK134" si="95">$AB$134*AD127</f>
        <v>5.6008123399336537E-6</v>
      </c>
      <c r="AE134" s="14">
        <f t="shared" si="95"/>
        <v>7.5106678887999207E-7</v>
      </c>
      <c r="AF134" s="14">
        <f t="shared" si="95"/>
        <v>6.7145179082502529E-8</v>
      </c>
      <c r="AG134" s="14">
        <f t="shared" si="95"/>
        <v>4.5020713944206676E-9</v>
      </c>
      <c r="AH134" s="14">
        <f t="shared" si="95"/>
        <v>2.4149041962409715E-10</v>
      </c>
      <c r="AI134" s="14">
        <f t="shared" si="95"/>
        <v>1.079459091550882E-11</v>
      </c>
      <c r="AJ134" s="14">
        <f t="shared" si="95"/>
        <v>4.1358585883175624E-13</v>
      </c>
      <c r="AK134" s="14">
        <f t="shared" si="95"/>
        <v>1.3865426301830856E-14</v>
      </c>
    </row>
    <row r="135" spans="14:38" x14ac:dyDescent="0.25">
      <c r="O135" s="82"/>
      <c r="P135" s="83"/>
      <c r="Q135" s="88"/>
      <c r="R135" s="89"/>
      <c r="S135" s="13"/>
      <c r="T135" s="4" t="s">
        <v>86</v>
      </c>
      <c r="U135">
        <f>U133+U134</f>
        <v>0.83962780514504654</v>
      </c>
      <c r="W135" s="4">
        <v>8</v>
      </c>
      <c r="X135" s="7">
        <f t="shared" si="86"/>
        <v>5.0776444915576653E-10</v>
      </c>
      <c r="Y135" s="7">
        <f t="shared" si="87"/>
        <v>1.5922337002707746E-7</v>
      </c>
      <c r="AA135" s="4">
        <v>7</v>
      </c>
      <c r="AB135" s="14">
        <f t="shared" si="89"/>
        <v>2.2291271803790929E-6</v>
      </c>
      <c r="AC135" s="14">
        <f>$AB$135*AC127</f>
        <v>1.7047370504054642E-6</v>
      </c>
      <c r="AD135" s="14">
        <f t="shared" ref="AD135:AK135" si="96">$AB$135*AD127</f>
        <v>4.5720917060682961E-7</v>
      </c>
      <c r="AE135" s="14">
        <f t="shared" si="96"/>
        <v>6.1311574602448428E-8</v>
      </c>
      <c r="AF135" s="14">
        <f t="shared" si="96"/>
        <v>5.4812391087757259E-9</v>
      </c>
      <c r="AG135" s="14">
        <f t="shared" si="96"/>
        <v>3.6751603219760608E-10</v>
      </c>
      <c r="AH135" s="14">
        <f t="shared" si="96"/>
        <v>1.9713503642783473E-11</v>
      </c>
      <c r="AI135" s="14">
        <f t="shared" si="96"/>
        <v>8.8119109514357853E-13</v>
      </c>
      <c r="AJ135" s="14">
        <f t="shared" si="96"/>
        <v>3.3762110925041381E-14</v>
      </c>
      <c r="AK135" s="14">
        <f t="shared" si="96"/>
        <v>1.1318715348433371E-15</v>
      </c>
    </row>
    <row r="136" spans="14:38" ht="15" customHeight="1" x14ac:dyDescent="0.25">
      <c r="O136" s="72" t="str">
        <f>"Media de GPG marcado pelo "&amp;T8&amp; " jogando fora"</f>
        <v>Media de GPG marcado pelo Bragantino jogando fora</v>
      </c>
      <c r="P136" s="73"/>
      <c r="Q136" s="90">
        <f>VLOOKUP(T8,$B$3:$L$22,10,FALSE)</f>
        <v>1</v>
      </c>
      <c r="R136" s="91"/>
      <c r="S136" s="13"/>
      <c r="T136" s="13"/>
      <c r="W136" s="4">
        <v>9</v>
      </c>
      <c r="X136" s="7">
        <f t="shared" si="86"/>
        <v>1.5131337352449426E-11</v>
      </c>
      <c r="Y136" s="7">
        <f t="shared" si="87"/>
        <v>1.0109420319179534E-8</v>
      </c>
      <c r="AA136" s="4">
        <v>8</v>
      </c>
      <c r="AB136" s="14">
        <f t="shared" si="89"/>
        <v>1.5922337002707746E-7</v>
      </c>
      <c r="AC136" s="14">
        <f>$AB$136*AC127</f>
        <v>1.2176693217181841E-7</v>
      </c>
      <c r="AD136" s="14">
        <f t="shared" ref="AD136:AK136" si="97">$AB$136*AD127</f>
        <v>3.2657797900487706E-8</v>
      </c>
      <c r="AE136" s="14">
        <f t="shared" si="97"/>
        <v>4.3793981858891568E-9</v>
      </c>
      <c r="AF136" s="14">
        <f t="shared" si="97"/>
        <v>3.9151707919826463E-10</v>
      </c>
      <c r="AG136" s="14">
        <f t="shared" si="97"/>
        <v>2.6251145156971763E-11</v>
      </c>
      <c r="AH136" s="14">
        <f t="shared" si="97"/>
        <v>1.408107403055957E-12</v>
      </c>
      <c r="AI136" s="14">
        <f t="shared" si="97"/>
        <v>6.2942221081683939E-14</v>
      </c>
      <c r="AJ136" s="14">
        <f t="shared" si="97"/>
        <v>2.411579351788661E-15</v>
      </c>
      <c r="AK136" s="14">
        <f t="shared" si="97"/>
        <v>8.0847966774523779E-17</v>
      </c>
    </row>
    <row r="137" spans="14:38" x14ac:dyDescent="0.25">
      <c r="O137" s="74"/>
      <c r="P137" s="75"/>
      <c r="Q137" s="92"/>
      <c r="R137" s="93"/>
      <c r="S137" s="13"/>
      <c r="T137" s="13"/>
      <c r="W137" s="4">
        <v>10</v>
      </c>
      <c r="X137" s="7">
        <f t="shared" si="86"/>
        <v>4.0582130830324083E-13</v>
      </c>
      <c r="Y137" s="7">
        <f t="shared" si="87"/>
        <v>5.7768116109597276E-10</v>
      </c>
    </row>
    <row r="138" spans="14:38" x14ac:dyDescent="0.25">
      <c r="O138" s="76"/>
      <c r="P138" s="77"/>
      <c r="Q138" s="94"/>
      <c r="R138" s="95"/>
      <c r="S138" s="13"/>
      <c r="T138" s="13"/>
    </row>
    <row r="139" spans="14:38" ht="15" customHeight="1" x14ac:dyDescent="0.25">
      <c r="O139" s="96" t="str">
        <f>"Media de GPG sofrido pelo "&amp;R8&amp;"  jogando em casa"</f>
        <v>Media de GPG sofrido pelo Cruzeiro  jogando em casa</v>
      </c>
      <c r="P139" s="97"/>
      <c r="Q139" s="102">
        <f>VLOOKUP(R8,$B$28:$L$47,11,FALSE)</f>
        <v>0.5</v>
      </c>
      <c r="R139" s="102"/>
      <c r="S139" s="13"/>
      <c r="T139" s="13"/>
    </row>
    <row r="140" spans="14:38" x14ac:dyDescent="0.25">
      <c r="O140" s="98"/>
      <c r="P140" s="99"/>
      <c r="Q140" s="102"/>
      <c r="R140" s="102"/>
      <c r="S140" s="13"/>
      <c r="T140" s="13"/>
    </row>
    <row r="141" spans="14:38" x14ac:dyDescent="0.25">
      <c r="O141" s="100"/>
      <c r="P141" s="101"/>
      <c r="Q141" s="102"/>
      <c r="R141" s="102"/>
      <c r="S141" s="13"/>
      <c r="T141" s="13"/>
    </row>
    <row r="142" spans="14:38" x14ac:dyDescent="0.25"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</row>
    <row r="143" spans="14:38" x14ac:dyDescent="0.25">
      <c r="O143" s="65" t="s">
        <v>875</v>
      </c>
      <c r="P143" s="65"/>
      <c r="Q143" s="65"/>
      <c r="R143" s="65"/>
    </row>
    <row r="144" spans="14:38" ht="15" customHeight="1" x14ac:dyDescent="0.25">
      <c r="O144" s="66" t="s">
        <v>97</v>
      </c>
      <c r="P144" s="66"/>
      <c r="Q144" s="67">
        <f>$K$49</f>
        <v>1.4499999999999997</v>
      </c>
      <c r="R144" s="68"/>
      <c r="S144" s="13"/>
      <c r="T144" s="13"/>
      <c r="W144" s="4" t="s">
        <v>78</v>
      </c>
      <c r="X144" s="15" t="str">
        <f>R9</f>
        <v>Bahia</v>
      </c>
      <c r="Y144" s="6" t="str">
        <f>T9</f>
        <v>Vasco da Gama</v>
      </c>
      <c r="AB144" s="4" t="s">
        <v>73</v>
      </c>
      <c r="AC144" s="4">
        <v>0</v>
      </c>
      <c r="AD144" s="4">
        <v>1</v>
      </c>
      <c r="AE144" s="4">
        <v>2</v>
      </c>
      <c r="AF144" s="4">
        <v>3</v>
      </c>
      <c r="AG144" s="4">
        <v>4</v>
      </c>
      <c r="AH144" s="4">
        <v>5</v>
      </c>
      <c r="AI144" s="4">
        <v>6</v>
      </c>
      <c r="AJ144" s="4">
        <v>7</v>
      </c>
      <c r="AK144" s="4">
        <v>8</v>
      </c>
    </row>
    <row r="145" spans="14:38" x14ac:dyDescent="0.25">
      <c r="O145" s="66"/>
      <c r="P145" s="66"/>
      <c r="Q145" s="68"/>
      <c r="R145" s="68"/>
      <c r="S145" s="13"/>
      <c r="T145" s="4" t="s">
        <v>80</v>
      </c>
      <c r="U145">
        <f>Q148/Q144</f>
        <v>1.2643678160919543</v>
      </c>
      <c r="W145" s="4">
        <v>0</v>
      </c>
      <c r="X145" s="7">
        <f>_xlfn.POISSON.DIST(W145,$U$151,FALSE)</f>
        <v>9.8469574894817918E-2</v>
      </c>
      <c r="Y145" s="7">
        <f>_xlfn.POISSON.DIST(W145,$U$152,FALSE)</f>
        <v>0.62114515761545153</v>
      </c>
      <c r="AA145" s="4" t="s">
        <v>74</v>
      </c>
      <c r="AB145" s="4" t="s">
        <v>87</v>
      </c>
      <c r="AC145" s="14">
        <f>_xlfn.POISSON.DIST(AC144,$U$151,FALSE)</f>
        <v>9.8469574894817918E-2</v>
      </c>
      <c r="AD145" s="14">
        <f t="shared" ref="AD145:AK145" si="98">_xlfn.POISSON.DIST(AD144,$U$151,FALSE)</f>
        <v>0.22825322916231741</v>
      </c>
      <c r="AE145" s="14">
        <f t="shared" si="98"/>
        <v>0.26454636713257107</v>
      </c>
      <c r="AF145" s="14">
        <f t="shared" si="98"/>
        <v>0.20440683539617563</v>
      </c>
      <c r="AG145" s="14">
        <f t="shared" si="98"/>
        <v>0.1184541526960597</v>
      </c>
      <c r="AH145" s="14">
        <f t="shared" si="98"/>
        <v>5.491552672882459E-2</v>
      </c>
      <c r="AI145" s="14">
        <f t="shared" si="98"/>
        <v>2.1215768627674891E-2</v>
      </c>
      <c r="AJ145" s="14">
        <f t="shared" si="98"/>
        <v>7.0254734645557298E-3</v>
      </c>
      <c r="AK145" s="14">
        <f t="shared" si="98"/>
        <v>2.0356376657357377E-3</v>
      </c>
    </row>
    <row r="146" spans="14:38" ht="15" customHeight="1" x14ac:dyDescent="0.25">
      <c r="O146" s="69" t="s">
        <v>98</v>
      </c>
      <c r="P146" s="69"/>
      <c r="Q146" s="70">
        <f>$K$24</f>
        <v>0.875</v>
      </c>
      <c r="R146" s="71"/>
      <c r="S146" s="13"/>
      <c r="T146" s="4" t="s">
        <v>81</v>
      </c>
      <c r="U146">
        <f>Q151/Q144</f>
        <v>1.2643678160919543</v>
      </c>
      <c r="W146" s="4">
        <v>1</v>
      </c>
      <c r="X146" s="7">
        <f t="shared" ref="X146:X155" si="99">_xlfn.POISSON.DIST(W146,$U$151,FALSE)</f>
        <v>0.22825322916231741</v>
      </c>
      <c r="Y146" s="7">
        <f t="shared" ref="Y146:Y155" si="100">_xlfn.POISSON.DIST(W146,$U$152,FALSE)</f>
        <v>0.2957834083883103</v>
      </c>
      <c r="AA146" s="4">
        <v>0</v>
      </c>
      <c r="AB146" s="14">
        <f>_xlfn.POISSON.DIST(W145,$U$152,FALSE)</f>
        <v>0.62114515761545153</v>
      </c>
      <c r="AC146" s="16">
        <f>$AB$146*AC145</f>
        <v>6.1163899618368184E-2</v>
      </c>
      <c r="AD146" s="16">
        <f t="shared" ref="AD146:AK146" si="101">$AB$146*AD145</f>
        <v>0.14177838800426343</v>
      </c>
      <c r="AE146" s="16">
        <f t="shared" si="101"/>
        <v>0.16432169490915596</v>
      </c>
      <c r="AF146" s="16">
        <f t="shared" si="101"/>
        <v>0.12696631598983316</v>
      </c>
      <c r="AG146" s="16">
        <f t="shared" si="101"/>
        <v>7.3577223346598761E-2</v>
      </c>
      <c r="AH146" s="16">
        <f t="shared" si="101"/>
        <v>3.4110513505511295E-2</v>
      </c>
      <c r="AI146" s="16">
        <f t="shared" si="101"/>
        <v>1.3178071948170072E-2</v>
      </c>
      <c r="AJ146" s="16">
        <f t="shared" si="101"/>
        <v>4.3638388224646408E-3</v>
      </c>
      <c r="AK146" s="16">
        <f t="shared" si="101"/>
        <v>1.2644264787313746E-3</v>
      </c>
    </row>
    <row r="147" spans="14:38" x14ac:dyDescent="0.25">
      <c r="O147" s="69"/>
      <c r="P147" s="69"/>
      <c r="Q147" s="71"/>
      <c r="R147" s="71"/>
      <c r="S147" s="13"/>
      <c r="T147" s="4" t="s">
        <v>82</v>
      </c>
      <c r="U147">
        <f>Q154/Q146</f>
        <v>0.5714285714285714</v>
      </c>
      <c r="W147" s="4">
        <v>2</v>
      </c>
      <c r="X147" s="7">
        <f t="shared" si="99"/>
        <v>0.26454636713257107</v>
      </c>
      <c r="Y147" s="7">
        <f t="shared" si="100"/>
        <v>7.0424621044835781E-2</v>
      </c>
      <c r="AA147" s="4">
        <v>1</v>
      </c>
      <c r="AB147" s="14">
        <f t="shared" ref="AB147:AB154" si="102">_xlfn.POISSON.DIST(W146,$U$152,FALSE)</f>
        <v>0.2957834083883103</v>
      </c>
      <c r="AC147" s="14">
        <f>$AB$147*AC145</f>
        <v>2.9125666484937234E-2</v>
      </c>
      <c r="AD147" s="14">
        <f t="shared" ref="AD147:AK147" si="103">$AB$147*AD145</f>
        <v>6.7513518097268313E-2</v>
      </c>
      <c r="AE147" s="14">
        <f t="shared" si="103"/>
        <v>7.8248426147217137E-2</v>
      </c>
      <c r="AF147" s="14">
        <f t="shared" si="103"/>
        <v>6.0460150471349138E-2</v>
      </c>
      <c r="AG147" s="14">
        <f t="shared" si="103"/>
        <v>3.5036773022189896E-2</v>
      </c>
      <c r="AH147" s="14">
        <f t="shared" si="103"/>
        <v>1.6243101669291094E-2</v>
      </c>
      <c r="AI147" s="14">
        <f t="shared" si="103"/>
        <v>6.2752723562714639E-3</v>
      </c>
      <c r="AJ147" s="14">
        <f t="shared" si="103"/>
        <v>2.0780184868879246E-3</v>
      </c>
      <c r="AK147" s="14">
        <f t="shared" si="103"/>
        <v>6.0210784701494034E-4</v>
      </c>
    </row>
    <row r="148" spans="14:38" ht="15" customHeight="1" x14ac:dyDescent="0.25">
      <c r="O148" s="72" t="str">
        <f>"Media de GPG marcado pelo "&amp;R9&amp;" jogando em casa"</f>
        <v>Media de GPG marcado pelo Bahia jogando em casa</v>
      </c>
      <c r="P148" s="73"/>
      <c r="Q148" s="90">
        <f>VLOOKUP(R9,$B$28:$L$47,10,FALSE)</f>
        <v>1.8333333333333333</v>
      </c>
      <c r="R148" s="91"/>
      <c r="S148" s="13"/>
      <c r="T148" s="4" t="s">
        <v>83</v>
      </c>
      <c r="U148">
        <f>Q157/Q146</f>
        <v>0.95238095238095244</v>
      </c>
      <c r="W148" s="4">
        <v>3</v>
      </c>
      <c r="X148" s="7">
        <f t="shared" si="99"/>
        <v>0.20440683539617563</v>
      </c>
      <c r="Y148" s="7">
        <f t="shared" si="100"/>
        <v>1.1178511276958061E-2</v>
      </c>
      <c r="AA148" s="4">
        <v>2</v>
      </c>
      <c r="AB148" s="14">
        <f t="shared" si="102"/>
        <v>7.0424621044835781E-2</v>
      </c>
      <c r="AC148" s="14">
        <f>$AB$148*AC145</f>
        <v>6.9346824964136274E-3</v>
      </c>
      <c r="AD148" s="14">
        <f t="shared" ref="AD148:AK148" si="104">$AB$148*AD145</f>
        <v>1.6074647166016264E-2</v>
      </c>
      <c r="AE148" s="14">
        <f t="shared" si="104"/>
        <v>1.8630577654099319E-2</v>
      </c>
      <c r="AF148" s="14">
        <f t="shared" si="104"/>
        <v>1.4395273921749793E-2</v>
      </c>
      <c r="AG148" s="14">
        <f t="shared" si="104"/>
        <v>8.3420888148071169E-3</v>
      </c>
      <c r="AH148" s="14">
        <f t="shared" si="104"/>
        <v>3.8674051593550222E-3</v>
      </c>
      <c r="AI148" s="14">
        <f t="shared" si="104"/>
        <v>1.4941124657789199E-3</v>
      </c>
      <c r="AJ148" s="14">
        <f t="shared" si="104"/>
        <v>4.9476630640188683E-4</v>
      </c>
      <c r="AK148" s="14">
        <f t="shared" si="104"/>
        <v>1.4335901119403341E-4</v>
      </c>
    </row>
    <row r="149" spans="14:38" x14ac:dyDescent="0.25">
      <c r="O149" s="74"/>
      <c r="P149" s="75"/>
      <c r="Q149" s="92"/>
      <c r="R149" s="93"/>
      <c r="S149" s="13"/>
      <c r="W149" s="4">
        <v>4</v>
      </c>
      <c r="X149" s="7">
        <f t="shared" si="99"/>
        <v>0.1184541526960597</v>
      </c>
      <c r="Y149" s="7">
        <f t="shared" si="100"/>
        <v>1.3307751520188168E-3</v>
      </c>
      <c r="AA149" s="4">
        <v>3</v>
      </c>
      <c r="AB149" s="14">
        <f t="shared" si="102"/>
        <v>1.1178511276958061E-2</v>
      </c>
      <c r="AC149" s="14">
        <f>$AB$149*AC145</f>
        <v>1.1007432533989884E-3</v>
      </c>
      <c r="AD149" s="14">
        <f t="shared" ref="AD149:AK149" si="105">$AB$149*AD145</f>
        <v>2.5515312961930576E-3</v>
      </c>
      <c r="AE149" s="14">
        <f t="shared" si="105"/>
        <v>2.957234548269733E-3</v>
      </c>
      <c r="AF149" s="14">
        <f t="shared" si="105"/>
        <v>2.2849641145634594E-3</v>
      </c>
      <c r="AG149" s="14">
        <f t="shared" si="105"/>
        <v>1.3241410817154155E-3</v>
      </c>
      <c r="AH149" s="14">
        <f t="shared" si="105"/>
        <v>6.1387383481825751E-4</v>
      </c>
      <c r="AI149" s="14">
        <f t="shared" si="105"/>
        <v>2.371607088537968E-4</v>
      </c>
      <c r="AJ149" s="14">
        <f t="shared" si="105"/>
        <v>7.8534334349505849E-5</v>
      </c>
      <c r="AK149" s="14">
        <f t="shared" si="105"/>
        <v>2.2755398602227527E-5</v>
      </c>
    </row>
    <row r="150" spans="14:38" x14ac:dyDescent="0.25">
      <c r="O150" s="76"/>
      <c r="P150" s="77"/>
      <c r="Q150" s="94"/>
      <c r="R150" s="95"/>
      <c r="S150" s="13"/>
      <c r="W150" s="4">
        <v>5</v>
      </c>
      <c r="X150" s="7">
        <f t="shared" si="99"/>
        <v>5.491552672882459E-2</v>
      </c>
      <c r="Y150" s="7">
        <f t="shared" si="100"/>
        <v>1.2674049066845879E-4</v>
      </c>
      <c r="AA150" s="4">
        <v>4</v>
      </c>
      <c r="AB150" s="14">
        <f t="shared" si="102"/>
        <v>1.3307751520188168E-3</v>
      </c>
      <c r="AC150" s="14">
        <f>$AB$150*AC145</f>
        <v>1.3104086349987958E-4</v>
      </c>
      <c r="AD150" s="14">
        <f t="shared" ref="AD150:AK150" si="106">$AB$150*AD145</f>
        <v>3.0375372573726876E-4</v>
      </c>
      <c r="AE150" s="14">
        <f t="shared" si="106"/>
        <v>3.5205173193687296E-4</v>
      </c>
      <c r="AF150" s="14">
        <f t="shared" si="106"/>
        <v>2.7201953744803088E-4</v>
      </c>
      <c r="AG150" s="14">
        <f t="shared" si="106"/>
        <v>1.57635843061359E-4</v>
      </c>
      <c r="AH150" s="14">
        <f t="shared" si="106"/>
        <v>7.3080218430744939E-5</v>
      </c>
      <c r="AI150" s="14">
        <f t="shared" si="106"/>
        <v>2.8233417720690095E-5</v>
      </c>
      <c r="AJ150" s="14">
        <f t="shared" si="106"/>
        <v>9.3493255177983139E-6</v>
      </c>
      <c r="AK150" s="14">
        <f t="shared" si="106"/>
        <v>2.7089760240747054E-6</v>
      </c>
    </row>
    <row r="151" spans="14:38" ht="15" customHeight="1" x14ac:dyDescent="0.25">
      <c r="O151" s="78" t="str">
        <f>"Media de GPG sofrido pelo "&amp;T9&amp; " jogando fora"</f>
        <v>Media de GPG sofrido pelo Vasco da Gama jogando fora</v>
      </c>
      <c r="P151" s="79"/>
      <c r="Q151" s="84">
        <f>VLOOKUP(T9,$B$3:$L$22,11,FALSE)</f>
        <v>1.8333333333333333</v>
      </c>
      <c r="R151" s="85"/>
      <c r="S151" s="13"/>
      <c r="T151" s="4" t="s">
        <v>84</v>
      </c>
      <c r="U151">
        <f>U145*U146*Q144</f>
        <v>2.3180076628352495</v>
      </c>
      <c r="W151" s="4">
        <v>6</v>
      </c>
      <c r="X151" s="7">
        <f t="shared" si="99"/>
        <v>2.1215768627674891E-2</v>
      </c>
      <c r="Y151" s="7">
        <f t="shared" si="100"/>
        <v>1.0058769100671327E-5</v>
      </c>
      <c r="AA151" s="8">
        <v>5</v>
      </c>
      <c r="AB151" s="14">
        <f t="shared" si="102"/>
        <v>1.2674049066845879E-4</v>
      </c>
      <c r="AC151" s="14">
        <f>$AB$151*AC145</f>
        <v>1.2480082238083775E-5</v>
      </c>
      <c r="AD151" s="14">
        <f t="shared" ref="AD151:AK151" si="107">$AB$151*AD145</f>
        <v>2.8928926260692277E-5</v>
      </c>
      <c r="AE151" s="14">
        <f t="shared" si="107"/>
        <v>3.3528736374940301E-5</v>
      </c>
      <c r="AF151" s="14">
        <f t="shared" si="107"/>
        <v>2.5906622614098189E-5</v>
      </c>
      <c r="AG151" s="14">
        <f t="shared" si="107"/>
        <v>1.5012937434415148E-5</v>
      </c>
      <c r="AH151" s="14">
        <f t="shared" si="107"/>
        <v>6.9600208029280924E-6</v>
      </c>
      <c r="AI151" s="14">
        <f t="shared" si="107"/>
        <v>2.6888969257800102E-6</v>
      </c>
      <c r="AJ151" s="14">
        <f t="shared" si="107"/>
        <v>8.9041195407603035E-7</v>
      </c>
      <c r="AK151" s="14">
        <f t="shared" si="107"/>
        <v>2.5799771657854349E-7</v>
      </c>
    </row>
    <row r="152" spans="14:38" x14ac:dyDescent="0.25">
      <c r="O152" s="80"/>
      <c r="P152" s="81"/>
      <c r="Q152" s="86"/>
      <c r="R152" s="87"/>
      <c r="S152" s="13"/>
      <c r="T152" s="4" t="s">
        <v>85</v>
      </c>
      <c r="U152">
        <f>U148*U147*Q146</f>
        <v>0.47619047619047622</v>
      </c>
      <c r="W152" s="4">
        <v>7</v>
      </c>
      <c r="X152" s="7">
        <f t="shared" si="99"/>
        <v>7.0254734645557298E-3</v>
      </c>
      <c r="Y152" s="7">
        <f t="shared" si="100"/>
        <v>6.8427000684839116E-7</v>
      </c>
      <c r="AA152" s="4">
        <v>6</v>
      </c>
      <c r="AB152" s="14">
        <f t="shared" si="102"/>
        <v>1.0058769100671327E-5</v>
      </c>
      <c r="AC152" s="14">
        <f>$AB$152*AC145</f>
        <v>9.9048271730823547E-7</v>
      </c>
      <c r="AD152" s="14">
        <f t="shared" ref="AD152:AK152" si="108">$AB$152*AD145</f>
        <v>2.29594652862637E-6</v>
      </c>
      <c r="AE152" s="14">
        <f t="shared" si="108"/>
        <v>2.6610108234079586E-6</v>
      </c>
      <c r="AF152" s="14">
        <f t="shared" si="108"/>
        <v>2.0560811598490616E-6</v>
      </c>
      <c r="AG152" s="14">
        <f t="shared" si="108"/>
        <v>1.1915029709853286E-6</v>
      </c>
      <c r="AH152" s="14">
        <f t="shared" si="108"/>
        <v>5.5238260340699117E-7</v>
      </c>
      <c r="AI152" s="14">
        <f t="shared" si="108"/>
        <v>2.1340451791904832E-7</v>
      </c>
      <c r="AJ152" s="14">
        <f t="shared" si="108"/>
        <v>7.0667615402859511E-8</v>
      </c>
      <c r="AK152" s="14">
        <f t="shared" si="108"/>
        <v>2.0476009252265345E-8</v>
      </c>
    </row>
    <row r="153" spans="14:38" x14ac:dyDescent="0.25">
      <c r="O153" s="82"/>
      <c r="P153" s="83"/>
      <c r="Q153" s="88"/>
      <c r="R153" s="89"/>
      <c r="S153" s="13"/>
      <c r="T153" s="4" t="s">
        <v>86</v>
      </c>
      <c r="U153">
        <f>U151+U152</f>
        <v>2.7941981390257258</v>
      </c>
      <c r="W153" s="4">
        <v>8</v>
      </c>
      <c r="X153" s="7">
        <f t="shared" si="99"/>
        <v>2.0356376657357377E-3</v>
      </c>
      <c r="Y153" s="7">
        <f t="shared" si="100"/>
        <v>4.0730357550499305E-8</v>
      </c>
      <c r="AA153" s="4">
        <v>7</v>
      </c>
      <c r="AB153" s="14">
        <f t="shared" si="102"/>
        <v>6.8427000684839116E-7</v>
      </c>
      <c r="AC153" s="14">
        <f>$AB$153*AC145</f>
        <v>6.7379776687635223E-8</v>
      </c>
      <c r="AD153" s="14">
        <f t="shared" ref="AD153:AK153" si="109">$AB$153*AD145</f>
        <v>1.5618683868206633E-7</v>
      </c>
      <c r="AE153" s="14">
        <f t="shared" si="109"/>
        <v>1.810211444495214E-7</v>
      </c>
      <c r="AF153" s="14">
        <f t="shared" si="109"/>
        <v>1.3986946665639907E-7</v>
      </c>
      <c r="AG153" s="14">
        <f t="shared" si="109"/>
        <v>8.1054623876553146E-8</v>
      </c>
      <c r="AH153" s="14">
        <f t="shared" si="109"/>
        <v>3.7577047850815808E-8</v>
      </c>
      <c r="AI153" s="14">
        <f t="shared" si="109"/>
        <v>1.451731414415298E-8</v>
      </c>
      <c r="AJ153" s="14">
        <f t="shared" si="109"/>
        <v>4.8073207757047394E-9</v>
      </c>
      <c r="AK153" s="14">
        <f t="shared" si="109"/>
        <v>1.3929257994738362E-9</v>
      </c>
    </row>
    <row r="154" spans="14:38" ht="15" customHeight="1" x14ac:dyDescent="0.25">
      <c r="O154" s="72" t="str">
        <f>"Media de GPG marcado pelo "&amp;T9&amp; " jogando fora"</f>
        <v>Media de GPG marcado pelo Vasco da Gama jogando fora</v>
      </c>
      <c r="P154" s="73"/>
      <c r="Q154" s="90">
        <f>VLOOKUP(T9,$B$3:$L$22,10,FALSE)</f>
        <v>0.5</v>
      </c>
      <c r="R154" s="91"/>
      <c r="S154" s="13"/>
      <c r="T154" s="13"/>
      <c r="W154" s="4">
        <v>9</v>
      </c>
      <c r="X154" s="7">
        <f t="shared" si="99"/>
        <v>5.2429152310349875E-4</v>
      </c>
      <c r="Y154" s="7">
        <f t="shared" si="100"/>
        <v>2.1550453730422931E-9</v>
      </c>
      <c r="AA154" s="4">
        <v>8</v>
      </c>
      <c r="AB154" s="14">
        <f t="shared" si="102"/>
        <v>4.0730357550499305E-8</v>
      </c>
      <c r="AC154" s="14">
        <f>$AB$154*AC145</f>
        <v>4.0107009933116038E-9</v>
      </c>
      <c r="AD154" s="14">
        <f t="shared" ref="AD154:AK154" si="110">$AB$154*AD145</f>
        <v>9.2968356358372437E-9</v>
      </c>
      <c r="AE154" s="14">
        <f t="shared" si="110"/>
        <v>1.0775068121995278E-8</v>
      </c>
      <c r="AF154" s="14">
        <f t="shared" si="110"/>
        <v>8.3255634914522905E-9</v>
      </c>
      <c r="AG154" s="14">
        <f t="shared" si="110"/>
        <v>4.8246799926519527E-9</v>
      </c>
      <c r="AH154" s="14">
        <f t="shared" si="110"/>
        <v>2.2367290387390271E-9</v>
      </c>
      <c r="AI154" s="14">
        <f t="shared" si="110"/>
        <v>8.641258419138643E-10</v>
      </c>
      <c r="AJ154" s="14">
        <f t="shared" si="110"/>
        <v>2.8615004617289996E-10</v>
      </c>
      <c r="AK154" s="14">
        <f t="shared" si="110"/>
        <v>8.2912249968680378E-11</v>
      </c>
    </row>
    <row r="155" spans="14:38" x14ac:dyDescent="0.25">
      <c r="O155" s="74"/>
      <c r="P155" s="75"/>
      <c r="Q155" s="92"/>
      <c r="R155" s="93"/>
      <c r="S155" s="13"/>
      <c r="T155" s="13"/>
      <c r="W155" s="4">
        <v>10</v>
      </c>
      <c r="X155" s="7">
        <f t="shared" si="99"/>
        <v>1.2153117681134741E-4</v>
      </c>
      <c r="Y155" s="7">
        <f t="shared" si="100"/>
        <v>1.0262120824010916E-10</v>
      </c>
    </row>
    <row r="156" spans="14:38" x14ac:dyDescent="0.25">
      <c r="O156" s="76"/>
      <c r="P156" s="77"/>
      <c r="Q156" s="94"/>
      <c r="R156" s="95"/>
      <c r="S156" s="13"/>
      <c r="T156" s="13"/>
    </row>
    <row r="157" spans="14:38" ht="15" customHeight="1" x14ac:dyDescent="0.25">
      <c r="O157" s="96" t="str">
        <f>"Media de GPG sofrido pelo "&amp;R9&amp;"  jogando em casa"</f>
        <v>Media de GPG sofrido pelo Bahia  jogando em casa</v>
      </c>
      <c r="P157" s="97"/>
      <c r="Q157" s="102">
        <f>VLOOKUP(R9,$B$28:$L$47,11,FALSE)</f>
        <v>0.83333333333333337</v>
      </c>
      <c r="R157" s="102"/>
      <c r="S157" s="13"/>
      <c r="T157" s="13"/>
    </row>
    <row r="158" spans="14:38" x14ac:dyDescent="0.25">
      <c r="O158" s="98"/>
      <c r="P158" s="99"/>
      <c r="Q158" s="102"/>
      <c r="R158" s="102"/>
      <c r="S158" s="13"/>
      <c r="T158" s="13"/>
    </row>
    <row r="159" spans="14:38" x14ac:dyDescent="0.25">
      <c r="O159" s="100"/>
      <c r="P159" s="101"/>
      <c r="Q159" s="102"/>
      <c r="R159" s="102"/>
      <c r="S159" s="13"/>
      <c r="T159" s="13"/>
    </row>
    <row r="160" spans="14:38" x14ac:dyDescent="0.25"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</row>
    <row r="161" spans="15:37" x14ac:dyDescent="0.25">
      <c r="O161" s="103" t="s">
        <v>876</v>
      </c>
      <c r="P161" s="103"/>
      <c r="Q161" s="103"/>
      <c r="R161" s="103"/>
    </row>
    <row r="162" spans="15:37" ht="15" customHeight="1" x14ac:dyDescent="0.25">
      <c r="O162" s="72" t="s">
        <v>97</v>
      </c>
      <c r="P162" s="73"/>
      <c r="Q162" s="104">
        <f>$K$49</f>
        <v>1.4499999999999997</v>
      </c>
      <c r="R162" s="105"/>
      <c r="S162" s="13"/>
      <c r="T162" s="13"/>
      <c r="W162" s="4" t="s">
        <v>78</v>
      </c>
      <c r="X162" s="15" t="str">
        <f>R10</f>
        <v>America MG</v>
      </c>
      <c r="Y162" s="6" t="str">
        <f>T10</f>
        <v>Santos</v>
      </c>
      <c r="AB162" s="4" t="s">
        <v>73</v>
      </c>
      <c r="AC162" s="4">
        <v>0</v>
      </c>
      <c r="AD162" s="4">
        <v>1</v>
      </c>
      <c r="AE162" s="4">
        <v>2</v>
      </c>
      <c r="AF162" s="4">
        <v>3</v>
      </c>
      <c r="AG162" s="4">
        <v>4</v>
      </c>
      <c r="AH162" s="4">
        <v>5</v>
      </c>
      <c r="AI162" s="4">
        <v>6</v>
      </c>
      <c r="AJ162" s="4">
        <v>7</v>
      </c>
      <c r="AK162" s="4">
        <v>8</v>
      </c>
    </row>
    <row r="163" spans="15:37" x14ac:dyDescent="0.25">
      <c r="O163" s="76"/>
      <c r="P163" s="77"/>
      <c r="Q163" s="106"/>
      <c r="R163" s="107"/>
      <c r="S163" s="13"/>
      <c r="T163" s="4" t="s">
        <v>80</v>
      </c>
      <c r="U163">
        <f>Q166/Q162</f>
        <v>0.91954022988505757</v>
      </c>
      <c r="W163" s="4">
        <v>0</v>
      </c>
      <c r="X163" s="7">
        <f>_xlfn.POISSON.DIST(W163,$U$169,FALSE)</f>
        <v>0.11699853452012977</v>
      </c>
      <c r="Y163" s="7">
        <f>_xlfn.POISSON.DIST(W163,$U$170,FALSE)</f>
        <v>0.7279955689141826</v>
      </c>
      <c r="AA163" s="4" t="s">
        <v>74</v>
      </c>
      <c r="AB163" s="4" t="s">
        <v>87</v>
      </c>
      <c r="AC163" s="14">
        <f>_xlfn.POISSON.DIST(AC162,$U$169,FALSE)</f>
        <v>0.11699853452012977</v>
      </c>
      <c r="AD163" s="14">
        <f t="shared" ref="AD163:AK163" si="111">_xlfn.POISSON.DIST(AD162,$U$169,FALSE)</f>
        <v>0.251031338433995</v>
      </c>
      <c r="AE163" s="14">
        <f t="shared" si="111"/>
        <v>0.2693056504272745</v>
      </c>
      <c r="AF163" s="14">
        <f t="shared" si="111"/>
        <v>0.19260685088029852</v>
      </c>
      <c r="AG163" s="14">
        <f t="shared" si="111"/>
        <v>0.10331401962927898</v>
      </c>
      <c r="AH163" s="14">
        <f t="shared" si="111"/>
        <v>4.4333985434786387E-2</v>
      </c>
      <c r="AI163" s="14">
        <f t="shared" si="111"/>
        <v>1.5853787894942777E-2</v>
      </c>
      <c r="AJ163" s="14">
        <f t="shared" si="111"/>
        <v>4.8593985884882148E-3</v>
      </c>
      <c r="AK163" s="14">
        <f t="shared" si="111"/>
        <v>1.3032869777554587E-3</v>
      </c>
    </row>
    <row r="164" spans="15:37" ht="15" customHeight="1" x14ac:dyDescent="0.25">
      <c r="O164" s="78" t="s">
        <v>98</v>
      </c>
      <c r="P164" s="79"/>
      <c r="Q164" s="108">
        <f>$K$24</f>
        <v>0.875</v>
      </c>
      <c r="R164" s="109"/>
      <c r="S164" s="13"/>
      <c r="T164" s="4" t="s">
        <v>81</v>
      </c>
      <c r="U164">
        <f>Q169/Q162</f>
        <v>1.6091954022988511</v>
      </c>
      <c r="W164" s="4">
        <v>1</v>
      </c>
      <c r="X164" s="7">
        <f t="shared" ref="X164:X173" si="112">_xlfn.POISSON.DIST(W164,$U$169,FALSE)</f>
        <v>0.251031338433995</v>
      </c>
      <c r="Y164" s="7">
        <f t="shared" ref="Y164:Y173" si="113">_xlfn.POISSON.DIST(W164,$U$170,FALSE)</f>
        <v>0.23110970441720083</v>
      </c>
      <c r="AA164" s="4">
        <v>0</v>
      </c>
      <c r="AB164" s="14">
        <f>_xlfn.POISSON.DIST(W163,$U$170,FALSE)</f>
        <v>0.7279955689141826</v>
      </c>
      <c r="AC164" s="16">
        <f>$AB$164*AC163</f>
        <v>8.5174414700107504E-2</v>
      </c>
      <c r="AD164" s="16">
        <f t="shared" ref="AD164:AK164" si="114">$AB$164*AD163</f>
        <v>0.1827497020385449</v>
      </c>
      <c r="AE164" s="16">
        <f t="shared" si="114"/>
        <v>0.19605332019460769</v>
      </c>
      <c r="AF164" s="16">
        <f t="shared" si="114"/>
        <v>0.14021693398337207</v>
      </c>
      <c r="AG164" s="16">
        <f t="shared" si="114"/>
        <v>7.5212148496827988E-2</v>
      </c>
      <c r="AH164" s="16">
        <f t="shared" si="114"/>
        <v>3.2274944948830403E-2</v>
      </c>
      <c r="AI164" s="16">
        <f t="shared" si="114"/>
        <v>1.1541487338023649E-2</v>
      </c>
      <c r="AJ164" s="16">
        <f t="shared" si="114"/>
        <v>3.5376206400072538E-3</v>
      </c>
      <c r="AK164" s="16">
        <f t="shared" si="114"/>
        <v>9.4878714482953084E-4</v>
      </c>
    </row>
    <row r="165" spans="15:37" x14ac:dyDescent="0.25">
      <c r="O165" s="82"/>
      <c r="P165" s="83"/>
      <c r="Q165" s="110"/>
      <c r="R165" s="111"/>
      <c r="S165" s="13"/>
      <c r="T165" s="4" t="s">
        <v>82</v>
      </c>
      <c r="U165">
        <f>Q172/Q164</f>
        <v>0.19047619047619047</v>
      </c>
      <c r="W165" s="4">
        <v>2</v>
      </c>
      <c r="X165" s="7">
        <f t="shared" si="112"/>
        <v>0.2693056504272745</v>
      </c>
      <c r="Y165" s="7">
        <f t="shared" si="113"/>
        <v>3.6684080066222348E-2</v>
      </c>
      <c r="AA165" s="4">
        <v>1</v>
      </c>
      <c r="AB165" s="14">
        <f t="shared" ref="AB165:AB172" si="115">_xlfn.POISSON.DIST(W164,$U$170,FALSE)</f>
        <v>0.23110970441720083</v>
      </c>
      <c r="AC165" s="14">
        <f>$AB$165*AC163</f>
        <v>2.7039496730192861E-2</v>
      </c>
      <c r="AD165" s="14">
        <f t="shared" ref="AD165:AK165" si="116">$AB$165*AD163</f>
        <v>5.801577842493489E-2</v>
      </c>
      <c r="AE165" s="14">
        <f t="shared" si="116"/>
        <v>6.2239149268129422E-2</v>
      </c>
      <c r="AF165" s="14">
        <f t="shared" si="116"/>
        <v>4.4513312375673672E-2</v>
      </c>
      <c r="AG165" s="14">
        <f t="shared" si="116"/>
        <v>2.3876872538675549E-2</v>
      </c>
      <c r="AH165" s="14">
        <f t="shared" si="116"/>
        <v>1.0246014269469968E-2</v>
      </c>
      <c r="AI165" s="14">
        <f t="shared" si="116"/>
        <v>3.663964234293222E-3</v>
      </c>
      <c r="AJ165" s="14">
        <f t="shared" si="116"/>
        <v>1.1230541714308743E-3</v>
      </c>
      <c r="AK165" s="14">
        <f t="shared" si="116"/>
        <v>3.0120226819985103E-4</v>
      </c>
    </row>
    <row r="166" spans="15:37" ht="15" customHeight="1" x14ac:dyDescent="0.25">
      <c r="O166" s="72" t="str">
        <f>"Media de GPG marcado pelo "&amp;R10&amp;" jogando em casa"</f>
        <v>Media de GPG marcado pelo America MG jogando em casa</v>
      </c>
      <c r="P166" s="73"/>
      <c r="Q166" s="90">
        <f>VLOOKUP(R10,$B$28:$L$47,10,FALSE)</f>
        <v>1.3333333333333333</v>
      </c>
      <c r="R166" s="91"/>
      <c r="S166" s="13"/>
      <c r="T166" s="4" t="s">
        <v>83</v>
      </c>
      <c r="U166">
        <f>Q175/Q164</f>
        <v>1.9047619047619049</v>
      </c>
      <c r="W166" s="4">
        <v>3</v>
      </c>
      <c r="X166" s="7">
        <f t="shared" si="112"/>
        <v>0.19260685088029852</v>
      </c>
      <c r="Y166" s="7">
        <f t="shared" si="113"/>
        <v>3.8819132345208839E-3</v>
      </c>
      <c r="AA166" s="4">
        <v>2</v>
      </c>
      <c r="AB166" s="14">
        <f t="shared" si="115"/>
        <v>3.6684080066222348E-2</v>
      </c>
      <c r="AC166" s="14">
        <f>$AB$166*AC163</f>
        <v>4.2919836079671203E-3</v>
      </c>
      <c r="AD166" s="14">
        <f t="shared" ref="AD166:AK166" si="117">$AB$166*AD163</f>
        <v>9.2088537182436325E-3</v>
      </c>
      <c r="AE166" s="14">
        <f t="shared" si="117"/>
        <v>9.8792300425602237E-3</v>
      </c>
      <c r="AF166" s="14">
        <f t="shared" si="117"/>
        <v>7.0656051389958192E-3</v>
      </c>
      <c r="AG166" s="14">
        <f t="shared" si="117"/>
        <v>3.7899797680437373E-3</v>
      </c>
      <c r="AH166" s="14">
        <f t="shared" si="117"/>
        <v>1.6263514713444392E-3</v>
      </c>
      <c r="AI166" s="14">
        <f t="shared" si="117"/>
        <v>5.8158162449098753E-4</v>
      </c>
      <c r="AJ166" s="14">
        <f t="shared" si="117"/>
        <v>1.7826256689378953E-4</v>
      </c>
      <c r="AK166" s="14">
        <f t="shared" si="117"/>
        <v>4.7809883841246192E-5</v>
      </c>
    </row>
    <row r="167" spans="15:37" x14ac:dyDescent="0.25">
      <c r="O167" s="74"/>
      <c r="P167" s="75"/>
      <c r="Q167" s="92"/>
      <c r="R167" s="93"/>
      <c r="S167" s="13"/>
      <c r="W167" s="4">
        <v>4</v>
      </c>
      <c r="X167" s="7">
        <f t="shared" si="112"/>
        <v>0.10331401962927898</v>
      </c>
      <c r="Y167" s="7">
        <f t="shared" si="113"/>
        <v>3.0808835194610186E-4</v>
      </c>
      <c r="AA167" s="4">
        <v>3</v>
      </c>
      <c r="AB167" s="14">
        <f t="shared" si="115"/>
        <v>3.8819132345208839E-3</v>
      </c>
      <c r="AC167" s="14">
        <f>$AB$167*AC163</f>
        <v>4.5417815957324027E-4</v>
      </c>
      <c r="AD167" s="14">
        <f t="shared" ref="AD167:AK167" si="118">$AB$167*AD163</f>
        <v>9.7448187494641623E-4</v>
      </c>
      <c r="AE167" s="14">
        <f t="shared" si="118"/>
        <v>1.0454211685248917E-3</v>
      </c>
      <c r="AF167" s="14">
        <f t="shared" si="118"/>
        <v>7.4768308349162124E-4</v>
      </c>
      <c r="AG167" s="14">
        <f t="shared" si="118"/>
        <v>4.0105606011044847E-4</v>
      </c>
      <c r="AH167" s="14">
        <f t="shared" si="118"/>
        <v>1.7210068479835337E-4</v>
      </c>
      <c r="AI167" s="14">
        <f t="shared" si="118"/>
        <v>6.1543029046665345E-5</v>
      </c>
      <c r="AJ167" s="14">
        <f t="shared" si="118"/>
        <v>1.8863763692464504E-5</v>
      </c>
      <c r="AK167" s="14">
        <f t="shared" si="118"/>
        <v>5.0592469673276395E-6</v>
      </c>
    </row>
    <row r="168" spans="15:37" x14ac:dyDescent="0.25">
      <c r="O168" s="76"/>
      <c r="P168" s="77"/>
      <c r="Q168" s="94"/>
      <c r="R168" s="95"/>
      <c r="S168" s="13"/>
      <c r="W168" s="4">
        <v>5</v>
      </c>
      <c r="X168" s="7">
        <f t="shared" si="112"/>
        <v>4.4333985434786387E-2</v>
      </c>
      <c r="Y168" s="7">
        <f t="shared" si="113"/>
        <v>1.9561165202927115E-5</v>
      </c>
      <c r="AA168" s="4">
        <v>4</v>
      </c>
      <c r="AB168" s="14">
        <f t="shared" si="115"/>
        <v>3.0808835194610186E-4</v>
      </c>
      <c r="AC168" s="14">
        <f>$AB$168*AC163</f>
        <v>3.6045885680415887E-5</v>
      </c>
      <c r="AD168" s="14">
        <f t="shared" ref="AD168:AK168" si="119">$AB$168*AD163</f>
        <v>7.7339831344953652E-5</v>
      </c>
      <c r="AE168" s="14">
        <f t="shared" si="119"/>
        <v>8.2969934009912027E-5</v>
      </c>
      <c r="AF168" s="14">
        <f t="shared" si="119"/>
        <v>5.9339927261239772E-5</v>
      </c>
      <c r="AG168" s="14">
        <f t="shared" si="119"/>
        <v>3.1829846040511781E-5</v>
      </c>
      <c r="AH168" s="14">
        <f t="shared" si="119"/>
        <v>1.3658784507805822E-5</v>
      </c>
      <c r="AI168" s="14">
        <f t="shared" si="119"/>
        <v>4.88436738465598E-6</v>
      </c>
      <c r="AJ168" s="14">
        <f t="shared" si="119"/>
        <v>1.4971241025765476E-6</v>
      </c>
      <c r="AK168" s="14">
        <f t="shared" si="119"/>
        <v>4.0152753708949515E-7</v>
      </c>
    </row>
    <row r="169" spans="15:37" ht="15" customHeight="1" x14ac:dyDescent="0.25">
      <c r="O169" s="78" t="str">
        <f>"Media de GPG sofrido pelo "&amp;T10&amp; " jogando fora"</f>
        <v>Media de GPG sofrido pelo Santos jogando fora</v>
      </c>
      <c r="P169" s="79"/>
      <c r="Q169" s="84">
        <f>VLOOKUP(T10,$B$3:$L$22,11,FALSE)</f>
        <v>2.3333333333333335</v>
      </c>
      <c r="R169" s="85"/>
      <c r="S169" s="13"/>
      <c r="T169" s="4" t="s">
        <v>84</v>
      </c>
      <c r="U169">
        <f>U163*U164*Q162</f>
        <v>2.1455938697318016</v>
      </c>
      <c r="W169" s="4">
        <v>6</v>
      </c>
      <c r="X169" s="7">
        <f t="shared" si="112"/>
        <v>1.5853787894942777E-2</v>
      </c>
      <c r="Y169" s="7">
        <f t="shared" si="113"/>
        <v>1.0349822858691586E-6</v>
      </c>
      <c r="AA169" s="8">
        <v>5</v>
      </c>
      <c r="AB169" s="14">
        <f t="shared" si="115"/>
        <v>1.9561165202927115E-5</v>
      </c>
      <c r="AC169" s="14">
        <f>$AB$169*AC163</f>
        <v>2.2886276622486293E-6</v>
      </c>
      <c r="AD169" s="14">
        <f t="shared" ref="AD169:AK169" si="120">$AB$169*AD163</f>
        <v>4.910465482219283E-6</v>
      </c>
      <c r="AE169" s="14">
        <f t="shared" si="120"/>
        <v>5.2679323180896556E-6</v>
      </c>
      <c r="AF169" s="14">
        <f t="shared" si="120"/>
        <v>3.7676144292850671E-6</v>
      </c>
      <c r="AG169" s="14">
        <f t="shared" si="120"/>
        <v>2.0209426057467809E-6</v>
      </c>
      <c r="AH169" s="14">
        <f t="shared" si="120"/>
        <v>8.6722441319402102E-7</v>
      </c>
      <c r="AI169" s="14">
        <f t="shared" si="120"/>
        <v>3.1011856410514178E-7</v>
      </c>
      <c r="AJ169" s="14">
        <f t="shared" si="120"/>
        <v>9.5055498576288798E-8</v>
      </c>
      <c r="AK169" s="14">
        <f t="shared" si="120"/>
        <v>2.5493811878698122E-8</v>
      </c>
    </row>
    <row r="170" spans="15:37" x14ac:dyDescent="0.25">
      <c r="O170" s="80"/>
      <c r="P170" s="81"/>
      <c r="Q170" s="86"/>
      <c r="R170" s="87"/>
      <c r="S170" s="13"/>
      <c r="T170" s="4" t="s">
        <v>85</v>
      </c>
      <c r="U170">
        <f>U166*U165*Q164</f>
        <v>0.31746031746031744</v>
      </c>
      <c r="W170" s="4">
        <v>7</v>
      </c>
      <c r="X170" s="7">
        <f t="shared" si="112"/>
        <v>4.8593985884882148E-3</v>
      </c>
      <c r="Y170" s="7">
        <f t="shared" si="113"/>
        <v>4.6937972148261217E-8</v>
      </c>
      <c r="AA170" s="4">
        <v>6</v>
      </c>
      <c r="AB170" s="14">
        <f t="shared" si="115"/>
        <v>1.0349822858691586E-6</v>
      </c>
      <c r="AC170" s="14">
        <f>$AB$170*AC163</f>
        <v>1.2109141070098558E-7</v>
      </c>
      <c r="AD170" s="14">
        <f t="shared" ref="AD170:AK170" si="121">$AB$170*AD163</f>
        <v>2.5981298847721051E-7</v>
      </c>
      <c r="AE170" s="14">
        <f t="shared" si="121"/>
        <v>2.7872657767670111E-7</v>
      </c>
      <c r="AF170" s="14">
        <f t="shared" si="121"/>
        <v>1.9934467879815151E-7</v>
      </c>
      <c r="AG170" s="14">
        <f t="shared" si="121"/>
        <v>1.0692818019824229E-7</v>
      </c>
      <c r="AH170" s="14">
        <f t="shared" si="121"/>
        <v>4.5884889586985195E-8</v>
      </c>
      <c r="AI170" s="14">
        <f t="shared" si="121"/>
        <v>1.6408389635192669E-8</v>
      </c>
      <c r="AJ170" s="14">
        <f t="shared" si="121"/>
        <v>5.029391459062895E-9</v>
      </c>
      <c r="AK170" s="14">
        <f t="shared" si="121"/>
        <v>1.3488789353808519E-9</v>
      </c>
    </row>
    <row r="171" spans="15:37" x14ac:dyDescent="0.25">
      <c r="O171" s="82"/>
      <c r="P171" s="83"/>
      <c r="Q171" s="88"/>
      <c r="R171" s="89"/>
      <c r="S171" s="13"/>
      <c r="T171" s="4" t="s">
        <v>86</v>
      </c>
      <c r="U171">
        <f>U169+U170</f>
        <v>2.4630541871921192</v>
      </c>
      <c r="W171" s="4">
        <v>8</v>
      </c>
      <c r="X171" s="7">
        <f t="shared" si="112"/>
        <v>1.3032869777554587E-3</v>
      </c>
      <c r="Y171" s="7">
        <f t="shared" si="113"/>
        <v>1.8626179423913118E-9</v>
      </c>
      <c r="AA171" s="4">
        <v>7</v>
      </c>
      <c r="AB171" s="14">
        <f t="shared" si="115"/>
        <v>4.6937972148261217E-8</v>
      </c>
      <c r="AC171" s="14">
        <f>$AB$171*AC163</f>
        <v>5.49167395469323E-9</v>
      </c>
      <c r="AD171" s="14">
        <f t="shared" ref="AD171:AK171" si="122">$AB$171*AD163</f>
        <v>1.1782901971755593E-8</v>
      </c>
      <c r="AE171" s="14">
        <f t="shared" si="122"/>
        <v>1.2640661119124781E-8</v>
      </c>
      <c r="AF171" s="14">
        <f t="shared" si="122"/>
        <v>9.0405750021837534E-9</v>
      </c>
      <c r="AG171" s="14">
        <f t="shared" si="122"/>
        <v>4.8493505758840094E-9</v>
      </c>
      <c r="AH171" s="14">
        <f t="shared" si="122"/>
        <v>2.0809473735594219E-9</v>
      </c>
      <c r="AI171" s="14">
        <f t="shared" si="122"/>
        <v>7.4414465465726488E-10</v>
      </c>
      <c r="AJ171" s="14">
        <f t="shared" si="122"/>
        <v>2.2809031560375969E-10</v>
      </c>
      <c r="AK171" s="14">
        <f t="shared" si="122"/>
        <v>6.1173647863077252E-11</v>
      </c>
    </row>
    <row r="172" spans="15:37" ht="15" customHeight="1" x14ac:dyDescent="0.25">
      <c r="O172" s="72" t="str">
        <f>"Media de GPG marcado pelo "&amp;T10&amp; " jogando fora"</f>
        <v>Media de GPG marcado pelo Santos jogando fora</v>
      </c>
      <c r="P172" s="73"/>
      <c r="Q172" s="90">
        <f>VLOOKUP(T10,$B$3:$L$22,10,FALSE)</f>
        <v>0.16666666666666666</v>
      </c>
      <c r="R172" s="91"/>
      <c r="S172" s="13"/>
      <c r="T172" s="13"/>
      <c r="W172" s="4">
        <v>9</v>
      </c>
      <c r="X172" s="7">
        <f t="shared" si="112"/>
        <v>3.1070272777482196E-4</v>
      </c>
      <c r="Y172" s="7">
        <f t="shared" si="113"/>
        <v>6.5700809255425552E-11</v>
      </c>
      <c r="AA172" s="4">
        <v>8</v>
      </c>
      <c r="AB172" s="14">
        <f t="shared" si="115"/>
        <v>1.8626179423913118E-9</v>
      </c>
      <c r="AC172" s="14">
        <f>$AB$172*AC163</f>
        <v>2.1792356963068297E-10</v>
      </c>
      <c r="AD172" s="14">
        <f t="shared" ref="AD172:AK172" si="123">$AB$172*AD163</f>
        <v>4.675754750696648E-10</v>
      </c>
      <c r="AE172" s="14">
        <f t="shared" si="123"/>
        <v>5.0161353647320393E-10</v>
      </c>
      <c r="AF172" s="14">
        <f t="shared" si="123"/>
        <v>3.5875297627713186E-10</v>
      </c>
      <c r="AG172" s="14">
        <f t="shared" si="123"/>
        <v>1.9243454666206321E-10</v>
      </c>
      <c r="AH172" s="14">
        <f t="shared" si="123"/>
        <v>8.2577276728548209E-11</v>
      </c>
      <c r="AI172" s="14">
        <f t="shared" si="123"/>
        <v>2.9529549787986603E-11</v>
      </c>
      <c r="AJ172" s="14">
        <f t="shared" si="123"/>
        <v>9.0512030001491641E-12</v>
      </c>
      <c r="AK172" s="14">
        <f t="shared" si="123"/>
        <v>2.4275257088522638E-12</v>
      </c>
    </row>
    <row r="173" spans="15:37" x14ac:dyDescent="0.25">
      <c r="O173" s="74"/>
      <c r="P173" s="75"/>
      <c r="Q173" s="92"/>
      <c r="R173" s="93"/>
      <c r="S173" s="13"/>
      <c r="T173" s="13"/>
      <c r="W173" s="4">
        <v>10</v>
      </c>
      <c r="X173" s="7">
        <f t="shared" si="112"/>
        <v>6.6664186802260669E-5</v>
      </c>
      <c r="Y173" s="7">
        <f t="shared" si="113"/>
        <v>2.0857399763627146E-12</v>
      </c>
    </row>
    <row r="174" spans="15:37" x14ac:dyDescent="0.25">
      <c r="O174" s="76"/>
      <c r="P174" s="77"/>
      <c r="Q174" s="94"/>
      <c r="R174" s="95"/>
      <c r="S174" s="13"/>
      <c r="T174" s="13"/>
    </row>
    <row r="175" spans="15:37" ht="15" customHeight="1" x14ac:dyDescent="0.25">
      <c r="O175" s="96" t="str">
        <f>"Media de GPG sofrido pelo "&amp;R10&amp;"  jogando em casa"</f>
        <v>Media de GPG sofrido pelo America MG  jogando em casa</v>
      </c>
      <c r="P175" s="97"/>
      <c r="Q175" s="96">
        <f>VLOOKUP(R10,$B$28:$L$47,11,FALSE)</f>
        <v>1.6666666666666667</v>
      </c>
      <c r="R175" s="97"/>
      <c r="S175" s="13"/>
      <c r="T175" s="13"/>
    </row>
    <row r="176" spans="15:37" x14ac:dyDescent="0.25">
      <c r="O176" s="98"/>
      <c r="P176" s="99"/>
      <c r="Q176" s="98"/>
      <c r="R176" s="99"/>
      <c r="S176" s="13"/>
      <c r="T176" s="13"/>
    </row>
    <row r="177" spans="14:38" x14ac:dyDescent="0.25">
      <c r="O177" s="100"/>
      <c r="P177" s="101"/>
      <c r="Q177" s="100"/>
      <c r="R177" s="101"/>
      <c r="S177" s="13"/>
      <c r="T177" s="13"/>
    </row>
    <row r="179" spans="14:38" x14ac:dyDescent="0.25"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</row>
    <row r="180" spans="14:38" x14ac:dyDescent="0.25">
      <c r="O180" s="103" t="s">
        <v>877</v>
      </c>
      <c r="P180" s="103"/>
      <c r="Q180" s="103"/>
      <c r="R180" s="103"/>
    </row>
    <row r="181" spans="14:38" ht="15" customHeight="1" x14ac:dyDescent="0.25">
      <c r="O181" s="72" t="s">
        <v>97</v>
      </c>
      <c r="P181" s="73"/>
      <c r="Q181" s="104">
        <f>$K$49</f>
        <v>1.4499999999999997</v>
      </c>
      <c r="R181" s="105"/>
      <c r="S181" s="13"/>
      <c r="T181" s="13"/>
      <c r="W181" s="4" t="s">
        <v>78</v>
      </c>
      <c r="X181" s="15" t="str">
        <f>R11</f>
        <v>Sao Paulo</v>
      </c>
      <c r="Y181" s="6" t="str">
        <f>T11</f>
        <v>Coritiba</v>
      </c>
      <c r="AB181" s="4" t="s">
        <v>73</v>
      </c>
      <c r="AC181" s="4">
        <v>0</v>
      </c>
      <c r="AD181" s="4">
        <v>1</v>
      </c>
      <c r="AE181" s="4">
        <v>2</v>
      </c>
      <c r="AF181" s="4">
        <v>3</v>
      </c>
      <c r="AG181" s="4">
        <v>4</v>
      </c>
      <c r="AH181" s="4">
        <v>5</v>
      </c>
      <c r="AI181" s="4">
        <v>6</v>
      </c>
      <c r="AJ181" s="4">
        <v>7</v>
      </c>
      <c r="AK181" s="4">
        <v>8</v>
      </c>
    </row>
    <row r="182" spans="14:38" x14ac:dyDescent="0.25">
      <c r="O182" s="76"/>
      <c r="P182" s="77"/>
      <c r="Q182" s="106"/>
      <c r="R182" s="107"/>
      <c r="S182" s="13"/>
      <c r="T182" s="4" t="s">
        <v>80</v>
      </c>
      <c r="U182">
        <f>Q185/Q181</f>
        <v>0.80459770114942553</v>
      </c>
      <c r="W182" s="4">
        <v>0</v>
      </c>
      <c r="X182" s="7">
        <f>_xlfn.POISSON.DIST(W182,$U$188,FALSE)</f>
        <v>0.11699853452012977</v>
      </c>
      <c r="Y182" s="7">
        <f>_xlfn.POISSON.DIST(W182,$U$189,FALSE)</f>
        <v>0.46677648165168145</v>
      </c>
      <c r="AA182" s="4" t="s">
        <v>74</v>
      </c>
      <c r="AB182" s="4" t="s">
        <v>87</v>
      </c>
      <c r="AC182" s="14">
        <f>_xlfn.POISSON.DIST(AC181,$U$188,FALSE)</f>
        <v>0.11699853452012977</v>
      </c>
      <c r="AD182" s="14">
        <f t="shared" ref="AD182:AK182" si="124">_xlfn.POISSON.DIST(AD181,$U$188,FALSE)</f>
        <v>0.251031338433995</v>
      </c>
      <c r="AE182" s="14">
        <f t="shared" si="124"/>
        <v>0.2693056504272745</v>
      </c>
      <c r="AF182" s="14">
        <f t="shared" si="124"/>
        <v>0.19260685088029852</v>
      </c>
      <c r="AG182" s="14">
        <f t="shared" si="124"/>
        <v>0.10331401962927898</v>
      </c>
      <c r="AH182" s="14">
        <f t="shared" si="124"/>
        <v>4.4333985434786387E-2</v>
      </c>
      <c r="AI182" s="14">
        <f t="shared" si="124"/>
        <v>1.5853787894942777E-2</v>
      </c>
      <c r="AJ182" s="14">
        <f t="shared" si="124"/>
        <v>4.8593985884882148E-3</v>
      </c>
      <c r="AK182" s="14">
        <f t="shared" si="124"/>
        <v>1.3032869777554587E-3</v>
      </c>
    </row>
    <row r="183" spans="14:38" ht="15" customHeight="1" x14ac:dyDescent="0.25">
      <c r="O183" s="78" t="s">
        <v>98</v>
      </c>
      <c r="P183" s="79"/>
      <c r="Q183" s="108">
        <f>$K$24</f>
        <v>0.875</v>
      </c>
      <c r="R183" s="109"/>
      <c r="S183" s="13"/>
      <c r="T183" s="4" t="s">
        <v>81</v>
      </c>
      <c r="U183">
        <f>Q188/Q181</f>
        <v>1.8390804597701151</v>
      </c>
      <c r="W183" s="4">
        <v>1</v>
      </c>
      <c r="X183" s="7">
        <f t="shared" ref="X183:X192" si="125">_xlfn.POISSON.DIST(W183,$U$188,FALSE)</f>
        <v>0.251031338433995</v>
      </c>
      <c r="Y183" s="7">
        <f t="shared" ref="Y183:Y192" si="126">_xlfn.POISSON.DIST(W183,$U$189,FALSE)</f>
        <v>0.3556392241155667</v>
      </c>
      <c r="AA183" s="4">
        <v>0</v>
      </c>
      <c r="AB183" s="14">
        <f>_xlfn.POISSON.DIST(W182,$U$189,FALSE)</f>
        <v>0.46677648165168145</v>
      </c>
      <c r="AC183" s="16">
        <f>$AB$183*AC182</f>
        <v>5.4612164301708975E-2</v>
      </c>
      <c r="AD183" s="16">
        <f t="shared" ref="AD183:AK183" si="127">$AB$183*AD182</f>
        <v>0.1171755249385327</v>
      </c>
      <c r="AE183" s="16">
        <f t="shared" si="127"/>
        <v>0.12570554399536082</v>
      </c>
      <c r="AF183" s="16">
        <f t="shared" si="127"/>
        <v>8.9904348195915806E-2</v>
      </c>
      <c r="AG183" s="16">
        <f t="shared" si="127"/>
        <v>4.82245545878476E-2</v>
      </c>
      <c r="AH183" s="16">
        <f t="shared" si="127"/>
        <v>2.069406173884648E-2</v>
      </c>
      <c r="AI183" s="16">
        <f t="shared" si="127"/>
        <v>7.400175334453407E-3</v>
      </c>
      <c r="AJ183" s="16">
        <f t="shared" si="127"/>
        <v>2.2682529760776758E-3</v>
      </c>
      <c r="AK183" s="16">
        <f t="shared" si="127"/>
        <v>6.0834371005914626E-4</v>
      </c>
    </row>
    <row r="184" spans="14:38" x14ac:dyDescent="0.25">
      <c r="O184" s="82"/>
      <c r="P184" s="83"/>
      <c r="Q184" s="110"/>
      <c r="R184" s="111"/>
      <c r="S184" s="13"/>
      <c r="T184" s="4" t="s">
        <v>82</v>
      </c>
      <c r="U184">
        <f>Q191/Q183</f>
        <v>1.1428571428571428</v>
      </c>
      <c r="W184" s="4">
        <v>2</v>
      </c>
      <c r="X184" s="7">
        <f t="shared" si="125"/>
        <v>0.2693056504272745</v>
      </c>
      <c r="Y184" s="7">
        <f t="shared" si="126"/>
        <v>0.13548160918688251</v>
      </c>
      <c r="AA184" s="4">
        <v>1</v>
      </c>
      <c r="AB184" s="14">
        <f t="shared" ref="AB184:AB191" si="128">_xlfn.POISSON.DIST(W183,$U$189,FALSE)</f>
        <v>0.3556392241155667</v>
      </c>
      <c r="AC184" s="14">
        <f>$AB$184*AC182</f>
        <v>4.1609268039397303E-2</v>
      </c>
      <c r="AD184" s="14">
        <f t="shared" ref="AD184:AK184" si="129">$AB$184*AD182</f>
        <v>8.9276590429358219E-2</v>
      </c>
      <c r="AE184" s="14">
        <f t="shared" si="129"/>
        <v>9.5775652567893943E-2</v>
      </c>
      <c r="AF184" s="14">
        <f t="shared" si="129"/>
        <v>6.8498551006412028E-2</v>
      </c>
      <c r="AG184" s="14">
        <f t="shared" si="129"/>
        <v>3.6742517781217204E-2</v>
      </c>
      <c r="AH184" s="14">
        <f t="shared" si="129"/>
        <v>1.5766904181978264E-2</v>
      </c>
      <c r="AI184" s="14">
        <f t="shared" si="129"/>
        <v>5.6382288262502127E-3</v>
      </c>
      <c r="AJ184" s="14">
        <f t="shared" si="129"/>
        <v>1.7281927436782287E-3</v>
      </c>
      <c r="AK184" s="14">
        <f t="shared" si="129"/>
        <v>4.6349996956887319E-4</v>
      </c>
    </row>
    <row r="185" spans="14:38" ht="15" customHeight="1" x14ac:dyDescent="0.25">
      <c r="O185" s="72" t="str">
        <f>"Media de GPG marcado pelo "&amp;R11&amp;" jogando em casa"</f>
        <v>Media de GPG marcado pelo Sao Paulo jogando em casa</v>
      </c>
      <c r="P185" s="73"/>
      <c r="Q185" s="90">
        <f>VLOOKUP(R11,$B$28:$L$47,10,FALSE)</f>
        <v>1.1666666666666667</v>
      </c>
      <c r="R185" s="91"/>
      <c r="S185" s="13"/>
      <c r="T185" s="4" t="s">
        <v>83</v>
      </c>
      <c r="U185">
        <f>Q194/Q183</f>
        <v>0.76190476190476186</v>
      </c>
      <c r="W185" s="4">
        <v>3</v>
      </c>
      <c r="X185" s="7">
        <f t="shared" si="125"/>
        <v>0.19260685088029852</v>
      </c>
      <c r="Y185" s="7">
        <f t="shared" si="126"/>
        <v>3.4408027730001907E-2</v>
      </c>
      <c r="AA185" s="4">
        <v>2</v>
      </c>
      <c r="AB185" s="14">
        <f t="shared" si="128"/>
        <v>0.13548160918688251</v>
      </c>
      <c r="AC185" s="14">
        <f>$AB$185*AC182</f>
        <v>1.5851149729294203E-2</v>
      </c>
      <c r="AD185" s="14">
        <f t="shared" ref="AD185:AK185" si="130">$AB$185*AD182</f>
        <v>3.4010129687374553E-2</v>
      </c>
      <c r="AE185" s="14">
        <f t="shared" si="130"/>
        <v>3.6485962883007206E-2</v>
      </c>
      <c r="AF185" s="14">
        <f t="shared" si="130"/>
        <v>2.6094686097680762E-2</v>
      </c>
      <c r="AG185" s="14">
        <f t="shared" si="130"/>
        <v>1.3997149630939884E-2</v>
      </c>
      <c r="AH185" s="14">
        <f t="shared" si="130"/>
        <v>6.0064396883726711E-3</v>
      </c>
      <c r="AI185" s="14">
        <f t="shared" si="130"/>
        <v>2.1478966957143662E-3</v>
      </c>
      <c r="AJ185" s="14">
        <f t="shared" si="130"/>
        <v>6.583591404488488E-4</v>
      </c>
      <c r="AK185" s="14">
        <f t="shared" si="130"/>
        <v>1.7657141697861829E-4</v>
      </c>
    </row>
    <row r="186" spans="14:38" x14ac:dyDescent="0.25">
      <c r="O186" s="74"/>
      <c r="P186" s="75"/>
      <c r="Q186" s="92"/>
      <c r="R186" s="93"/>
      <c r="S186" s="13"/>
      <c r="W186" s="4">
        <v>4</v>
      </c>
      <c r="X186" s="7">
        <f t="shared" si="125"/>
        <v>0.10331401962927898</v>
      </c>
      <c r="Y186" s="7">
        <f t="shared" si="126"/>
        <v>6.5539100438098833E-3</v>
      </c>
      <c r="AA186" s="4">
        <v>3</v>
      </c>
      <c r="AB186" s="14">
        <f t="shared" si="128"/>
        <v>3.4408027730001907E-2</v>
      </c>
      <c r="AC186" s="14">
        <f>$AB$186*AC182</f>
        <v>4.0256888201382103E-3</v>
      </c>
      <c r="AD186" s="14">
        <f t="shared" ref="AD186:AK186" si="131">$AB$186*AD182</f>
        <v>8.637493253936394E-3</v>
      </c>
      <c r="AE186" s="14">
        <f t="shared" si="131"/>
        <v>9.2662762877478606E-3</v>
      </c>
      <c r="AF186" s="14">
        <f t="shared" si="131"/>
        <v>6.627221866077654E-3</v>
      </c>
      <c r="AG186" s="14">
        <f t="shared" si="131"/>
        <v>3.5548316523021928E-3</v>
      </c>
      <c r="AH186" s="14">
        <f t="shared" si="131"/>
        <v>1.5254450002216307E-3</v>
      </c>
      <c r="AI186" s="14">
        <f t="shared" si="131"/>
        <v>5.4549757351475959E-4</v>
      </c>
      <c r="AJ186" s="14">
        <f t="shared" si="131"/>
        <v>1.6720232138383461E-4</v>
      </c>
      <c r="AK186" s="14">
        <f t="shared" si="131"/>
        <v>4.4843534470760202E-5</v>
      </c>
    </row>
    <row r="187" spans="14:38" x14ac:dyDescent="0.25">
      <c r="O187" s="76"/>
      <c r="P187" s="77"/>
      <c r="Q187" s="94"/>
      <c r="R187" s="95"/>
      <c r="S187" s="13"/>
      <c r="W187" s="4">
        <v>5</v>
      </c>
      <c r="X187" s="7">
        <f t="shared" si="125"/>
        <v>4.4333985434786387E-2</v>
      </c>
      <c r="Y187" s="7">
        <f t="shared" si="126"/>
        <v>9.9869105429483958E-4</v>
      </c>
      <c r="AA187" s="4">
        <v>4</v>
      </c>
      <c r="AB187" s="14">
        <f t="shared" si="128"/>
        <v>6.5539100438098833E-3</v>
      </c>
      <c r="AC187" s="14">
        <f>$AB$187*AC182</f>
        <v>7.6679787050251583E-4</v>
      </c>
      <c r="AD187" s="14">
        <f t="shared" ref="AD187:AK187" si="132">$AB$187*AD182</f>
        <v>1.6452368102735978E-3</v>
      </c>
      <c r="AE187" s="14">
        <f t="shared" si="132"/>
        <v>1.7650050071900678E-3</v>
      </c>
      <c r="AF187" s="14">
        <f t="shared" si="132"/>
        <v>1.2623279744909809E-3</v>
      </c>
      <c r="AG187" s="14">
        <f t="shared" si="132"/>
        <v>6.7711079091470295E-4</v>
      </c>
      <c r="AH187" s="14">
        <f t="shared" si="132"/>
        <v>2.9056095242316755E-4</v>
      </c>
      <c r="AI187" s="14">
        <f t="shared" si="132"/>
        <v>1.0390429971709702E-4</v>
      </c>
      <c r="AJ187" s="14">
        <f t="shared" si="132"/>
        <v>3.1848061215968483E-5</v>
      </c>
      <c r="AK187" s="14">
        <f t="shared" si="132"/>
        <v>8.5416256134781282E-6</v>
      </c>
    </row>
    <row r="188" spans="14:38" ht="15" customHeight="1" x14ac:dyDescent="0.25">
      <c r="O188" s="78" t="str">
        <f>"Media de GPG sofrido pelo "&amp;T11&amp; " jogando fora"</f>
        <v>Media de GPG sofrido pelo Coritiba jogando fora</v>
      </c>
      <c r="P188" s="79"/>
      <c r="Q188" s="84">
        <f>VLOOKUP(T11,$B$3:$L$22,11,FALSE)</f>
        <v>2.6666666666666665</v>
      </c>
      <c r="R188" s="85"/>
      <c r="S188" s="13"/>
      <c r="T188" s="4" t="s">
        <v>84</v>
      </c>
      <c r="U188">
        <f>U182*U183*Q181</f>
        <v>2.1455938697318016</v>
      </c>
      <c r="W188" s="4">
        <v>6</v>
      </c>
      <c r="X188" s="7">
        <f t="shared" si="125"/>
        <v>1.5853787894942777E-2</v>
      </c>
      <c r="Y188" s="7">
        <f t="shared" si="126"/>
        <v>1.2681791165648749E-4</v>
      </c>
      <c r="AA188" s="8">
        <v>5</v>
      </c>
      <c r="AB188" s="14">
        <f t="shared" si="128"/>
        <v>9.9869105429483958E-4</v>
      </c>
      <c r="AC188" s="14">
        <f>$AB$188*AC182</f>
        <v>1.1684538979085958E-4</v>
      </c>
      <c r="AD188" s="14">
        <f t="shared" ref="AD188:AK188" si="133">$AB$188*AD182</f>
        <v>2.5070275204169113E-4</v>
      </c>
      <c r="AE188" s="14">
        <f t="shared" si="133"/>
        <v>2.6895314395277228E-4</v>
      </c>
      <c r="AF188" s="14">
        <f t="shared" si="133"/>
        <v>1.9235473897005428E-4</v>
      </c>
      <c r="AG188" s="14">
        <f t="shared" si="133"/>
        <v>1.0317878718700238E-4</v>
      </c>
      <c r="AH188" s="14">
        <f t="shared" si="133"/>
        <v>4.4275954654958877E-5</v>
      </c>
      <c r="AI188" s="14">
        <f t="shared" si="133"/>
        <v>1.5833036147367169E-5</v>
      </c>
      <c r="AJ188" s="14">
        <f t="shared" si="133"/>
        <v>4.8530378995761504E-6</v>
      </c>
      <c r="AK188" s="14">
        <f t="shared" si="133"/>
        <v>1.3015810458633342E-6</v>
      </c>
    </row>
    <row r="189" spans="14:38" x14ac:dyDescent="0.25">
      <c r="O189" s="80"/>
      <c r="P189" s="81"/>
      <c r="Q189" s="86"/>
      <c r="R189" s="87"/>
      <c r="S189" s="13"/>
      <c r="T189" s="4" t="s">
        <v>85</v>
      </c>
      <c r="U189">
        <f>U185*U184*Q183</f>
        <v>0.76190476190476175</v>
      </c>
      <c r="W189" s="4">
        <v>7</v>
      </c>
      <c r="X189" s="7">
        <f t="shared" si="125"/>
        <v>4.8593985884882148E-3</v>
      </c>
      <c r="Y189" s="7">
        <f t="shared" si="126"/>
        <v>1.3803310112270764E-5</v>
      </c>
      <c r="AA189" s="4">
        <v>6</v>
      </c>
      <c r="AB189" s="14">
        <f t="shared" si="128"/>
        <v>1.2681791165648749E-4</v>
      </c>
      <c r="AC189" s="14">
        <f>$AB$189*AC182</f>
        <v>1.4837509814712319E-5</v>
      </c>
      <c r="AD189" s="14">
        <f t="shared" ref="AD189:AK189" si="134">$AB$189*AD182</f>
        <v>3.1835270100532187E-5</v>
      </c>
      <c r="AE189" s="14">
        <f t="shared" si="134"/>
        <v>3.4152780184479E-5</v>
      </c>
      <c r="AF189" s="14">
        <f t="shared" si="134"/>
        <v>2.4425998599371956E-5</v>
      </c>
      <c r="AG189" s="14">
        <f t="shared" si="134"/>
        <v>1.3102068214222517E-5</v>
      </c>
      <c r="AH189" s="14">
        <f t="shared" si="134"/>
        <v>5.6223434482487427E-6</v>
      </c>
      <c r="AI189" s="14">
        <f t="shared" si="134"/>
        <v>2.010544272681544E-6</v>
      </c>
      <c r="AJ189" s="14">
        <f t="shared" si="134"/>
        <v>6.1625878089855839E-7</v>
      </c>
      <c r="AK189" s="14">
        <f t="shared" si="134"/>
        <v>1.6528013280804234E-7</v>
      </c>
    </row>
    <row r="190" spans="14:38" x14ac:dyDescent="0.25">
      <c r="O190" s="82"/>
      <c r="P190" s="83"/>
      <c r="Q190" s="88"/>
      <c r="R190" s="89"/>
      <c r="S190" s="13"/>
      <c r="T190" s="4" t="s">
        <v>86</v>
      </c>
      <c r="U190">
        <f>U188+U189</f>
        <v>2.9074986316365634</v>
      </c>
      <c r="W190" s="4">
        <v>8</v>
      </c>
      <c r="X190" s="7">
        <f t="shared" si="125"/>
        <v>1.3032869777554587E-3</v>
      </c>
      <c r="Y190" s="7">
        <f t="shared" si="126"/>
        <v>1.314600963073401E-6</v>
      </c>
      <c r="AA190" s="4">
        <v>7</v>
      </c>
      <c r="AB190" s="14">
        <f t="shared" si="128"/>
        <v>1.3803310112270764E-5</v>
      </c>
      <c r="AC190" s="14">
        <f>$AB$190*AC182</f>
        <v>1.6149670546625673E-6</v>
      </c>
      <c r="AD190" s="14">
        <f t="shared" ref="AD190:AK190" si="135">$AB$190*AD182</f>
        <v>3.4650634123028277E-6</v>
      </c>
      <c r="AE190" s="14">
        <f t="shared" si="135"/>
        <v>3.7173094078344536E-6</v>
      </c>
      <c r="AF190" s="14">
        <f t="shared" si="135"/>
        <v>2.6586120924486518E-6</v>
      </c>
      <c r="AG190" s="14">
        <f t="shared" si="135"/>
        <v>1.4260754518881668E-6</v>
      </c>
      <c r="AH190" s="14">
        <f t="shared" si="135"/>
        <v>6.1195574946925172E-7</v>
      </c>
      <c r="AI190" s="14">
        <f t="shared" si="135"/>
        <v>2.1883475076805947E-7</v>
      </c>
      <c r="AJ190" s="14">
        <f t="shared" si="135"/>
        <v>6.7075785676033657E-8</v>
      </c>
      <c r="AK190" s="14">
        <f t="shared" si="135"/>
        <v>1.7989674319242727E-8</v>
      </c>
    </row>
    <row r="191" spans="14:38" ht="15" customHeight="1" x14ac:dyDescent="0.25">
      <c r="O191" s="72" t="str">
        <f>"Media de GPG marcado pelo "&amp;T11&amp; " jogando fora"</f>
        <v>Media de GPG marcado pelo Coritiba jogando fora</v>
      </c>
      <c r="P191" s="73"/>
      <c r="Q191" s="90">
        <f>VLOOKUP(T11,$B$3:$L$22,10,FALSE)</f>
        <v>1</v>
      </c>
      <c r="R191" s="91"/>
      <c r="S191" s="13"/>
      <c r="T191" s="13"/>
      <c r="W191" s="4">
        <v>9</v>
      </c>
      <c r="X191" s="7">
        <f t="shared" si="125"/>
        <v>3.1070272777482196E-4</v>
      </c>
      <c r="Y191" s="7">
        <f t="shared" si="126"/>
        <v>1.1128897041891237E-7</v>
      </c>
      <c r="AA191" s="4">
        <v>8</v>
      </c>
      <c r="AB191" s="14">
        <f t="shared" si="128"/>
        <v>1.314600963073401E-6</v>
      </c>
      <c r="AC191" s="14">
        <f>$AB$191*AC182</f>
        <v>1.5380638615833914E-7</v>
      </c>
      <c r="AD191" s="14">
        <f t="shared" ref="AD191:AK191" si="136">$AB$191*AD182</f>
        <v>3.3000603926693471E-7</v>
      </c>
      <c r="AE191" s="14">
        <f t="shared" si="136"/>
        <v>3.540294674128037E-7</v>
      </c>
      <c r="AF191" s="14">
        <f t="shared" si="136"/>
        <v>2.5320115166177536E-7</v>
      </c>
      <c r="AG191" s="14">
        <f t="shared" si="136"/>
        <v>1.3581670970363441E-7</v>
      </c>
      <c r="AH191" s="14">
        <f t="shared" si="136"/>
        <v>5.8281499949452314E-8</v>
      </c>
      <c r="AI191" s="14">
        <f t="shared" si="136"/>
        <v>2.0841404835053202E-8</v>
      </c>
      <c r="AJ191" s="14">
        <f t="shared" si="136"/>
        <v>6.3881700643841327E-9</v>
      </c>
      <c r="AK191" s="14">
        <f t="shared" si="136"/>
        <v>1.7133023161183481E-9</v>
      </c>
    </row>
    <row r="192" spans="14:38" x14ac:dyDescent="0.25">
      <c r="O192" s="74"/>
      <c r="P192" s="75"/>
      <c r="Q192" s="92"/>
      <c r="R192" s="93"/>
      <c r="S192" s="13"/>
      <c r="T192" s="13"/>
      <c r="W192" s="4">
        <v>10</v>
      </c>
      <c r="X192" s="7">
        <f t="shared" si="125"/>
        <v>6.6664186802260669E-5</v>
      </c>
      <c r="Y192" s="7">
        <f t="shared" si="126"/>
        <v>8.4791596509647405E-9</v>
      </c>
    </row>
    <row r="193" spans="15:20" x14ac:dyDescent="0.25">
      <c r="O193" s="76"/>
      <c r="P193" s="77"/>
      <c r="Q193" s="94"/>
      <c r="R193" s="95"/>
      <c r="S193" s="13"/>
      <c r="T193" s="13"/>
    </row>
    <row r="194" spans="15:20" ht="15" customHeight="1" x14ac:dyDescent="0.25">
      <c r="O194" s="96" t="str">
        <f>"Media de GPG sofrido pelo "&amp;R11&amp;"  jogando em casa"</f>
        <v>Media de GPG sofrido pelo Sao Paulo  jogando em casa</v>
      </c>
      <c r="P194" s="97"/>
      <c r="Q194" s="96">
        <f>VLOOKUP(R11,$B$28:$L$47,11,FALSE)</f>
        <v>0.66666666666666663</v>
      </c>
      <c r="R194" s="97"/>
      <c r="S194" s="13"/>
      <c r="T194" s="13"/>
    </row>
    <row r="195" spans="15:20" x14ac:dyDescent="0.25">
      <c r="O195" s="98"/>
      <c r="P195" s="99"/>
      <c r="Q195" s="98"/>
      <c r="R195" s="99"/>
      <c r="S195" s="13"/>
      <c r="T195" s="13"/>
    </row>
    <row r="196" spans="15:20" x14ac:dyDescent="0.25">
      <c r="O196" s="100"/>
      <c r="P196" s="101"/>
      <c r="Q196" s="100"/>
      <c r="R196" s="101"/>
      <c r="S196" s="13"/>
      <c r="T196" s="13"/>
    </row>
  </sheetData>
  <mergeCells count="132">
    <mergeCell ref="A1:J1"/>
    <mergeCell ref="O172:P174"/>
    <mergeCell ref="Q172:R174"/>
    <mergeCell ref="O175:P177"/>
    <mergeCell ref="Q175:R177"/>
    <mergeCell ref="O180:R180"/>
    <mergeCell ref="O166:P168"/>
    <mergeCell ref="Q166:R168"/>
    <mergeCell ref="O169:P171"/>
    <mergeCell ref="Q169:R171"/>
    <mergeCell ref="O157:P159"/>
    <mergeCell ref="Q157:R159"/>
    <mergeCell ref="O161:R161"/>
    <mergeCell ref="O162:P163"/>
    <mergeCell ref="Q162:R163"/>
    <mergeCell ref="O164:P165"/>
    <mergeCell ref="Q164:R165"/>
    <mergeCell ref="O148:P150"/>
    <mergeCell ref="Q148:R150"/>
    <mergeCell ref="O151:P153"/>
    <mergeCell ref="Q151:R153"/>
    <mergeCell ref="O154:P156"/>
    <mergeCell ref="Q154:R156"/>
    <mergeCell ref="O143:R143"/>
    <mergeCell ref="O188:P190"/>
    <mergeCell ref="Q188:R190"/>
    <mergeCell ref="O191:P193"/>
    <mergeCell ref="Q191:R193"/>
    <mergeCell ref="O194:P196"/>
    <mergeCell ref="Q194:R196"/>
    <mergeCell ref="O181:P182"/>
    <mergeCell ref="Q181:R182"/>
    <mergeCell ref="O183:P184"/>
    <mergeCell ref="Q183:R184"/>
    <mergeCell ref="O185:P187"/>
    <mergeCell ref="Q185:R187"/>
    <mergeCell ref="O144:P145"/>
    <mergeCell ref="Q144:R145"/>
    <mergeCell ref="O146:P147"/>
    <mergeCell ref="Q146:R147"/>
    <mergeCell ref="O133:P135"/>
    <mergeCell ref="Q133:R135"/>
    <mergeCell ref="O136:P138"/>
    <mergeCell ref="Q136:R138"/>
    <mergeCell ref="O139:P141"/>
    <mergeCell ref="Q139:R141"/>
    <mergeCell ref="O126:P127"/>
    <mergeCell ref="Q126:R127"/>
    <mergeCell ref="O128:P129"/>
    <mergeCell ref="Q128:R129"/>
    <mergeCell ref="O130:P132"/>
    <mergeCell ref="Q130:R132"/>
    <mergeCell ref="O118:P120"/>
    <mergeCell ref="Q118:R120"/>
    <mergeCell ref="O121:P123"/>
    <mergeCell ref="Q121:R123"/>
    <mergeCell ref="O125:R125"/>
    <mergeCell ref="O112:P114"/>
    <mergeCell ref="Q112:R114"/>
    <mergeCell ref="O115:P117"/>
    <mergeCell ref="Q115:R117"/>
    <mergeCell ref="O103:P105"/>
    <mergeCell ref="Q103:R105"/>
    <mergeCell ref="O107:R107"/>
    <mergeCell ref="O108:P109"/>
    <mergeCell ref="Q108:R109"/>
    <mergeCell ref="O110:P111"/>
    <mergeCell ref="Q110:R111"/>
    <mergeCell ref="O94:P96"/>
    <mergeCell ref="Q94:R96"/>
    <mergeCell ref="O97:P99"/>
    <mergeCell ref="Q97:R99"/>
    <mergeCell ref="O100:P102"/>
    <mergeCell ref="Q100:R102"/>
    <mergeCell ref="O89:R89"/>
    <mergeCell ref="O90:P91"/>
    <mergeCell ref="Q90:R91"/>
    <mergeCell ref="O92:P93"/>
    <mergeCell ref="Q92:R93"/>
    <mergeCell ref="O79:P81"/>
    <mergeCell ref="Q79:R81"/>
    <mergeCell ref="O82:P84"/>
    <mergeCell ref="Q82:R84"/>
    <mergeCell ref="O85:P87"/>
    <mergeCell ref="Q85:R87"/>
    <mergeCell ref="O72:P73"/>
    <mergeCell ref="Q72:R73"/>
    <mergeCell ref="O74:P75"/>
    <mergeCell ref="Q74:R75"/>
    <mergeCell ref="O76:P78"/>
    <mergeCell ref="Q76:R78"/>
    <mergeCell ref="O64:P66"/>
    <mergeCell ref="Q64:R66"/>
    <mergeCell ref="O67:P69"/>
    <mergeCell ref="Q67:R69"/>
    <mergeCell ref="O71:R71"/>
    <mergeCell ref="O58:P60"/>
    <mergeCell ref="Q58:R60"/>
    <mergeCell ref="O61:P63"/>
    <mergeCell ref="Q61:R63"/>
    <mergeCell ref="O53:R53"/>
    <mergeCell ref="O54:P55"/>
    <mergeCell ref="Q54:R55"/>
    <mergeCell ref="O56:P57"/>
    <mergeCell ref="Q56:R57"/>
    <mergeCell ref="O40:P42"/>
    <mergeCell ref="Q40:R42"/>
    <mergeCell ref="O43:P45"/>
    <mergeCell ref="Q43:R45"/>
    <mergeCell ref="O46:P48"/>
    <mergeCell ref="Q46:R48"/>
    <mergeCell ref="O35:R35"/>
    <mergeCell ref="O36:P37"/>
    <mergeCell ref="Q36:R37"/>
    <mergeCell ref="O38:P39"/>
    <mergeCell ref="Q38:R39"/>
    <mergeCell ref="Q31:R33"/>
    <mergeCell ref="A26:J26"/>
    <mergeCell ref="O49:P51"/>
    <mergeCell ref="Q49:R51"/>
    <mergeCell ref="O28:P30"/>
    <mergeCell ref="Q28:R30"/>
    <mergeCell ref="O31:P33"/>
    <mergeCell ref="O17:R17"/>
    <mergeCell ref="O18:P19"/>
    <mergeCell ref="Q18:R19"/>
    <mergeCell ref="O20:P21"/>
    <mergeCell ref="Q20:R21"/>
    <mergeCell ref="O22:P24"/>
    <mergeCell ref="Q22:R24"/>
    <mergeCell ref="O25:P27"/>
    <mergeCell ref="Q25:R27"/>
  </mergeCells>
  <conditionalFormatting sqref="V2:W11">
    <cfRule type="top10" dxfId="140" priority="34" rank="6"/>
  </conditionalFormatting>
  <conditionalFormatting sqref="X19:X29">
    <cfRule type="colorScale" priority="67">
      <colorScale>
        <cfvo type="min"/>
        <cfvo type="max"/>
        <color rgb="FFFCFCFF"/>
        <color rgb="FF63BE7B"/>
      </colorScale>
    </cfRule>
  </conditionalFormatting>
  <conditionalFormatting sqref="X37:X47">
    <cfRule type="colorScale" priority="27">
      <colorScale>
        <cfvo type="min"/>
        <cfvo type="max"/>
        <color rgb="FFFCFCFF"/>
        <color rgb="FF63BE7B"/>
      </colorScale>
    </cfRule>
  </conditionalFormatting>
  <conditionalFormatting sqref="X55:X65">
    <cfRule type="colorScale" priority="24">
      <colorScale>
        <cfvo type="min"/>
        <cfvo type="max"/>
        <color rgb="FFFCFCFF"/>
        <color rgb="FF63BE7B"/>
      </colorScale>
    </cfRule>
  </conditionalFormatting>
  <conditionalFormatting sqref="X73:X83">
    <cfRule type="colorScale" priority="21">
      <colorScale>
        <cfvo type="min"/>
        <cfvo type="max"/>
        <color rgb="FFFCFCFF"/>
        <color rgb="FF63BE7B"/>
      </colorScale>
    </cfRule>
  </conditionalFormatting>
  <conditionalFormatting sqref="X91:X101">
    <cfRule type="colorScale" priority="18">
      <colorScale>
        <cfvo type="min"/>
        <cfvo type="max"/>
        <color rgb="FFFCFCFF"/>
        <color rgb="FF63BE7B"/>
      </colorScale>
    </cfRule>
  </conditionalFormatting>
  <conditionalFormatting sqref="X109:X119">
    <cfRule type="colorScale" priority="15">
      <colorScale>
        <cfvo type="min"/>
        <cfvo type="max"/>
        <color rgb="FFFCFCFF"/>
        <color rgb="FF63BE7B"/>
      </colorScale>
    </cfRule>
  </conditionalFormatting>
  <conditionalFormatting sqref="X127:X1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X145:X155">
    <cfRule type="colorScale" priority="9">
      <colorScale>
        <cfvo type="min"/>
        <cfvo type="max"/>
        <color rgb="FFFCFCFF"/>
        <color rgb="FF63BE7B"/>
      </colorScale>
    </cfRule>
  </conditionalFormatting>
  <conditionalFormatting sqref="X163:X173">
    <cfRule type="colorScale" priority="6">
      <colorScale>
        <cfvo type="min"/>
        <cfvo type="max"/>
        <color rgb="FFFCFCFF"/>
        <color rgb="FF63BE7B"/>
      </colorScale>
    </cfRule>
  </conditionalFormatting>
  <conditionalFormatting sqref="X182:X192">
    <cfRule type="colorScale" priority="3">
      <colorScale>
        <cfvo type="min"/>
        <cfvo type="max"/>
        <color rgb="FFFCFCFF"/>
        <color rgb="FF63BE7B"/>
      </colorScale>
    </cfRule>
  </conditionalFormatting>
  <conditionalFormatting sqref="X2:Y11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{7B643024-8307-4E08-B300-A9378E601317}</x14:id>
        </ext>
      </extLst>
    </cfRule>
  </conditionalFormatting>
  <conditionalFormatting sqref="Y19:Y29">
    <cfRule type="colorScale" priority="66">
      <colorScale>
        <cfvo type="min"/>
        <cfvo type="max"/>
        <color rgb="FFFCFCFF"/>
        <color rgb="FFF8696B"/>
      </colorScale>
    </cfRule>
  </conditionalFormatting>
  <conditionalFormatting sqref="Y37:Y47">
    <cfRule type="colorScale" priority="26">
      <colorScale>
        <cfvo type="min"/>
        <cfvo type="max"/>
        <color rgb="FFFCFCFF"/>
        <color rgb="FFF8696B"/>
      </colorScale>
    </cfRule>
  </conditionalFormatting>
  <conditionalFormatting sqref="Y55:Y65">
    <cfRule type="colorScale" priority="23">
      <colorScale>
        <cfvo type="min"/>
        <cfvo type="max"/>
        <color rgb="FFFCFCFF"/>
        <color rgb="FFF8696B"/>
      </colorScale>
    </cfRule>
  </conditionalFormatting>
  <conditionalFormatting sqref="Y73:Y83">
    <cfRule type="colorScale" priority="20">
      <colorScale>
        <cfvo type="min"/>
        <cfvo type="max"/>
        <color rgb="FFFCFCFF"/>
        <color rgb="FFF8696B"/>
      </colorScale>
    </cfRule>
  </conditionalFormatting>
  <conditionalFormatting sqref="Y91:Y101">
    <cfRule type="colorScale" priority="17">
      <colorScale>
        <cfvo type="min"/>
        <cfvo type="max"/>
        <color rgb="FFFCFCFF"/>
        <color rgb="FFF8696B"/>
      </colorScale>
    </cfRule>
  </conditionalFormatting>
  <conditionalFormatting sqref="Y109:Y119">
    <cfRule type="colorScale" priority="14">
      <colorScale>
        <cfvo type="min"/>
        <cfvo type="max"/>
        <color rgb="FFFCFCFF"/>
        <color rgb="FFF8696B"/>
      </colorScale>
    </cfRule>
  </conditionalFormatting>
  <conditionalFormatting sqref="Y127:Y137">
    <cfRule type="colorScale" priority="11">
      <colorScale>
        <cfvo type="min"/>
        <cfvo type="max"/>
        <color rgb="FFFCFCFF"/>
        <color rgb="FFF8696B"/>
      </colorScale>
    </cfRule>
  </conditionalFormatting>
  <conditionalFormatting sqref="Y145:Y155">
    <cfRule type="colorScale" priority="8">
      <colorScale>
        <cfvo type="min"/>
        <cfvo type="max"/>
        <color rgb="FFFCFCFF"/>
        <color rgb="FFF8696B"/>
      </colorScale>
    </cfRule>
  </conditionalFormatting>
  <conditionalFormatting sqref="Y163:Y173">
    <cfRule type="colorScale" priority="5">
      <colorScale>
        <cfvo type="min"/>
        <cfvo type="max"/>
        <color rgb="FFFCFCFF"/>
        <color rgb="FFF8696B"/>
      </colorScale>
    </cfRule>
  </conditionalFormatting>
  <conditionalFormatting sqref="Y182:Y192">
    <cfRule type="colorScale" priority="2">
      <colorScale>
        <cfvo type="min"/>
        <cfvo type="max"/>
        <color rgb="FFFCFCFF"/>
        <color rgb="FFF8696B"/>
      </colorScale>
    </cfRule>
  </conditionalFormatting>
  <conditionalFormatting sqref="Z2:AA11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{D8241140-7CF8-4896-B82B-E583681641A8}</x14:id>
        </ext>
      </extLst>
    </cfRule>
  </conditionalFormatting>
  <conditionalFormatting sqref="AB2:AD1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{8F4C1B58-11F1-450A-AA61-81A4212B7292}</x14:id>
        </ext>
      </extLst>
    </cfRule>
  </conditionalFormatting>
  <conditionalFormatting sqref="AC20:AK28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8:AK4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6:AK6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4:AK8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2:AK10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0:AK11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8:AK1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46:AK1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64:AK17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83:AK19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X18:Y18">
      <formula1>$A$4:$A$23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643024-8307-4E08-B300-A9378E6013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X2:Y11</xm:sqref>
        </x14:conditionalFormatting>
        <x14:conditionalFormatting xmlns:xm="http://schemas.microsoft.com/office/excel/2006/main">
          <x14:cfRule type="dataBar" id="{D8241140-7CF8-4896-B82B-E583681641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Z2:AA11</xm:sqref>
        </x14:conditionalFormatting>
        <x14:conditionalFormatting xmlns:xm="http://schemas.microsoft.com/office/excel/2006/main">
          <x14:cfRule type="dataBar" id="{8F4C1B58-11F1-450A-AA61-81A4212B72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AB2:AD11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D21"/>
    </sheetView>
  </sheetViews>
  <sheetFormatPr defaultRowHeight="15" x14ac:dyDescent="0.25"/>
  <cols>
    <col min="1" max="1" width="10.28515625" bestFit="1" customWidth="1"/>
    <col min="2" max="2" width="13.85546875" bestFit="1" customWidth="1"/>
    <col min="3" max="3" width="14.28515625" bestFit="1" customWidth="1"/>
    <col min="4" max="4" width="21.85546875" bestFit="1" customWidth="1"/>
  </cols>
  <sheetData>
    <row r="1" spans="1:4" x14ac:dyDescent="0.25">
      <c r="A1" t="s">
        <v>779</v>
      </c>
      <c r="B1" t="s">
        <v>780</v>
      </c>
      <c r="C1" t="s">
        <v>781</v>
      </c>
      <c r="D1" t="s">
        <v>782</v>
      </c>
    </row>
    <row r="2" spans="1:4" x14ac:dyDescent="0.25">
      <c r="A2" t="s">
        <v>783</v>
      </c>
      <c r="B2" t="s">
        <v>784</v>
      </c>
      <c r="C2" t="s">
        <v>785</v>
      </c>
      <c r="D2" t="s">
        <v>784</v>
      </c>
    </row>
    <row r="3" spans="1:4" x14ac:dyDescent="0.25">
      <c r="A3" t="s">
        <v>786</v>
      </c>
      <c r="B3" t="s">
        <v>45</v>
      </c>
      <c r="C3" t="s">
        <v>787</v>
      </c>
      <c r="D3" t="s">
        <v>45</v>
      </c>
    </row>
    <row r="4" spans="1:4" x14ac:dyDescent="0.25">
      <c r="A4" t="s">
        <v>788</v>
      </c>
      <c r="B4" t="s">
        <v>39</v>
      </c>
      <c r="C4" t="s">
        <v>789</v>
      </c>
      <c r="D4" t="s">
        <v>39</v>
      </c>
    </row>
    <row r="5" spans="1:4" x14ac:dyDescent="0.25">
      <c r="A5" t="s">
        <v>790</v>
      </c>
      <c r="B5" t="s">
        <v>60</v>
      </c>
      <c r="C5" t="s">
        <v>791</v>
      </c>
      <c r="D5" t="s">
        <v>60</v>
      </c>
    </row>
    <row r="6" spans="1:4" x14ac:dyDescent="0.25">
      <c r="A6" t="s">
        <v>792</v>
      </c>
      <c r="B6" t="s">
        <v>53</v>
      </c>
      <c r="C6" t="s">
        <v>793</v>
      </c>
      <c r="D6" t="s">
        <v>53</v>
      </c>
    </row>
    <row r="7" spans="1:4" x14ac:dyDescent="0.25">
      <c r="A7" t="s">
        <v>794</v>
      </c>
      <c r="B7" t="s">
        <v>50</v>
      </c>
      <c r="C7" t="s">
        <v>795</v>
      </c>
      <c r="D7" t="s">
        <v>50</v>
      </c>
    </row>
    <row r="8" spans="1:4" x14ac:dyDescent="0.25">
      <c r="A8" t="s">
        <v>796</v>
      </c>
      <c r="B8" t="s">
        <v>797</v>
      </c>
      <c r="C8" t="s">
        <v>798</v>
      </c>
      <c r="D8" t="s">
        <v>797</v>
      </c>
    </row>
    <row r="9" spans="1:4" x14ac:dyDescent="0.25">
      <c r="A9" t="s">
        <v>799</v>
      </c>
      <c r="B9" t="s">
        <v>41</v>
      </c>
      <c r="C9" t="s">
        <v>800</v>
      </c>
      <c r="D9" t="s">
        <v>41</v>
      </c>
    </row>
    <row r="10" spans="1:4" x14ac:dyDescent="0.25">
      <c r="A10" t="s">
        <v>801</v>
      </c>
      <c r="B10" t="s">
        <v>802</v>
      </c>
      <c r="C10" t="s">
        <v>803</v>
      </c>
      <c r="D10" t="s">
        <v>802</v>
      </c>
    </row>
    <row r="11" spans="1:4" x14ac:dyDescent="0.25">
      <c r="A11" t="s">
        <v>804</v>
      </c>
      <c r="B11" t="s">
        <v>54</v>
      </c>
      <c r="C11" t="s">
        <v>805</v>
      </c>
      <c r="D11" t="s">
        <v>54</v>
      </c>
    </row>
    <row r="12" spans="1:4" x14ac:dyDescent="0.25">
      <c r="A12" t="s">
        <v>806</v>
      </c>
      <c r="B12" t="s">
        <v>49</v>
      </c>
      <c r="C12" t="s">
        <v>807</v>
      </c>
      <c r="D12" t="s">
        <v>49</v>
      </c>
    </row>
    <row r="13" spans="1:4" x14ac:dyDescent="0.25">
      <c r="A13" t="s">
        <v>808</v>
      </c>
      <c r="B13" t="s">
        <v>809</v>
      </c>
      <c r="C13" t="s">
        <v>810</v>
      </c>
      <c r="D13" t="s">
        <v>809</v>
      </c>
    </row>
    <row r="14" spans="1:4" x14ac:dyDescent="0.25">
      <c r="A14" t="s">
        <v>811</v>
      </c>
      <c r="B14" t="s">
        <v>44</v>
      </c>
      <c r="C14" t="s">
        <v>812</v>
      </c>
      <c r="D14" t="s">
        <v>44</v>
      </c>
    </row>
    <row r="15" spans="1:4" x14ac:dyDescent="0.25">
      <c r="A15" t="s">
        <v>813</v>
      </c>
      <c r="B15" t="s">
        <v>814</v>
      </c>
      <c r="C15" t="s">
        <v>815</v>
      </c>
      <c r="D15" t="s">
        <v>814</v>
      </c>
    </row>
    <row r="16" spans="1:4" x14ac:dyDescent="0.25">
      <c r="A16" t="s">
        <v>816</v>
      </c>
      <c r="B16" t="s">
        <v>48</v>
      </c>
      <c r="C16" t="s">
        <v>817</v>
      </c>
      <c r="D16" t="s">
        <v>48</v>
      </c>
    </row>
    <row r="17" spans="1:4" x14ac:dyDescent="0.25">
      <c r="A17" t="s">
        <v>818</v>
      </c>
      <c r="B17" t="s">
        <v>819</v>
      </c>
      <c r="C17" t="s">
        <v>820</v>
      </c>
      <c r="D17" t="s">
        <v>819</v>
      </c>
    </row>
    <row r="18" spans="1:4" x14ac:dyDescent="0.25">
      <c r="A18" t="s">
        <v>821</v>
      </c>
      <c r="B18" t="s">
        <v>822</v>
      </c>
      <c r="C18" t="s">
        <v>823</v>
      </c>
      <c r="D18" t="s">
        <v>822</v>
      </c>
    </row>
    <row r="19" spans="1:4" x14ac:dyDescent="0.25">
      <c r="A19" t="s">
        <v>824</v>
      </c>
      <c r="B19" t="s">
        <v>57</v>
      </c>
      <c r="C19" t="s">
        <v>825</v>
      </c>
      <c r="D19" t="s">
        <v>57</v>
      </c>
    </row>
    <row r="20" spans="1:4" x14ac:dyDescent="0.25">
      <c r="A20" t="s">
        <v>826</v>
      </c>
      <c r="B20" t="s">
        <v>827</v>
      </c>
      <c r="C20" t="s">
        <v>828</v>
      </c>
      <c r="D20" t="s">
        <v>827</v>
      </c>
    </row>
    <row r="21" spans="1:4" x14ac:dyDescent="0.25">
      <c r="A21" t="s">
        <v>829</v>
      </c>
      <c r="B21" t="s">
        <v>47</v>
      </c>
      <c r="C21" t="s">
        <v>830</v>
      </c>
      <c r="D21" t="s">
        <v>47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6"/>
  <sheetViews>
    <sheetView topLeftCell="I1" zoomScale="90" zoomScaleNormal="90" workbookViewId="0">
      <selection activeCell="A2" sqref="A2:K23"/>
    </sheetView>
  </sheetViews>
  <sheetFormatPr defaultRowHeight="15" x14ac:dyDescent="0.25"/>
  <cols>
    <col min="1" max="1" width="14.7109375" bestFit="1" customWidth="1"/>
    <col min="2" max="2" width="9.28515625" customWidth="1"/>
    <col min="3" max="3" width="5.5703125" customWidth="1"/>
    <col min="4" max="4" width="4.85546875" customWidth="1"/>
    <col min="5" max="5" width="4.5703125" customWidth="1"/>
    <col min="6" max="6" width="12.42578125" customWidth="1"/>
    <col min="7" max="7" width="16" customWidth="1"/>
    <col min="8" max="8" width="9.5703125" customWidth="1"/>
    <col min="9" max="9" width="6.7109375" customWidth="1"/>
    <col min="10" max="11" width="20" customWidth="1"/>
    <col min="15" max="15" width="12" customWidth="1"/>
    <col min="16" max="16" width="16.5703125" customWidth="1"/>
    <col min="17" max="17" width="13.85546875" bestFit="1" customWidth="1"/>
    <col min="18" max="18" width="17" customWidth="1"/>
    <col min="19" max="19" width="13.85546875" bestFit="1" customWidth="1"/>
    <col min="20" max="20" width="14.140625" customWidth="1"/>
    <col min="21" max="21" width="14.42578125" customWidth="1"/>
    <col min="22" max="22" width="13.42578125" customWidth="1"/>
    <col min="23" max="23" width="13.7109375" customWidth="1"/>
    <col min="24" max="24" width="22" customWidth="1"/>
    <col min="25" max="25" width="21.7109375" customWidth="1"/>
    <col min="26" max="26" width="16" customWidth="1"/>
    <col min="27" max="27" width="11.42578125" customWidth="1"/>
    <col min="28" max="28" width="16.42578125" customWidth="1"/>
    <col min="29" max="29" width="25" bestFit="1" customWidth="1"/>
    <col min="30" max="30" width="25.28515625" bestFit="1" customWidth="1"/>
    <col min="31" max="31" width="25.5703125" bestFit="1" customWidth="1"/>
    <col min="32" max="32" width="26" bestFit="1" customWidth="1"/>
    <col min="33" max="33" width="21" bestFit="1" customWidth="1"/>
    <col min="34" max="34" width="21.5703125" bestFit="1" customWidth="1"/>
    <col min="35" max="35" width="8.5703125" bestFit="1" customWidth="1"/>
    <col min="36" max="37" width="13.28515625" bestFit="1" customWidth="1"/>
    <col min="38" max="38" width="17.42578125" bestFit="1" customWidth="1"/>
    <col min="39" max="39" width="17.5703125" bestFit="1" customWidth="1"/>
  </cols>
  <sheetData>
    <row r="1" spans="1:38" x14ac:dyDescent="0.25">
      <c r="A1" s="65" t="s">
        <v>857</v>
      </c>
      <c r="B1" s="65"/>
      <c r="C1" s="65"/>
      <c r="D1" s="65"/>
      <c r="E1" s="65"/>
      <c r="F1" s="65"/>
      <c r="G1" s="65"/>
      <c r="H1" s="65"/>
      <c r="I1" s="65"/>
      <c r="J1" s="65"/>
      <c r="K1" s="65"/>
      <c r="N1" t="s">
        <v>915</v>
      </c>
      <c r="O1" s="21" t="s">
        <v>864</v>
      </c>
      <c r="P1" s="29" t="s">
        <v>71</v>
      </c>
      <c r="Q1" s="30" t="s">
        <v>778</v>
      </c>
      <c r="R1" s="31" t="s">
        <v>72</v>
      </c>
      <c r="S1" s="32" t="s">
        <v>878</v>
      </c>
      <c r="T1" s="22" t="s">
        <v>73</v>
      </c>
      <c r="U1" s="22" t="s">
        <v>74</v>
      </c>
      <c r="V1" s="22" t="s">
        <v>865</v>
      </c>
      <c r="W1" s="22" t="s">
        <v>866</v>
      </c>
      <c r="X1" s="22" t="s">
        <v>903</v>
      </c>
      <c r="Y1" s="22" t="s">
        <v>867</v>
      </c>
      <c r="Z1" s="22" t="s">
        <v>75</v>
      </c>
      <c r="AA1" s="22" t="s">
        <v>76</v>
      </c>
      <c r="AB1" s="23" t="s">
        <v>77</v>
      </c>
      <c r="AC1" s="22" t="s">
        <v>879</v>
      </c>
      <c r="AD1" s="22" t="s">
        <v>880</v>
      </c>
      <c r="AE1" s="22" t="s">
        <v>881</v>
      </c>
      <c r="AF1" s="22" t="s">
        <v>882</v>
      </c>
      <c r="AG1" s="22" t="s">
        <v>883</v>
      </c>
      <c r="AH1" s="22" t="s">
        <v>884</v>
      </c>
      <c r="AJ1" s="49"/>
    </row>
    <row r="2" spans="1:38" x14ac:dyDescent="0.25">
      <c r="A2" t="s">
        <v>849</v>
      </c>
      <c r="B2" t="s">
        <v>850</v>
      </c>
      <c r="C2" t="s">
        <v>33</v>
      </c>
      <c r="D2" t="s">
        <v>0</v>
      </c>
      <c r="E2" t="s">
        <v>34</v>
      </c>
      <c r="F2" t="s">
        <v>851</v>
      </c>
      <c r="G2" t="s">
        <v>852</v>
      </c>
      <c r="H2" t="s">
        <v>853</v>
      </c>
      <c r="I2" t="s">
        <v>854</v>
      </c>
      <c r="J2" t="s">
        <v>855</v>
      </c>
      <c r="K2" t="s">
        <v>856</v>
      </c>
      <c r="N2" s="48">
        <f>Tabela12[[#This Row],[GOLS CASA]]-Tabela12[[#This Row],[GOLS FORA]]</f>
        <v>0.52416052416052417</v>
      </c>
      <c r="O2" s="35">
        <v>1</v>
      </c>
      <c r="P2" s="25" t="str">
        <f>Tabela121215[[#This Row],[TIME CASA]]</f>
        <v>Goias</v>
      </c>
      <c r="Q2" s="25">
        <f>Tabela121215[[#This Row],[Coluna1]]</f>
        <v>0</v>
      </c>
      <c r="R2" s="27" t="str">
        <f>Tabela121215[[#This Row],[TIME FORA]]</f>
        <v>Internacional</v>
      </c>
      <c r="S2" s="27">
        <f>Tabela121215[[#This Row],[Coluna2]]</f>
        <v>0</v>
      </c>
      <c r="T2" s="45">
        <f>S25</f>
        <v>0.67567567567567566</v>
      </c>
      <c r="U2" s="45">
        <f>S26</f>
        <v>0.15151515151515152</v>
      </c>
      <c r="V2" s="43">
        <f>W19</f>
        <v>0.85940486088850931</v>
      </c>
      <c r="W2" s="43">
        <f>V19</f>
        <v>0.50881251219738821</v>
      </c>
      <c r="X2" s="43">
        <f t="shared" ref="X2:X11" si="0">1-V2</f>
        <v>0.14059513911149069</v>
      </c>
      <c r="Y2" s="43">
        <f t="shared" ref="Y2:Y11" si="1">1-W2</f>
        <v>0.49118748780261179</v>
      </c>
      <c r="Z2" s="38">
        <f>SUM(AB20:AI20,AC21:AI21,AD22:AI22,AE23:AI23,AF24:AI24,AG25:AI25,AH26:AI26,AI27)</f>
        <v>0.44163243733671925</v>
      </c>
      <c r="AA2" s="38">
        <f>SUM(AA20,AB21,AC22,AD23,AE24,AF25,AG26,AH27,AI28)</f>
        <v>0.48320096781525479</v>
      </c>
      <c r="AB2" s="39">
        <f>SUM(AA21:AA28,AB22:AB28,AC23:AC28,AD24:AD28,AE25:AE28,AF26:AF28,AG27:AG28,AH28)</f>
        <v>7.5166550729534765E-2</v>
      </c>
      <c r="AC2" s="37" t="str">
        <f>IF(Tabela12[[#This Row],[%SG CASA]]&gt;=LARGE(Tabela12[[%SG CASA]:[%SG FORA]],4),"SIM","NÃO")</f>
        <v>SIM</v>
      </c>
      <c r="AD2" s="37" t="str">
        <f>IF(Tabela12[[#This Row],[%SG FORA]]&gt;=LARGE(Tabela12[[%SG CASA]:[%SG FORA]],4),"SIM","NÃO")</f>
        <v>NÃO</v>
      </c>
      <c r="AE2" s="37" t="str">
        <f>IF(Tabela12[[#This Row],[%SOFRE GOL FORA]]&gt;=LARGE(Tabela12[[%SOFRE GOL CASA]:[%SOFRE GOL FORA]],6),"SIM","NÃO")</f>
        <v>NÃO</v>
      </c>
      <c r="AF2" s="37" t="str">
        <f>IF(Tabela12[[#This Row],[%SOFRE GOL CASA]]&gt;=LARGE(Tabela12[[%SOFRE GOL CASA]:[%SOFRE GOL FORA]],6),"SIM","NÃO")</f>
        <v>NÃO</v>
      </c>
      <c r="AG2" s="37" t="str">
        <f t="shared" ref="AG2:AG11" si="2">IF(Z2 &gt; 0.6, "SIM","NÃO")</f>
        <v>NÃO</v>
      </c>
      <c r="AH2" s="37" t="str">
        <f t="shared" ref="AH2:AH11" si="3">IF(AB2 &gt; 0.6, "SIM","NÃO")</f>
        <v>NÃO</v>
      </c>
      <c r="AJ2" s="50"/>
      <c r="AL2" t="str">
        <f>IF(Tabela12[[#This Row],[%SG CASA]]&gt;LARGE(Tabela12[[%SG CASA]:[%SG FORA]],5),"SIM","NÃO")</f>
        <v>SIM</v>
      </c>
    </row>
    <row r="3" spans="1:38" x14ac:dyDescent="0.25">
      <c r="A3" t="s">
        <v>23</v>
      </c>
      <c r="N3" s="48">
        <f>Tabela12[[#This Row],[GOLS CASA]]-Tabela12[[#This Row],[GOLS FORA]]</f>
        <v>5.3235053235053287E-2</v>
      </c>
      <c r="O3" s="35">
        <v>2</v>
      </c>
      <c r="P3" s="25" t="str">
        <f>Tabela121215[[#This Row],[TIME CASA]]</f>
        <v>Athletico PR</v>
      </c>
      <c r="Q3" s="25">
        <f>Tabela121215[[#This Row],[Coluna1]]</f>
        <v>0</v>
      </c>
      <c r="R3" s="27" t="str">
        <f>Tabela121215[[#This Row],[TIME FORA]]</f>
        <v>Atletico MG</v>
      </c>
      <c r="S3" s="27">
        <f>Tabela121215[[#This Row],[Coluna2]]</f>
        <v>0</v>
      </c>
      <c r="T3" s="45">
        <f>S43</f>
        <v>0.81081081081081086</v>
      </c>
      <c r="U3" s="45">
        <f>S44</f>
        <v>0.75757575757575757</v>
      </c>
      <c r="V3" s="43">
        <f>W37</f>
        <v>0.46880153914023531</v>
      </c>
      <c r="W3" s="43">
        <f>V37</f>
        <v>0.4444975166820565</v>
      </c>
      <c r="X3" s="43">
        <f t="shared" si="0"/>
        <v>0.53119846085976463</v>
      </c>
      <c r="Y3" s="43">
        <f t="shared" si="1"/>
        <v>0.5555024833179435</v>
      </c>
      <c r="Z3" s="38">
        <f>SUM(AB38:AI38,AC39:AI39,AD40:AI40,AE41:AI41,AF42:AI42,AG43:AI43,AH44:AI44,AI45)</f>
        <v>0.33663320427365317</v>
      </c>
      <c r="AA3" s="38">
        <f>SUM(AA38,AB39,AC40,AD41,AE42,AF43,AG44,AH45,AI46)</f>
        <v>0.35742939360021608</v>
      </c>
      <c r="AB3" s="39">
        <f>SUM(AA40:AA46,AA39,AB40:AB46,AC41,AD42,AE43,AF44,AG45,AH46,AC46:AG46,AC45:AF45,AC44:AE44,AC42,AC43,AD43)</f>
        <v>0.30593708555958921</v>
      </c>
      <c r="AC3" s="37" t="str">
        <f>IF(Tabela12[[#This Row],[%SG CASA]]&gt;=LARGE(Tabela12[[%SG CASA]:[%SG FORA]],4),"SIM","NÃO")</f>
        <v>NÃO</v>
      </c>
      <c r="AD3" s="37" t="str">
        <f>IF(Tabela12[[#This Row],[%SG FORA]]&gt;=LARGE(Tabela12[[%SG CASA]:[%SG FORA]],4),"SIM","NÃO")</f>
        <v>NÃO</v>
      </c>
      <c r="AE3" s="37" t="str">
        <f>IF(Tabela12[[#This Row],[%SOFRE GOL FORA]]&gt;=LARGE(Tabela12[[%SOFRE GOL CASA]:[%SOFRE GOL FORA]],6),"SIM","NÃO")</f>
        <v>NÃO</v>
      </c>
      <c r="AF3" s="37" t="str">
        <f>IF(Tabela12[[#This Row],[%SOFRE GOL CASA]]&gt;=LARGE(Tabela12[[%SOFRE GOL CASA]:[%SOFRE GOL FORA]],6),"SIM","NÃO")</f>
        <v>NÃO</v>
      </c>
      <c r="AG3" s="17" t="str">
        <f t="shared" si="2"/>
        <v>NÃO</v>
      </c>
      <c r="AH3" s="17" t="str">
        <f t="shared" si="3"/>
        <v>NÃO</v>
      </c>
      <c r="AL3" t="str">
        <f>IF(Tabela12[[#This Row],[%SG CASA]]&gt;LARGE(Tabela12[[%SG CASA]:[%SG FORA]],5),"SIM","NÃO")</f>
        <v>NÃO</v>
      </c>
    </row>
    <row r="4" spans="1:38" x14ac:dyDescent="0.25">
      <c r="A4" t="s">
        <v>39</v>
      </c>
      <c r="B4">
        <v>4</v>
      </c>
      <c r="C4">
        <v>4</v>
      </c>
      <c r="D4">
        <v>0</v>
      </c>
      <c r="E4">
        <v>0</v>
      </c>
      <c r="F4">
        <v>12</v>
      </c>
      <c r="G4">
        <v>2</v>
      </c>
      <c r="H4">
        <v>10</v>
      </c>
      <c r="I4">
        <v>12</v>
      </c>
      <c r="J4">
        <v>0.5</v>
      </c>
      <c r="K4">
        <v>3</v>
      </c>
      <c r="N4" s="48">
        <f>Tabela12[[#This Row],[GOLS CASA]]-Tabela12[[#This Row],[GOLS FORA]]</f>
        <v>2.4856674856674861</v>
      </c>
      <c r="O4" s="35">
        <v>3</v>
      </c>
      <c r="P4" s="25" t="str">
        <f>Tabela121215[[#This Row],[TIME CASA]]</f>
        <v>Botafogo</v>
      </c>
      <c r="Q4" s="25">
        <f>Tabela121215[[#This Row],[Coluna1]]</f>
        <v>0</v>
      </c>
      <c r="R4" s="27" t="str">
        <f>Tabela121215[[#This Row],[TIME FORA]]</f>
        <v>Flamengo</v>
      </c>
      <c r="S4" s="27">
        <f>Tabela121215[[#This Row],[Coluna2]]</f>
        <v>0</v>
      </c>
      <c r="T4" s="45">
        <f>S61</f>
        <v>3.2432432432432434</v>
      </c>
      <c r="U4" s="45">
        <f>S62</f>
        <v>0.75757575757575757</v>
      </c>
      <c r="V4" s="43">
        <f>W55</f>
        <v>0.46880153914023531</v>
      </c>
      <c r="W4" s="43">
        <f>V55</f>
        <v>3.9037082813529744E-2</v>
      </c>
      <c r="X4" s="43">
        <f t="shared" si="0"/>
        <v>0.53119846085976463</v>
      </c>
      <c r="Y4" s="43">
        <f t="shared" si="1"/>
        <v>0.9609629171864702</v>
      </c>
      <c r="Z4" s="38">
        <f>SUM(AC57:AI57,AB56:AI56,AD58:AI58,AE59:AI59,AF60:AI60,AG61:AI61,AH62:AI62,AI63)</f>
        <v>0.8406430056125056</v>
      </c>
      <c r="AA4" s="38">
        <f>SUM(AA56,AB57,AC58,AD59,AE60,AF61,AG62,AH63,AI64)</f>
        <v>9.9705002349250851E-2</v>
      </c>
      <c r="AB4" s="39">
        <f>SUM(AA57,AB58,AC59,AD60,AE61,AF62,AG63,AH64,AA58:AA64,AB59:AB64,AC60:AC64,AD61:AD64,AE62:AE64,AF63:AF64,AG64)</f>
        <v>5.3441250615541204E-2</v>
      </c>
      <c r="AC4" s="37" t="str">
        <f>IF(Tabela12[[#This Row],[%SG CASA]]&gt;=LARGE(Tabela12[[%SG CASA]:[%SG FORA]],4),"SIM","NÃO")</f>
        <v>NÃO</v>
      </c>
      <c r="AD4" s="37" t="str">
        <f>IF(Tabela12[[#This Row],[%SG FORA]]&gt;=LARGE(Tabela12[[%SG CASA]:[%SG FORA]],4),"SIM","NÃO")</f>
        <v>NÃO</v>
      </c>
      <c r="AE4" s="37" t="str">
        <f>IF(Tabela12[[#This Row],[%SOFRE GOL FORA]]&gt;=LARGE(Tabela12[[%SOFRE GOL CASA]:[%SOFRE GOL FORA]],6),"SIM","NÃO")</f>
        <v>SIM</v>
      </c>
      <c r="AF4" s="37" t="str">
        <f>IF(Tabela12[[#This Row],[%SOFRE GOL CASA]]&gt;=LARGE(Tabela12[[%SOFRE GOL CASA]:[%SOFRE GOL FORA]],6),"SIM","NÃO")</f>
        <v>NÃO</v>
      </c>
      <c r="AG4" s="17" t="str">
        <f t="shared" si="2"/>
        <v>SIM</v>
      </c>
      <c r="AH4" s="17" t="str">
        <f t="shared" si="3"/>
        <v>NÃO</v>
      </c>
      <c r="AL4" t="str">
        <f>IF(Tabela12[[#This Row],[%SG CASA]]&gt;LARGE(Tabela12[[%SG CASA]:[%SG FORA]],5),"SIM","NÃO")</f>
        <v>NÃO</v>
      </c>
    </row>
    <row r="5" spans="1:38" x14ac:dyDescent="0.25">
      <c r="A5" t="s">
        <v>50</v>
      </c>
      <c r="B5">
        <v>4</v>
      </c>
      <c r="C5">
        <v>3</v>
      </c>
      <c r="D5">
        <v>1</v>
      </c>
      <c r="E5">
        <v>0</v>
      </c>
      <c r="F5">
        <v>6</v>
      </c>
      <c r="G5">
        <v>2</v>
      </c>
      <c r="H5">
        <v>4</v>
      </c>
      <c r="I5">
        <v>10</v>
      </c>
      <c r="J5">
        <v>0.5</v>
      </c>
      <c r="K5">
        <v>1.5</v>
      </c>
      <c r="N5" s="48">
        <f>Tabela12[[#This Row],[GOLS CASA]]-Tabela12[[#This Row],[GOLS FORA]]</f>
        <v>0.66953316953316944</v>
      </c>
      <c r="O5" s="35">
        <v>4</v>
      </c>
      <c r="P5" s="25" t="str">
        <f>Tabela121215[[#This Row],[TIME CASA]]</f>
        <v>Gremio</v>
      </c>
      <c r="Q5" s="25">
        <f>Tabela121215[[#This Row],[Coluna1]]</f>
        <v>0</v>
      </c>
      <c r="R5" s="27" t="str">
        <f>Tabela121215[[#This Row],[TIME FORA]]</f>
        <v>Cuiaba</v>
      </c>
      <c r="S5" s="27">
        <f>Tabela121215[[#This Row],[Coluna2]]</f>
        <v>0</v>
      </c>
      <c r="T5" s="45">
        <f>S79</f>
        <v>1.3513513513513513</v>
      </c>
      <c r="U5" s="45">
        <f>S80</f>
        <v>0.68181818181818188</v>
      </c>
      <c r="V5" s="43">
        <f>W73</f>
        <v>0.50569670743747241</v>
      </c>
      <c r="W5" s="43">
        <f>V73</f>
        <v>0.25889017256861729</v>
      </c>
      <c r="X5" s="43">
        <f t="shared" si="0"/>
        <v>0.49430329256252759</v>
      </c>
      <c r="Y5" s="43">
        <f t="shared" si="1"/>
        <v>0.74110982743138276</v>
      </c>
      <c r="Z5" s="38">
        <f>SUM(AB74:AI74,AC75:AI75,AD76:AI76,AE77:AI77,AF78:AI78,AG79:AI79,AH80:AI80,AI81)</f>
        <v>0.52922277402989293</v>
      </c>
      <c r="AA5" s="38">
        <f>SUM(AA74,AB75,AC76,AD77,AE78,AF79,AG80,AH81,AI82)</f>
        <v>0.28234648750950864</v>
      </c>
      <c r="AB5" s="39">
        <f>SUM(AA75,AB76,AC77,AD78,AE79,AF80,AG81,AH82,AA76:AA82,AB77:AB82,AC78:AC82,AD79:AD82,AE80:AE82,AF81:AF82,AG82)</f>
        <v>0.18841831984198476</v>
      </c>
      <c r="AC5" s="37" t="str">
        <f>IF(Tabela12[[#This Row],[%SG CASA]]&gt;=LARGE(Tabela12[[%SG CASA]:[%SG FORA]],4),"SIM","NÃO")</f>
        <v>NÃO</v>
      </c>
      <c r="AD5" s="37" t="str">
        <f>IF(Tabela12[[#This Row],[%SG FORA]]&gt;=LARGE(Tabela12[[%SG CASA]:[%SG FORA]],4),"SIM","NÃO")</f>
        <v>NÃO</v>
      </c>
      <c r="AE5" s="37" t="str">
        <f>IF(Tabela12[[#This Row],[%SOFRE GOL FORA]]&gt;=LARGE(Tabela12[[%SOFRE GOL CASA]:[%SOFRE GOL FORA]],6),"SIM","NÃO")</f>
        <v>NÃO</v>
      </c>
      <c r="AF5" s="37" t="str">
        <f>IF(Tabela12[[#This Row],[%SOFRE GOL CASA]]&gt;=LARGE(Tabela12[[%SOFRE GOL CASA]:[%SOFRE GOL FORA]],6),"SIM","NÃO")</f>
        <v>NÃO</v>
      </c>
      <c r="AG5" s="17" t="str">
        <f t="shared" si="2"/>
        <v>NÃO</v>
      </c>
      <c r="AH5" s="17" t="str">
        <f t="shared" si="3"/>
        <v>NÃO</v>
      </c>
      <c r="AL5" t="str">
        <f>IF(Tabela12[[#This Row],[%SG CASA]]&gt;LARGE(Tabela12[[%SG CASA]:[%SG FORA]],5),"SIM","NÃO")</f>
        <v>NÃO</v>
      </c>
    </row>
    <row r="6" spans="1:38" x14ac:dyDescent="0.25">
      <c r="A6" t="s">
        <v>41</v>
      </c>
      <c r="B6">
        <v>4</v>
      </c>
      <c r="C6">
        <v>3</v>
      </c>
      <c r="D6">
        <v>1</v>
      </c>
      <c r="E6">
        <v>0</v>
      </c>
      <c r="F6">
        <v>6</v>
      </c>
      <c r="G6">
        <v>2</v>
      </c>
      <c r="H6">
        <v>4</v>
      </c>
      <c r="I6">
        <v>10</v>
      </c>
      <c r="J6">
        <v>0.5</v>
      </c>
      <c r="K6">
        <v>1.5</v>
      </c>
      <c r="N6" s="48">
        <f>Tabela12[[#This Row],[GOLS CASA]]-Tabela12[[#This Row],[GOLS FORA]]</f>
        <v>1.3185913185913187</v>
      </c>
      <c r="O6" s="35">
        <v>5</v>
      </c>
      <c r="P6" s="25" t="str">
        <f>Tabela121215[[#This Row],[TIME CASA]]</f>
        <v>Fluminense</v>
      </c>
      <c r="Q6" s="25">
        <f>Tabela121215[[#This Row],[Coluna1]]</f>
        <v>0</v>
      </c>
      <c r="R6" s="27" t="str">
        <f>Tabela121215[[#This Row],[TIME FORA]]</f>
        <v>Fortaleza</v>
      </c>
      <c r="S6" s="27">
        <f>Tabela121215[[#This Row],[Coluna2]]</f>
        <v>0</v>
      </c>
      <c r="T6" s="45">
        <f>S97</f>
        <v>1.6216216216216217</v>
      </c>
      <c r="U6" s="45">
        <f>S98</f>
        <v>0.30303030303030304</v>
      </c>
      <c r="V6" s="43">
        <f>W91</f>
        <v>0.73857671491879806</v>
      </c>
      <c r="W6" s="43">
        <f>V91</f>
        <v>0.19757804233651508</v>
      </c>
      <c r="X6" s="43">
        <f t="shared" si="0"/>
        <v>0.26142328508120194</v>
      </c>
      <c r="Y6" s="43">
        <f t="shared" si="1"/>
        <v>0.8024219576634849</v>
      </c>
      <c r="Z6" s="38">
        <f>SUM(AB92:AI92,AC93:AI93,AD94:AI94,AE95:AI95,AF96:AI96,AG97:AI97,AH98:AI98,AI99)</f>
        <v>0.70830582147932497</v>
      </c>
      <c r="AA6" s="38">
        <f>SUM(AA92,AB93,AC94,AD95,AE96,AF97,AG98,AH99,AI100)</f>
        <v>0.22694035784950195</v>
      </c>
      <c r="AB6" s="39">
        <f>SUM(AA93,AB94,AC95,AD96,AE97,AF98,AG99,AH100,AA94:AA100,AB95:AB100,AC96:AC100,AD97:AD100,AE98:AE100,AF99:AF100,AG100)</f>
        <v>6.4703588850173535E-2</v>
      </c>
      <c r="AC6" s="37" t="str">
        <f>IF(Tabela12[[#This Row],[%SG CASA]]&gt;=LARGE(Tabela12[[%SG CASA]:[%SG FORA]],4),"SIM","NÃO")</f>
        <v>SIM</v>
      </c>
      <c r="AD6" s="37" t="str">
        <f>IF(Tabela12[[#This Row],[%SG FORA]]&gt;=LARGE(Tabela12[[%SG CASA]:[%SG FORA]],4),"SIM","NÃO")</f>
        <v>NÃO</v>
      </c>
      <c r="AE6" s="37" t="str">
        <f>IF(Tabela12[[#This Row],[%SOFRE GOL FORA]]&gt;=LARGE(Tabela12[[%SOFRE GOL CASA]:[%SOFRE GOL FORA]],6),"SIM","NÃO")</f>
        <v>SIM</v>
      </c>
      <c r="AF6" s="37" t="str">
        <f>IF(Tabela12[[#This Row],[%SOFRE GOL CASA]]&gt;=LARGE(Tabela12[[%SOFRE GOL CASA]:[%SOFRE GOL FORA]],6),"SIM","NÃO")</f>
        <v>NÃO</v>
      </c>
      <c r="AG6" s="17" t="str">
        <f t="shared" si="2"/>
        <v>SIM</v>
      </c>
      <c r="AH6" s="17" t="str">
        <f t="shared" si="3"/>
        <v>NÃO</v>
      </c>
      <c r="AL6" t="str">
        <f>IF(Tabela12[[#This Row],[%SG CASA]]&gt;LARGE(Tabela12[[%SG CASA]:[%SG FORA]],5),"SIM","NÃO")</f>
        <v>SIM</v>
      </c>
    </row>
    <row r="7" spans="1:38" x14ac:dyDescent="0.25">
      <c r="A7" t="s">
        <v>46</v>
      </c>
      <c r="B7">
        <v>4</v>
      </c>
      <c r="C7">
        <v>3</v>
      </c>
      <c r="D7">
        <v>0</v>
      </c>
      <c r="E7">
        <v>1</v>
      </c>
      <c r="F7">
        <v>6</v>
      </c>
      <c r="G7">
        <v>3</v>
      </c>
      <c r="H7">
        <v>3</v>
      </c>
      <c r="I7">
        <v>9</v>
      </c>
      <c r="J7">
        <v>0.75</v>
      </c>
      <c r="K7">
        <v>1.5</v>
      </c>
      <c r="N7" s="48">
        <f>Tabela12[[#This Row],[GOLS CASA]]-Tabela12[[#This Row],[GOLS FORA]]</f>
        <v>-1.1752661752661751</v>
      </c>
      <c r="O7" s="35">
        <v>6</v>
      </c>
      <c r="P7" s="25" t="str">
        <f>Tabela121215[[#This Row],[TIME CASA]]</f>
        <v>Corinthians</v>
      </c>
      <c r="Q7" s="25">
        <f>Tabela121215[[#This Row],[Coluna1]]</f>
        <v>0</v>
      </c>
      <c r="R7" s="27" t="str">
        <f>Tabela121215[[#This Row],[TIME FORA]]</f>
        <v>Palmeiras</v>
      </c>
      <c r="S7" s="27">
        <f>Tabela121215[[#This Row],[Coluna2]]</f>
        <v>0</v>
      </c>
      <c r="T7" s="45">
        <f>S115</f>
        <v>0.94594594594594594</v>
      </c>
      <c r="U7" s="45">
        <f>S116</f>
        <v>2.1212121212121211</v>
      </c>
      <c r="V7" s="43">
        <f>W109</f>
        <v>0.11988622377030095</v>
      </c>
      <c r="W7" s="43">
        <f>V109</f>
        <v>0.38831207488047559</v>
      </c>
      <c r="X7" s="43">
        <f t="shared" si="0"/>
        <v>0.88011377622969911</v>
      </c>
      <c r="Y7" s="43">
        <f t="shared" si="1"/>
        <v>0.61168792511952441</v>
      </c>
      <c r="Z7" s="38">
        <f>SUM(AB110:AI110,AC111:AI111,AD112:AI112,AE113:AI113,AF114:AI114,AG115:AI115,AH116:AI116,AI117)</f>
        <v>0.15786207436127428</v>
      </c>
      <c r="AA7" s="38">
        <f>SUM(AA110,AB111,AC112,AD113,AE114,AF115,AG116,AH117,AI118)</f>
        <v>0.19869222542547288</v>
      </c>
      <c r="AB7" s="39">
        <f>SUM(AA111,AB112,AC113,AD114,AE115,AF116,AG117,AH118,AA112:AA118,AB113:AB118,AC114:AC118,AD115:AD118,AE116:AE118,AF117:AF118,AG118)</f>
        <v>0.64308257442521111</v>
      </c>
      <c r="AC7" s="37" t="str">
        <f>IF(Tabela12[[#This Row],[%SG CASA]]&gt;=LARGE(Tabela12[[%SG CASA]:[%SG FORA]],4),"SIM","NÃO")</f>
        <v>NÃO</v>
      </c>
      <c r="AD7" s="37" t="str">
        <f>IF(Tabela12[[#This Row],[%SG FORA]]&gt;=LARGE(Tabela12[[%SG CASA]:[%SG FORA]],4),"SIM","NÃO")</f>
        <v>NÃO</v>
      </c>
      <c r="AE7" s="37" t="str">
        <f>IF(Tabela12[[#This Row],[%SOFRE GOL FORA]]&gt;=LARGE(Tabela12[[%SOFRE GOL CASA]:[%SOFRE GOL FORA]],6),"SIM","NÃO")</f>
        <v>NÃO</v>
      </c>
      <c r="AF7" s="37" t="str">
        <f>IF(Tabela12[[#This Row],[%SOFRE GOL CASA]]&gt;=LARGE(Tabela12[[%SOFRE GOL CASA]:[%SOFRE GOL FORA]],6),"SIM","NÃO")</f>
        <v>SIM</v>
      </c>
      <c r="AG7" s="17" t="str">
        <f t="shared" si="2"/>
        <v>NÃO</v>
      </c>
      <c r="AH7" s="17" t="str">
        <f t="shared" si="3"/>
        <v>SIM</v>
      </c>
      <c r="AL7" t="str">
        <f>IF(Tabela12[[#This Row],[%SG CASA]]&gt;LARGE(Tabela12[[%SG CASA]:[%SG FORA]],5),"SIM","NÃO")</f>
        <v>NÃO</v>
      </c>
    </row>
    <row r="8" spans="1:38" x14ac:dyDescent="0.25">
      <c r="A8" t="s">
        <v>52</v>
      </c>
      <c r="B8">
        <v>4</v>
      </c>
      <c r="C8">
        <v>2</v>
      </c>
      <c r="D8">
        <v>2</v>
      </c>
      <c r="E8">
        <v>0</v>
      </c>
      <c r="F8">
        <v>9</v>
      </c>
      <c r="G8">
        <v>5</v>
      </c>
      <c r="H8">
        <v>4</v>
      </c>
      <c r="I8">
        <v>8</v>
      </c>
      <c r="J8">
        <v>1.25</v>
      </c>
      <c r="K8">
        <v>2.25</v>
      </c>
      <c r="N8" s="48">
        <f>Tabela12[[#This Row],[GOLS CASA]]-Tabela12[[#This Row],[GOLS FORA]]</f>
        <v>-0.33579033579033574</v>
      </c>
      <c r="O8" s="35">
        <v>7</v>
      </c>
      <c r="P8" s="25" t="str">
        <f>Tabela121215[[#This Row],[TIME CASA]]</f>
        <v>Cruzeiro</v>
      </c>
      <c r="Q8" s="25">
        <f>Tabela121215[[#This Row],[Coluna1]]</f>
        <v>0</v>
      </c>
      <c r="R8" s="27" t="str">
        <f>Tabela121215[[#This Row],[TIME FORA]]</f>
        <v>Bragantino</v>
      </c>
      <c r="S8" s="27">
        <f>Tabela121215[[#This Row],[Coluna2]]</f>
        <v>0</v>
      </c>
      <c r="T8" s="45">
        <f>S133</f>
        <v>0.27027027027027034</v>
      </c>
      <c r="U8" s="45">
        <f>S134</f>
        <v>0.60606060606060608</v>
      </c>
      <c r="V8" s="43">
        <f>W127</f>
        <v>0.54549556382024345</v>
      </c>
      <c r="W8" s="43">
        <f>V127</f>
        <v>0.76317320343300488</v>
      </c>
      <c r="X8" s="43">
        <f t="shared" si="0"/>
        <v>0.45450443617975655</v>
      </c>
      <c r="Y8" s="43">
        <f t="shared" si="1"/>
        <v>0.23682679656699512</v>
      </c>
      <c r="Z8" s="38">
        <f>SUM(AB128,AC129,AD130,AE131,AF132,AG133,AH134,AI135,AC128:AI128,AD129:AI129,AE130:AI130,AF131:AI131,AG132:AI132,AH133:AI133,AI134)</f>
        <v>0.13956564028375629</v>
      </c>
      <c r="AA8" s="38">
        <f>SUM(AA128,AB129,AC130,AD131,AE132,AF133,AG134,AH135,AI136)</f>
        <v>0.48734263012666779</v>
      </c>
      <c r="AB8" s="39">
        <f>SUM(AA129,AB130,AC131,AD132,AE133,AF134,AG135,AH136,AA130:AA136,AB131:AB136,AC132:AC136,AD133:AD136,AE134:AE136,AF135:AF136,AG136)</f>
        <v>0.37309171192621865</v>
      </c>
      <c r="AC8" s="37" t="str">
        <f>IF(Tabela12[[#This Row],[%SG CASA]]&gt;=LARGE(Tabela12[[%SG CASA]:[%SG FORA]],4),"SIM","NÃO")</f>
        <v>NÃO</v>
      </c>
      <c r="AD8" s="37" t="str">
        <f>IF(Tabela12[[#This Row],[%SG FORA]]&gt;=LARGE(Tabela12[[%SG CASA]:[%SG FORA]],4),"SIM","NÃO")</f>
        <v>SIM</v>
      </c>
      <c r="AE8" s="37" t="str">
        <f>IF(Tabela12[[#This Row],[%SOFRE GOL FORA]]&gt;=LARGE(Tabela12[[%SOFRE GOL CASA]:[%SOFRE GOL FORA]],6),"SIM","NÃO")</f>
        <v>NÃO</v>
      </c>
      <c r="AF8" s="37" t="str">
        <f>IF(Tabela12[[#This Row],[%SOFRE GOL CASA]]&gt;=LARGE(Tabela12[[%SOFRE GOL CASA]:[%SOFRE GOL FORA]],6),"SIM","NÃO")</f>
        <v>NÃO</v>
      </c>
      <c r="AG8" s="17" t="str">
        <f t="shared" si="2"/>
        <v>NÃO</v>
      </c>
      <c r="AH8" s="17" t="str">
        <f t="shared" si="3"/>
        <v>NÃO</v>
      </c>
      <c r="AL8" t="str">
        <f>IF(Tabela12[[#This Row],[%SG CASA]]&gt;LARGE(Tabela12[[%SG CASA]:[%SG FORA]],5),"SIM","NÃO")</f>
        <v>NÃO</v>
      </c>
    </row>
    <row r="9" spans="1:38" x14ac:dyDescent="0.25">
      <c r="A9" t="s">
        <v>54</v>
      </c>
      <c r="B9">
        <v>4</v>
      </c>
      <c r="C9">
        <v>2</v>
      </c>
      <c r="D9">
        <v>2</v>
      </c>
      <c r="E9">
        <v>0</v>
      </c>
      <c r="F9">
        <v>9</v>
      </c>
      <c r="G9">
        <v>7</v>
      </c>
      <c r="H9">
        <v>2</v>
      </c>
      <c r="I9">
        <v>8</v>
      </c>
      <c r="J9">
        <v>1.75</v>
      </c>
      <c r="K9">
        <v>2.25</v>
      </c>
      <c r="N9" s="48">
        <f>Tabela12[[#This Row],[GOLS CASA]]-Tabela12[[#This Row],[GOLS FORA]]</f>
        <v>2.0679770679770679</v>
      </c>
      <c r="O9" s="35">
        <v>8</v>
      </c>
      <c r="P9" s="25" t="str">
        <f>Tabela121215[[#This Row],[TIME CASA]]</f>
        <v>Bahia</v>
      </c>
      <c r="Q9" s="25">
        <f>Tabela121215[[#This Row],[Coluna1]]</f>
        <v>0</v>
      </c>
      <c r="R9" s="27" t="str">
        <f>Tabela121215[[#This Row],[TIME FORA]]</f>
        <v>Vasco da Gama</v>
      </c>
      <c r="S9" s="27">
        <f>Tabela121215[[#This Row],[Coluna2]]</f>
        <v>0</v>
      </c>
      <c r="T9" s="45">
        <f>S151</f>
        <v>2.5225225225225225</v>
      </c>
      <c r="U9" s="45">
        <f>S152</f>
        <v>0.45454545454545453</v>
      </c>
      <c r="V9" s="43">
        <f>W145</f>
        <v>0.63473641894028188</v>
      </c>
      <c r="W9" s="43">
        <f>V145</f>
        <v>8.0256901351306212E-2</v>
      </c>
      <c r="X9" s="43">
        <f t="shared" si="0"/>
        <v>0.36526358105971812</v>
      </c>
      <c r="Y9" s="43">
        <f t="shared" si="1"/>
        <v>0.91974309864869375</v>
      </c>
      <c r="Z9" s="38">
        <f>SUM(AB146,AC147,AD148,AE149,AF150,AG151,AH152,AI153,AC146:AI146,AD147:AI147,AE148:AI148,AF149:AI149,AG150:AI150,AH151:AI151,AI152)</f>
        <v>0.8224118003707197</v>
      </c>
      <c r="AA9" s="38">
        <f>SUM(AA146,AB147,AC148,AD149,AE150,AF151,AG152,AH153,AI154)</f>
        <v>0.12838858817798976</v>
      </c>
      <c r="AB9" s="39">
        <f>SUM(AA147,AB148,AC149,AD150,AE151,AF152,AG153,AH154,AA148:AA154,AB149:AB154,AC150:AC154,AD151:AD154,AE152:AE154,AF153:AF154,AG154)</f>
        <v>4.7987637648001354E-2</v>
      </c>
      <c r="AC9" s="37" t="str">
        <f>IF(Tabela12[[#This Row],[%SG CASA]]&gt;=LARGE(Tabela12[[%SG CASA]:[%SG FORA]],4),"SIM","NÃO")</f>
        <v>SIM</v>
      </c>
      <c r="AD9" s="37" t="str">
        <f>IF(Tabela12[[#This Row],[%SG FORA]]&gt;=LARGE(Tabela12[[%SG CASA]:[%SG FORA]],4),"SIM","NÃO")</f>
        <v>NÃO</v>
      </c>
      <c r="AE9" s="37" t="str">
        <f>IF(Tabela12[[#This Row],[%SOFRE GOL FORA]]&gt;=LARGE(Tabela12[[%SOFRE GOL CASA]:[%SOFRE GOL FORA]],6),"SIM","NÃO")</f>
        <v>SIM</v>
      </c>
      <c r="AF9" s="37" t="str">
        <f>IF(Tabela12[[#This Row],[%SOFRE GOL CASA]]&gt;=LARGE(Tabela12[[%SOFRE GOL CASA]:[%SOFRE GOL FORA]],6),"SIM","NÃO")</f>
        <v>NÃO</v>
      </c>
      <c r="AG9" s="17" t="str">
        <f t="shared" si="2"/>
        <v>SIM</v>
      </c>
      <c r="AH9" s="17" t="str">
        <f t="shared" si="3"/>
        <v>NÃO</v>
      </c>
      <c r="AL9" t="str">
        <f>IF(Tabela12[[#This Row],[%SG CASA]]&gt;LARGE(Tabela12[[%SG CASA]:[%SG FORA]],5),"SIM","NÃO")</f>
        <v>SIM</v>
      </c>
    </row>
    <row r="10" spans="1:38" x14ac:dyDescent="0.25">
      <c r="A10" t="s">
        <v>53</v>
      </c>
      <c r="B10">
        <v>4</v>
      </c>
      <c r="C10">
        <v>2</v>
      </c>
      <c r="D10">
        <v>1</v>
      </c>
      <c r="E10">
        <v>1</v>
      </c>
      <c r="F10">
        <v>8</v>
      </c>
      <c r="G10">
        <v>3</v>
      </c>
      <c r="H10">
        <v>5</v>
      </c>
      <c r="I10">
        <v>7</v>
      </c>
      <c r="J10">
        <v>0.75</v>
      </c>
      <c r="K10">
        <v>2</v>
      </c>
      <c r="N10" s="48">
        <f>Tabela12[[#This Row],[GOLS CASA]]-Tabela12[[#This Row],[GOLS FORA]]</f>
        <v>1.3759213759213758</v>
      </c>
      <c r="O10" s="35">
        <v>9</v>
      </c>
      <c r="P10" s="25" t="str">
        <f>Tabela121215[[#This Row],[TIME CASA]]</f>
        <v>America MG</v>
      </c>
      <c r="Q10" s="25">
        <f>Tabela121215[[#This Row],[Coluna1]]</f>
        <v>0</v>
      </c>
      <c r="R10" s="27" t="str">
        <f>Tabela121215[[#This Row],[TIME FORA]]</f>
        <v>Santos</v>
      </c>
      <c r="S10" s="27">
        <f>Tabela121215[[#This Row],[Coluna2]]</f>
        <v>0</v>
      </c>
      <c r="T10" s="45">
        <f>S169</f>
        <v>1.9819819819819819</v>
      </c>
      <c r="U10" s="45">
        <f>S170</f>
        <v>0.60606060606060608</v>
      </c>
      <c r="V10" s="43">
        <f>W163</f>
        <v>0.54549556382024345</v>
      </c>
      <c r="W10" s="43">
        <f>V163</f>
        <v>0.13779585757662247</v>
      </c>
      <c r="X10" s="43">
        <f t="shared" si="0"/>
        <v>0.45450443617975655</v>
      </c>
      <c r="Y10" s="43">
        <f t="shared" si="1"/>
        <v>0.86220414242337751</v>
      </c>
      <c r="Z10" s="38">
        <f>SUM(AB164,AC165,AD166,AE167,AF168,AG169,AH170,AI171,AC164:AI164,AD165:AI165,AE166:AI166,AF167:AI167,AG168:AI168,AH169:AI169,AI170)</f>
        <v>0.69975470242311599</v>
      </c>
      <c r="AA10" s="38">
        <f>SUM(AA164,AB165,AC166,AD167,AE168,AF169,AG170,AH171,AI172)</f>
        <v>0.19647613656841678</v>
      </c>
      <c r="AB10" s="39">
        <f>SUM(AA165,AB166,AC167,AD168,AE169,AF170,AG171,AH172,AA166:AA172,AB167:AB172,AC168:AC172,AD169:AD172,AE170:AE172,AF171:AF172,AG172)</f>
        <v>0.10354676578943718</v>
      </c>
      <c r="AC10" s="37" t="str">
        <f>IF(Tabela12[[#This Row],[%SG CASA]]&gt;=LARGE(Tabela12[[%SG CASA]:[%SG FORA]],4),"SIM","NÃO")</f>
        <v>NÃO</v>
      </c>
      <c r="AD10" s="37" t="str">
        <f>IF(Tabela12[[#This Row],[%SG FORA]]&gt;=LARGE(Tabela12[[%SG CASA]:[%SG FORA]],4),"SIM","NÃO")</f>
        <v>NÃO</v>
      </c>
      <c r="AE10" s="37" t="str">
        <f>IF(Tabela12[[#This Row],[%SOFRE GOL FORA]]&gt;=LARGE(Tabela12[[%SOFRE GOL CASA]:[%SOFRE GOL FORA]],6),"SIM","NÃO")</f>
        <v>SIM</v>
      </c>
      <c r="AF10" s="37" t="str">
        <f>IF(Tabela12[[#This Row],[%SOFRE GOL CASA]]&gt;=LARGE(Tabela12[[%SOFRE GOL CASA]:[%SOFRE GOL FORA]],6),"SIM","NÃO")</f>
        <v>NÃO</v>
      </c>
      <c r="AG10" s="17" t="str">
        <f t="shared" si="2"/>
        <v>SIM</v>
      </c>
      <c r="AH10" s="17" t="str">
        <f t="shared" si="3"/>
        <v>NÃO</v>
      </c>
      <c r="AL10" t="str">
        <f>IF(Tabela12[[#This Row],[%SG CASA]]&gt;LARGE(Tabela12[[%SG CASA]:[%SG FORA]],5),"SIM","NÃO")</f>
        <v>NÃO</v>
      </c>
    </row>
    <row r="11" spans="1:38" x14ac:dyDescent="0.25">
      <c r="A11" t="s">
        <v>60</v>
      </c>
      <c r="B11">
        <v>4</v>
      </c>
      <c r="C11">
        <v>2</v>
      </c>
      <c r="D11">
        <v>1</v>
      </c>
      <c r="E11">
        <v>1</v>
      </c>
      <c r="F11">
        <v>7</v>
      </c>
      <c r="G11">
        <v>4</v>
      </c>
      <c r="H11">
        <v>3</v>
      </c>
      <c r="I11">
        <v>7</v>
      </c>
      <c r="J11">
        <v>1</v>
      </c>
      <c r="K11">
        <v>1.75</v>
      </c>
      <c r="N11" s="48">
        <f>Tabela12[[#This Row],[GOLS CASA]]-Tabela12[[#This Row],[GOLS FORA]]</f>
        <v>1.1199836199836202</v>
      </c>
      <c r="O11" s="36">
        <v>10</v>
      </c>
      <c r="P11" s="25" t="str">
        <f>Tabela121215[[#This Row],[TIME CASA]]</f>
        <v>Sao Paulo</v>
      </c>
      <c r="Q11" s="25">
        <f>Tabela121215[[#This Row],[Coluna1]]</f>
        <v>0</v>
      </c>
      <c r="R11" s="27" t="str">
        <f>Tabela121215[[#This Row],[TIME FORA]]</f>
        <v>Coritiba</v>
      </c>
      <c r="S11" s="27">
        <f>Tabela121215[[#This Row],[Coluna2]]</f>
        <v>0</v>
      </c>
      <c r="T11" s="46">
        <f>S188</f>
        <v>1.801801801801802</v>
      </c>
      <c r="U11" s="46">
        <f>S189</f>
        <v>0.68181818181818188</v>
      </c>
      <c r="V11" s="44">
        <f>W182</f>
        <v>0.50569670743747241</v>
      </c>
      <c r="W11" s="44">
        <f>V182</f>
        <v>0.16500132054644381</v>
      </c>
      <c r="X11" s="44">
        <f t="shared" si="0"/>
        <v>0.49430329256252759</v>
      </c>
      <c r="Y11" s="44">
        <f t="shared" si="1"/>
        <v>0.83499867945355621</v>
      </c>
      <c r="Z11" s="40">
        <f>SUM(AB183,AC184,AD185,AE186,AF187,AG188,AH189,AI190,AC183:AI183,AD184:AI184,AE185:AI185,AF186:AI186,AG187:AI187,AH188:AI188,AI189)</f>
        <v>0.64234569616609716</v>
      </c>
      <c r="AA11" s="40">
        <f>SUM(AA183,AB184,AC185,AD186,AE187,AF188,AG189,AH190,AI191)</f>
        <v>0.22207409994161126</v>
      </c>
      <c r="AB11" s="41">
        <f>SUM(AA184,AB185,AC186,AD187,AE188,AF189,AG190,AH191,AA185:AA191,AB186:AB191,AC187:AC191,AD188:AD191,AE189:AE191,AF190:AF191,AG191)</f>
        <v>0.13546959509988035</v>
      </c>
      <c r="AC11" s="37" t="str">
        <f>IF(Tabela12[[#This Row],[%SG CASA]]&gt;=LARGE(Tabela12[[%SG CASA]:[%SG FORA]],4),"SIM","NÃO")</f>
        <v>NÃO</v>
      </c>
      <c r="AD11" s="37" t="str">
        <f>IF(Tabela12[[#This Row],[%SG FORA]]&gt;=LARGE(Tabela12[[%SG CASA]:[%SG FORA]],4),"SIM","NÃO")</f>
        <v>NÃO</v>
      </c>
      <c r="AE11" s="37" t="str">
        <f>IF(Tabela12[[#This Row],[%SOFRE GOL FORA]]&gt;=LARGE(Tabela12[[%SOFRE GOL CASA]:[%SOFRE GOL FORA]],6),"SIM","NÃO")</f>
        <v>SIM</v>
      </c>
      <c r="AF11" s="37" t="str">
        <f>IF(Tabela12[[#This Row],[%SOFRE GOL CASA]]&gt;=LARGE(Tabela12[[%SOFRE GOL CASA]:[%SOFRE GOL FORA]],6),"SIM","NÃO")</f>
        <v>NÃO</v>
      </c>
      <c r="AG11" s="24" t="str">
        <f t="shared" si="2"/>
        <v>SIM</v>
      </c>
      <c r="AH11" s="24" t="str">
        <f t="shared" si="3"/>
        <v>NÃO</v>
      </c>
      <c r="AL11" t="str">
        <f>IF(Tabela12[[#This Row],[%SG CASA]]&gt;LARGE(Tabela12[[%SG CASA]:[%SG FORA]],5),"SIM","NÃO")</f>
        <v>NÃO</v>
      </c>
    </row>
    <row r="12" spans="1:38" x14ac:dyDescent="0.25">
      <c r="A12" t="s">
        <v>43</v>
      </c>
      <c r="B12">
        <v>4</v>
      </c>
      <c r="C12">
        <v>2</v>
      </c>
      <c r="D12">
        <v>1</v>
      </c>
      <c r="E12">
        <v>1</v>
      </c>
      <c r="F12">
        <v>6</v>
      </c>
      <c r="G12">
        <v>4</v>
      </c>
      <c r="H12">
        <v>2</v>
      </c>
      <c r="I12">
        <v>7</v>
      </c>
      <c r="J12">
        <v>1</v>
      </c>
      <c r="K12">
        <v>1.5</v>
      </c>
    </row>
    <row r="13" spans="1:38" x14ac:dyDescent="0.25">
      <c r="A13" t="s">
        <v>57</v>
      </c>
      <c r="B13">
        <v>4</v>
      </c>
      <c r="C13">
        <v>2</v>
      </c>
      <c r="D13">
        <v>0</v>
      </c>
      <c r="E13">
        <v>2</v>
      </c>
      <c r="F13">
        <v>7</v>
      </c>
      <c r="G13">
        <v>5</v>
      </c>
      <c r="H13">
        <v>2</v>
      </c>
      <c r="I13">
        <v>6</v>
      </c>
      <c r="J13">
        <v>1.25</v>
      </c>
      <c r="K13">
        <v>1.75</v>
      </c>
    </row>
    <row r="14" spans="1:38" x14ac:dyDescent="0.25">
      <c r="A14" t="s">
        <v>47</v>
      </c>
      <c r="B14">
        <v>4</v>
      </c>
      <c r="C14">
        <v>2</v>
      </c>
      <c r="D14">
        <v>0</v>
      </c>
      <c r="E14">
        <v>2</v>
      </c>
      <c r="F14">
        <v>7</v>
      </c>
      <c r="G14">
        <v>5</v>
      </c>
      <c r="H14">
        <v>2</v>
      </c>
      <c r="I14">
        <v>6</v>
      </c>
      <c r="J14">
        <v>1.25</v>
      </c>
      <c r="K14">
        <v>1.75</v>
      </c>
    </row>
    <row r="15" spans="1:38" x14ac:dyDescent="0.25">
      <c r="A15" t="s">
        <v>45</v>
      </c>
      <c r="B15">
        <v>4</v>
      </c>
      <c r="C15">
        <v>1</v>
      </c>
      <c r="D15">
        <v>3</v>
      </c>
      <c r="E15">
        <v>0</v>
      </c>
      <c r="F15">
        <v>4</v>
      </c>
      <c r="G15">
        <v>2</v>
      </c>
      <c r="H15">
        <v>2</v>
      </c>
      <c r="I15">
        <v>6</v>
      </c>
      <c r="J15">
        <v>0.5</v>
      </c>
      <c r="K15">
        <v>1</v>
      </c>
    </row>
    <row r="16" spans="1:38" x14ac:dyDescent="0.25">
      <c r="A16" t="s">
        <v>49</v>
      </c>
      <c r="B16">
        <v>4</v>
      </c>
      <c r="C16">
        <v>1</v>
      </c>
      <c r="D16">
        <v>3</v>
      </c>
      <c r="E16">
        <v>0</v>
      </c>
      <c r="F16">
        <v>3</v>
      </c>
      <c r="G16">
        <v>1</v>
      </c>
      <c r="H16">
        <v>2</v>
      </c>
      <c r="I16">
        <v>6</v>
      </c>
      <c r="J16">
        <v>0.25</v>
      </c>
      <c r="K16">
        <v>0.75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5" x14ac:dyDescent="0.25">
      <c r="A17" t="s">
        <v>40</v>
      </c>
      <c r="B17">
        <v>4</v>
      </c>
      <c r="C17">
        <v>2</v>
      </c>
      <c r="D17">
        <v>0</v>
      </c>
      <c r="E17">
        <v>2</v>
      </c>
      <c r="F17">
        <v>4</v>
      </c>
      <c r="G17">
        <v>3</v>
      </c>
      <c r="H17">
        <v>1</v>
      </c>
      <c r="I17">
        <v>6</v>
      </c>
      <c r="J17">
        <v>0.75</v>
      </c>
      <c r="K17">
        <v>1</v>
      </c>
      <c r="M17" s="65" t="s">
        <v>868</v>
      </c>
      <c r="N17" s="65"/>
      <c r="O17" s="65"/>
      <c r="P17" s="65"/>
    </row>
    <row r="18" spans="1:35" x14ac:dyDescent="0.25">
      <c r="A18" t="s">
        <v>55</v>
      </c>
      <c r="B18">
        <v>4</v>
      </c>
      <c r="C18">
        <v>1</v>
      </c>
      <c r="D18">
        <v>3</v>
      </c>
      <c r="E18">
        <v>0</v>
      </c>
      <c r="F18">
        <v>3</v>
      </c>
      <c r="G18">
        <v>2</v>
      </c>
      <c r="H18">
        <v>1</v>
      </c>
      <c r="I18">
        <v>6</v>
      </c>
      <c r="J18">
        <v>0.5</v>
      </c>
      <c r="K18">
        <v>0.75</v>
      </c>
      <c r="M18" s="66" t="s">
        <v>97</v>
      </c>
      <c r="N18" s="66"/>
      <c r="O18" s="67">
        <f>$K$25</f>
        <v>1.3875</v>
      </c>
      <c r="P18" s="68"/>
      <c r="Q18" s="13"/>
      <c r="R18" s="13"/>
      <c r="U18" s="4" t="s">
        <v>78</v>
      </c>
      <c r="V18" s="15" t="str">
        <f>P2</f>
        <v>Goias</v>
      </c>
      <c r="W18" s="6" t="str">
        <f>R2</f>
        <v>Internacional</v>
      </c>
      <c r="Z18" s="4" t="s">
        <v>73</v>
      </c>
      <c r="AA18" s="4">
        <v>0</v>
      </c>
      <c r="AB18" s="4">
        <v>1</v>
      </c>
      <c r="AC18" s="4">
        <v>2</v>
      </c>
      <c r="AD18" s="4">
        <v>3</v>
      </c>
      <c r="AE18" s="4">
        <v>4</v>
      </c>
      <c r="AF18" s="4">
        <v>5</v>
      </c>
      <c r="AG18" s="4">
        <v>6</v>
      </c>
      <c r="AH18" s="4">
        <v>7</v>
      </c>
      <c r="AI18" s="4">
        <v>8</v>
      </c>
    </row>
    <row r="19" spans="1:35" x14ac:dyDescent="0.25">
      <c r="A19" t="s">
        <v>51</v>
      </c>
      <c r="B19">
        <v>4</v>
      </c>
      <c r="C19">
        <v>2</v>
      </c>
      <c r="D19">
        <v>0</v>
      </c>
      <c r="E19">
        <v>2</v>
      </c>
      <c r="F19">
        <v>2</v>
      </c>
      <c r="G19">
        <v>3</v>
      </c>
      <c r="H19">
        <v>-1</v>
      </c>
      <c r="I19">
        <v>6</v>
      </c>
      <c r="J19">
        <v>0.75</v>
      </c>
      <c r="K19">
        <v>0.5</v>
      </c>
      <c r="M19" s="66"/>
      <c r="N19" s="66"/>
      <c r="O19" s="68"/>
      <c r="P19" s="68"/>
      <c r="Q19" s="13"/>
      <c r="R19" s="4" t="s">
        <v>80</v>
      </c>
      <c r="S19">
        <f>O22/O18</f>
        <v>0.54054054054054057</v>
      </c>
      <c r="U19" s="4">
        <v>0</v>
      </c>
      <c r="V19" s="7">
        <f>_xlfn.POISSON.DIST(U19,$S$25,FALSE)</f>
        <v>0.50881251219738821</v>
      </c>
      <c r="W19" s="7">
        <f>_xlfn.POISSON.DIST(U19,$S$26,FALSE)</f>
        <v>0.85940486088850931</v>
      </c>
      <c r="Y19" s="4" t="s">
        <v>74</v>
      </c>
      <c r="Z19" s="4" t="s">
        <v>87</v>
      </c>
      <c r="AA19" s="14">
        <f>_xlfn.POISSON.DIST(AA18,$S$25,FALSE)</f>
        <v>0.50881251219738821</v>
      </c>
      <c r="AB19" s="14">
        <f t="shared" ref="AB19:AI19" si="4">_xlfn.POISSON.DIST(AB18,$S$25,FALSE)</f>
        <v>0.34379223797120823</v>
      </c>
      <c r="AC19" s="14">
        <f t="shared" si="4"/>
        <v>0.11614602634162438</v>
      </c>
      <c r="AD19" s="14">
        <f t="shared" si="4"/>
        <v>2.6159014941807297E-2</v>
      </c>
      <c r="AE19" s="14">
        <f t="shared" si="4"/>
        <v>4.4187525239539347E-3</v>
      </c>
      <c r="AF19" s="14">
        <f t="shared" si="4"/>
        <v>5.9712871945323445E-4</v>
      </c>
      <c r="AG19" s="14">
        <f t="shared" si="4"/>
        <v>6.7244225163652516E-5</v>
      </c>
      <c r="AH19" s="14">
        <f t="shared" si="4"/>
        <v>6.4907553246768944E-6</v>
      </c>
      <c r="AI19" s="14">
        <f t="shared" si="4"/>
        <v>5.482056862058166E-7</v>
      </c>
    </row>
    <row r="20" spans="1:35" x14ac:dyDescent="0.25">
      <c r="A20" t="s">
        <v>58</v>
      </c>
      <c r="B20">
        <v>4</v>
      </c>
      <c r="C20">
        <v>1</v>
      </c>
      <c r="D20">
        <v>2</v>
      </c>
      <c r="E20">
        <v>1</v>
      </c>
      <c r="F20">
        <v>4</v>
      </c>
      <c r="G20">
        <v>3</v>
      </c>
      <c r="H20">
        <v>1</v>
      </c>
      <c r="I20">
        <v>5</v>
      </c>
      <c r="J20">
        <v>0.75</v>
      </c>
      <c r="K20">
        <v>1</v>
      </c>
      <c r="M20" s="69" t="s">
        <v>98</v>
      </c>
      <c r="N20" s="69"/>
      <c r="O20" s="70">
        <f>$K$55</f>
        <v>0.82499999999999996</v>
      </c>
      <c r="P20" s="71"/>
      <c r="Q20" s="13"/>
      <c r="R20" s="4" t="s">
        <v>81</v>
      </c>
      <c r="S20">
        <f>O25/O18</f>
        <v>0.90090090090090091</v>
      </c>
      <c r="U20" s="4">
        <v>1</v>
      </c>
      <c r="V20" s="7">
        <f t="shared" ref="V20:V29" si="5">_xlfn.POISSON.DIST(U20,$S$25,FALSE)</f>
        <v>0.34379223797120823</v>
      </c>
      <c r="W20" s="7">
        <f t="shared" ref="W20:W29" si="6">_xlfn.POISSON.DIST(U20,$S$26,FALSE)</f>
        <v>0.13021285771038021</v>
      </c>
      <c r="Y20" s="4">
        <v>0</v>
      </c>
      <c r="Z20" s="14">
        <f>_xlfn.POISSON.DIST(U19,$S$26,FALSE)</f>
        <v>0.85940486088850931</v>
      </c>
      <c r="AA20" s="16">
        <f>$Z$20*AA19</f>
        <v>0.43727594626332938</v>
      </c>
      <c r="AB20" s="14">
        <f>$Z$20*AB19</f>
        <v>0.29545672044819549</v>
      </c>
      <c r="AC20" s="14">
        <f t="shared" ref="AC20:AI20" si="7">$Z$20*AC19</f>
        <v>9.9816459610876845E-2</v>
      </c>
      <c r="AD20" s="14">
        <f t="shared" si="7"/>
        <v>2.2481184597044335E-2</v>
      </c>
      <c r="AE20" s="14">
        <f t="shared" si="7"/>
        <v>3.7974973981493806E-3</v>
      </c>
      <c r="AF20" s="14">
        <f t="shared" si="7"/>
        <v>5.1317532407424069E-4</v>
      </c>
      <c r="AG20" s="14">
        <f t="shared" si="7"/>
        <v>5.779001397232439E-5</v>
      </c>
      <c r="AH20" s="14">
        <f t="shared" si="7"/>
        <v>5.5781866768652973E-6</v>
      </c>
      <c r="AI20" s="14">
        <f t="shared" si="7"/>
        <v>4.7113063149199959E-7</v>
      </c>
    </row>
    <row r="21" spans="1:35" x14ac:dyDescent="0.25">
      <c r="A21" t="s">
        <v>44</v>
      </c>
      <c r="B21">
        <v>4</v>
      </c>
      <c r="C21">
        <v>0</v>
      </c>
      <c r="D21">
        <v>3</v>
      </c>
      <c r="E21">
        <v>1</v>
      </c>
      <c r="F21">
        <v>1</v>
      </c>
      <c r="G21">
        <v>2</v>
      </c>
      <c r="H21">
        <v>-1</v>
      </c>
      <c r="I21">
        <v>3</v>
      </c>
      <c r="J21">
        <v>0.5</v>
      </c>
      <c r="K21">
        <v>0.25</v>
      </c>
      <c r="M21" s="69"/>
      <c r="N21" s="69"/>
      <c r="O21" s="71"/>
      <c r="P21" s="71"/>
      <c r="Q21" s="13"/>
      <c r="R21" s="4" t="s">
        <v>82</v>
      </c>
      <c r="S21">
        <f>O28/O20</f>
        <v>0.30303030303030304</v>
      </c>
      <c r="U21" s="4">
        <v>2</v>
      </c>
      <c r="V21" s="7">
        <f t="shared" si="5"/>
        <v>0.11614602634162438</v>
      </c>
      <c r="W21" s="7">
        <f t="shared" si="6"/>
        <v>9.8646104326045626E-3</v>
      </c>
      <c r="Y21" s="4">
        <v>1</v>
      </c>
      <c r="Z21" s="14">
        <f t="shared" ref="Z21:Z28" si="8">_xlfn.POISSON.DIST(U20,$S$26,FALSE)</f>
        <v>0.13021285771038021</v>
      </c>
      <c r="AA21" s="14">
        <f>$Z$21*AA19</f>
        <v>6.6253931252019602E-2</v>
      </c>
      <c r="AB21" s="16">
        <f t="shared" ref="AB21:AI21" si="9">$Z$21*AB19</f>
        <v>4.4766169764878114E-2</v>
      </c>
      <c r="AC21" s="14">
        <f t="shared" si="9"/>
        <v>1.5123706001648007E-2</v>
      </c>
      <c r="AD21" s="14">
        <f t="shared" si="9"/>
        <v>3.4062400904612635E-3</v>
      </c>
      <c r="AE21" s="14">
        <f t="shared" si="9"/>
        <v>5.7537839365899709E-4</v>
      </c>
      <c r="AF21" s="14">
        <f t="shared" si="9"/>
        <v>7.7753836980945569E-5</v>
      </c>
      <c r="AG21" s="14">
        <f t="shared" si="9"/>
        <v>8.7560627230794537E-6</v>
      </c>
      <c r="AH21" s="14">
        <f t="shared" si="9"/>
        <v>8.4517979952504519E-7</v>
      </c>
      <c r="AI21" s="14">
        <f t="shared" si="9"/>
        <v>7.1383429013939336E-8</v>
      </c>
    </row>
    <row r="22" spans="1:35" x14ac:dyDescent="0.25">
      <c r="A22" t="s">
        <v>66</v>
      </c>
      <c r="B22">
        <v>4</v>
      </c>
      <c r="C22">
        <v>1</v>
      </c>
      <c r="D22">
        <v>0</v>
      </c>
      <c r="E22">
        <v>3</v>
      </c>
      <c r="F22">
        <v>4</v>
      </c>
      <c r="G22">
        <v>8</v>
      </c>
      <c r="H22">
        <v>-4</v>
      </c>
      <c r="I22">
        <v>3</v>
      </c>
      <c r="J22">
        <v>2</v>
      </c>
      <c r="K22">
        <v>1</v>
      </c>
      <c r="M22" s="72" t="str">
        <f>"Media de GPG marcado pelo "&amp;P2&amp;" jogando em casa"</f>
        <v>Media de GPG marcado pelo Goias jogando em casa</v>
      </c>
      <c r="N22" s="73"/>
      <c r="O22" s="90">
        <f>VLOOKUP(P2,$A$4:$K$23,11,FALSE)</f>
        <v>0.75</v>
      </c>
      <c r="P22" s="91"/>
      <c r="Q22" s="13"/>
      <c r="R22" s="4" t="s">
        <v>83</v>
      </c>
      <c r="S22">
        <f>O31/O20</f>
        <v>0.60606060606060608</v>
      </c>
      <c r="U22" s="4">
        <v>3</v>
      </c>
      <c r="V22" s="7">
        <f t="shared" si="5"/>
        <v>2.6159014941807297E-2</v>
      </c>
      <c r="W22" s="7">
        <f t="shared" si="6"/>
        <v>4.9821264811134188E-4</v>
      </c>
      <c r="Y22" s="4">
        <v>2</v>
      </c>
      <c r="Z22" s="14">
        <f t="shared" si="8"/>
        <v>9.8646104326045626E-3</v>
      </c>
      <c r="AA22" s="14">
        <f>$Z$22*AA19</f>
        <v>5.019237216062092E-3</v>
      </c>
      <c r="AB22" s="14">
        <f t="shared" ref="AB22:AI22" si="10">$Z$22*AB19</f>
        <v>3.3913764973392511E-3</v>
      </c>
      <c r="AC22" s="16">
        <f t="shared" si="10"/>
        <v>1.1457353031551522E-3</v>
      </c>
      <c r="AD22" s="14">
        <f t="shared" si="10"/>
        <v>2.5804849170161088E-4</v>
      </c>
      <c r="AE22" s="14">
        <f t="shared" si="10"/>
        <v>4.3589272246893729E-5</v>
      </c>
      <c r="AF22" s="14">
        <f t="shared" si="10"/>
        <v>5.8904421955261797E-6</v>
      </c>
      <c r="AG22" s="14">
        <f t="shared" si="10"/>
        <v>6.6333808508177685E-7</v>
      </c>
      <c r="AH22" s="14">
        <f t="shared" si="10"/>
        <v>6.4028772691291306E-8</v>
      </c>
      <c r="AI22" s="14">
        <f t="shared" si="10"/>
        <v>5.4078355313590416E-9</v>
      </c>
    </row>
    <row r="23" spans="1:35" x14ac:dyDescent="0.25">
      <c r="A23" t="s">
        <v>48</v>
      </c>
      <c r="B23">
        <v>4</v>
      </c>
      <c r="C23">
        <v>0</v>
      </c>
      <c r="D23">
        <v>2</v>
      </c>
      <c r="E23">
        <v>2</v>
      </c>
      <c r="F23">
        <v>3</v>
      </c>
      <c r="G23">
        <v>5</v>
      </c>
      <c r="H23">
        <v>-2</v>
      </c>
      <c r="I23">
        <v>2</v>
      </c>
      <c r="J23">
        <v>1.25</v>
      </c>
      <c r="K23">
        <v>0.75</v>
      </c>
      <c r="M23" s="74"/>
      <c r="N23" s="75"/>
      <c r="O23" s="92"/>
      <c r="P23" s="93"/>
      <c r="Q23" s="13"/>
      <c r="U23" s="4">
        <v>4</v>
      </c>
      <c r="V23" s="7">
        <f t="shared" si="5"/>
        <v>4.4187525239539347E-3</v>
      </c>
      <c r="W23" s="7">
        <f t="shared" si="6"/>
        <v>1.8871691216338696E-5</v>
      </c>
      <c r="Y23" s="4">
        <v>3</v>
      </c>
      <c r="Z23" s="14">
        <f t="shared" si="8"/>
        <v>4.9821264811134188E-4</v>
      </c>
      <c r="AA23" s="14">
        <f>$Z$23*AA19</f>
        <v>2.5349682909404524E-4</v>
      </c>
      <c r="AB23" s="14">
        <f t="shared" ref="AB23:AI23" si="11">$Z$23*AB19</f>
        <v>1.7128164127976027E-4</v>
      </c>
      <c r="AC23" s="14">
        <f t="shared" si="11"/>
        <v>5.7865419351270352E-5</v>
      </c>
      <c r="AD23" s="16">
        <f t="shared" si="11"/>
        <v>1.3032752106141973E-5</v>
      </c>
      <c r="AE23" s="14">
        <f t="shared" si="11"/>
        <v>2.2014783963077656E-6</v>
      </c>
      <c r="AF23" s="14">
        <f t="shared" si="11"/>
        <v>2.9749708058213049E-7</v>
      </c>
      <c r="AG23" s="14">
        <f t="shared" si="11"/>
        <v>3.350192348897865E-8</v>
      </c>
      <c r="AH23" s="14">
        <f t="shared" si="11"/>
        <v>3.2337763985500683E-9</v>
      </c>
      <c r="AI23" s="14">
        <f t="shared" si="11"/>
        <v>2.731230066342952E-10</v>
      </c>
    </row>
    <row r="24" spans="1:35" x14ac:dyDescent="0.25">
      <c r="M24" s="76"/>
      <c r="N24" s="77"/>
      <c r="O24" s="94"/>
      <c r="P24" s="95"/>
      <c r="Q24" s="13"/>
      <c r="U24" s="4">
        <v>5</v>
      </c>
      <c r="V24" s="7">
        <f t="shared" si="5"/>
        <v>5.9712871945323445E-4</v>
      </c>
      <c r="W24" s="7">
        <f t="shared" si="6"/>
        <v>5.7186943079814236E-7</v>
      </c>
      <c r="Y24" s="4">
        <v>4</v>
      </c>
      <c r="Z24" s="14">
        <f t="shared" si="8"/>
        <v>1.8871691216338696E-5</v>
      </c>
      <c r="AA24" s="14">
        <f>$Z$24*AA19</f>
        <v>9.6021526171986764E-6</v>
      </c>
      <c r="AB24" s="14">
        <f t="shared" ref="AB24:AH24" si="12">$Z$24*AB19</f>
        <v>6.4879409575666731E-6</v>
      </c>
      <c r="AC24" s="14">
        <f t="shared" si="12"/>
        <v>2.1918719451238755E-6</v>
      </c>
      <c r="AD24" s="14">
        <f t="shared" si="12"/>
        <v>4.9366485250537746E-7</v>
      </c>
      <c r="AE24" s="16">
        <f t="shared" si="12"/>
        <v>8.3389333193475914E-8</v>
      </c>
      <c r="AF24" s="14">
        <f t="shared" si="12"/>
        <v>1.1268828809929178E-8</v>
      </c>
      <c r="AG24" s="14">
        <f t="shared" si="12"/>
        <v>1.2690122533704027E-9</v>
      </c>
      <c r="AH24" s="14">
        <f t="shared" si="12"/>
        <v>1.2249153024810856E-10</v>
      </c>
      <c r="AI24" s="14">
        <f>$Z$24*AI19</f>
        <v>1.0345568433117237E-11</v>
      </c>
    </row>
    <row r="25" spans="1:35" x14ac:dyDescent="0.25">
      <c r="A25" t="s">
        <v>863</v>
      </c>
      <c r="J25">
        <f>AVERAGE(J4:J23)</f>
        <v>0.88749999999999996</v>
      </c>
      <c r="K25">
        <f>AVERAGE(K4:K23)</f>
        <v>1.3875</v>
      </c>
      <c r="M25" s="78" t="str">
        <f>"Media de GPG sofrido pelo "&amp;R2&amp; " jogando fora"</f>
        <v>Media de GPG sofrido pelo Internacional jogando fora</v>
      </c>
      <c r="N25" s="79"/>
      <c r="O25" s="84">
        <f>VLOOKUP(R2,$A$34:$J$53,10,FALSE)</f>
        <v>1.25</v>
      </c>
      <c r="P25" s="85"/>
      <c r="Q25" s="13"/>
      <c r="R25" s="4" t="s">
        <v>84</v>
      </c>
      <c r="S25">
        <f>S19*S20*O18</f>
        <v>0.67567567567567566</v>
      </c>
      <c r="U25" s="4">
        <v>6</v>
      </c>
      <c r="V25" s="7">
        <f t="shared" si="5"/>
        <v>6.7244225163652516E-5</v>
      </c>
      <c r="W25" s="7">
        <f t="shared" si="6"/>
        <v>1.4441147242377347E-8</v>
      </c>
      <c r="Y25" s="8">
        <v>5</v>
      </c>
      <c r="Z25" s="14">
        <f t="shared" si="8"/>
        <v>5.7186943079814236E-7</v>
      </c>
      <c r="AA25" s="14">
        <f>$Z$25*AA19</f>
        <v>2.9097432173329328E-7</v>
      </c>
      <c r="AB25" s="14">
        <f t="shared" ref="AB25:AI25" si="13">$Z$25*AB19</f>
        <v>1.9660427144141434E-7</v>
      </c>
      <c r="AC25" s="14">
        <f t="shared" si="13"/>
        <v>6.6420361973450783E-8</v>
      </c>
      <c r="AD25" s="14">
        <f t="shared" si="13"/>
        <v>1.495954098501144E-8</v>
      </c>
      <c r="AE25" s="14">
        <f t="shared" si="13"/>
        <v>2.5269494907113917E-9</v>
      </c>
      <c r="AF25" s="16">
        <f t="shared" si="13"/>
        <v>3.4147966090694484E-10</v>
      </c>
      <c r="AG25" s="14">
        <f t="shared" si="13"/>
        <v>3.8454916768800087E-11</v>
      </c>
      <c r="AH25" s="14">
        <f t="shared" si="13"/>
        <v>3.711864552972987E-12</v>
      </c>
      <c r="AI25" s="14">
        <f t="shared" si="13"/>
        <v>3.1350207373082536E-13</v>
      </c>
    </row>
    <row r="26" spans="1:35" x14ac:dyDescent="0.25">
      <c r="M26" s="80"/>
      <c r="N26" s="81"/>
      <c r="O26" s="86"/>
      <c r="P26" s="87"/>
      <c r="Q26" s="13"/>
      <c r="R26" s="4" t="s">
        <v>85</v>
      </c>
      <c r="S26">
        <f>S22*S21*O20</f>
        <v>0.15151515151515152</v>
      </c>
      <c r="U26" s="4">
        <v>7</v>
      </c>
      <c r="V26" s="7">
        <f t="shared" si="5"/>
        <v>6.4907553246768944E-6</v>
      </c>
      <c r="W26" s="7">
        <f t="shared" si="6"/>
        <v>3.1257894464020272E-10</v>
      </c>
      <c r="Y26" s="4">
        <v>6</v>
      </c>
      <c r="Z26" s="14">
        <f t="shared" si="8"/>
        <v>1.4441147242377347E-8</v>
      </c>
      <c r="AA26" s="14">
        <f>$Z$26*AA19</f>
        <v>7.347836407406403E-9</v>
      </c>
      <c r="AB26" s="14">
        <f t="shared" ref="AB26:AI26" si="14">$Z$26*AB19</f>
        <v>4.9647543293286502E-9</v>
      </c>
      <c r="AC26" s="14">
        <f t="shared" si="14"/>
        <v>1.6772818680164357E-9</v>
      </c>
      <c r="AD26" s="14">
        <f t="shared" si="14"/>
        <v>3.7776618649018825E-10</v>
      </c>
      <c r="AE26" s="14">
        <f t="shared" si="14"/>
        <v>6.3811855826045309E-11</v>
      </c>
      <c r="AF26" s="14">
        <f t="shared" si="14"/>
        <v>8.6232237602763925E-12</v>
      </c>
      <c r="AG26" s="16">
        <f t="shared" si="14"/>
        <v>9.7108375678788195E-13</v>
      </c>
      <c r="AH26" s="14">
        <f t="shared" si="14"/>
        <v>9.3733953357903817E-14</v>
      </c>
      <c r="AI26" s="14">
        <f t="shared" si="14"/>
        <v>7.9167190336067099E-15</v>
      </c>
    </row>
    <row r="27" spans="1:35" x14ac:dyDescent="0.25">
      <c r="M27" s="82"/>
      <c r="N27" s="83"/>
      <c r="O27" s="88"/>
      <c r="P27" s="89"/>
      <c r="Q27" s="13"/>
      <c r="R27" s="4" t="s">
        <v>86</v>
      </c>
      <c r="S27">
        <f>S25+S26</f>
        <v>0.82719082719082715</v>
      </c>
      <c r="U27" s="4">
        <v>8</v>
      </c>
      <c r="V27" s="7">
        <f t="shared" si="5"/>
        <v>5.482056862058166E-7</v>
      </c>
      <c r="W27" s="7">
        <f t="shared" si="6"/>
        <v>5.920055769700785E-12</v>
      </c>
      <c r="Y27" s="4">
        <v>7</v>
      </c>
      <c r="Z27" s="14">
        <f t="shared" si="8"/>
        <v>3.1257894464020272E-10</v>
      </c>
      <c r="AA27" s="14">
        <f>$Z$27*AA19</f>
        <v>1.5904407808238989E-10</v>
      </c>
      <c r="AB27" s="14">
        <f t="shared" ref="AB27:AI27" si="15">$Z$27*AB19</f>
        <v>1.0746221492053369E-10</v>
      </c>
      <c r="AC27" s="14">
        <f t="shared" si="15"/>
        <v>3.6304802338018135E-11</v>
      </c>
      <c r="AD27" s="14">
        <f t="shared" si="15"/>
        <v>8.1767572833374192E-12</v>
      </c>
      <c r="AE27" s="14">
        <f t="shared" si="15"/>
        <v>1.381209000563753E-12</v>
      </c>
      <c r="AF27" s="14">
        <f t="shared" si="15"/>
        <v>1.8664986494104772E-13</v>
      </c>
      <c r="AG27" s="14">
        <f t="shared" si="15"/>
        <v>2.1019128934802666E-14</v>
      </c>
      <c r="AH27" s="16">
        <f t="shared" si="15"/>
        <v>2.0288734493052801E-15</v>
      </c>
      <c r="AI27" s="14">
        <f t="shared" si="15"/>
        <v>1.713575548399723E-16</v>
      </c>
    </row>
    <row r="28" spans="1:35" x14ac:dyDescent="0.25">
      <c r="M28" s="72" t="str">
        <f>"Media de GPG marcado pelo "&amp;R2&amp; " jogando fora"</f>
        <v>Media de GPG marcado pelo Internacional jogando fora</v>
      </c>
      <c r="N28" s="73"/>
      <c r="O28" s="90">
        <f>VLOOKUP(R2,$A$34:$K$53,11,FALSE)</f>
        <v>0.25</v>
      </c>
      <c r="P28" s="91"/>
      <c r="Q28" s="13"/>
      <c r="R28" s="13"/>
      <c r="U28" s="4">
        <v>9</v>
      </c>
      <c r="V28" s="7">
        <f t="shared" si="5"/>
        <v>4.1156583048484773E-8</v>
      </c>
      <c r="W28" s="7">
        <f t="shared" si="6"/>
        <v>9.9664238547151345E-14</v>
      </c>
      <c r="Y28" s="4">
        <v>8</v>
      </c>
      <c r="Z28" s="14">
        <f t="shared" si="8"/>
        <v>5.920055769700785E-12</v>
      </c>
      <c r="AA28" s="14">
        <f>$Z$28*AA19</f>
        <v>3.0121984485300992E-12</v>
      </c>
      <c r="AB28" s="14">
        <f t="shared" ref="AB28:AI28" si="16">$Z$28*AB19</f>
        <v>2.0352692219797964E-12</v>
      </c>
      <c r="AC28" s="14">
        <f t="shared" si="16"/>
        <v>6.8759095337155278E-13</v>
      </c>
      <c r="AD28" s="14">
        <f t="shared" si="16"/>
        <v>1.5486282733593533E-13</v>
      </c>
      <c r="AE28" s="14">
        <f t="shared" si="16"/>
        <v>2.6159261374313398E-14</v>
      </c>
      <c r="AF28" s="14">
        <f t="shared" si="16"/>
        <v>3.5350353208531621E-15</v>
      </c>
      <c r="AG28" s="14">
        <f t="shared" si="16"/>
        <v>3.9808956315913979E-16</v>
      </c>
      <c r="AH28" s="14">
        <f t="shared" si="16"/>
        <v>3.8425633509569543E-17</v>
      </c>
      <c r="AI28" s="16">
        <f t="shared" si="16"/>
        <v>3.2454082356055225E-18</v>
      </c>
    </row>
    <row r="29" spans="1:35" x14ac:dyDescent="0.25">
      <c r="M29" s="74"/>
      <c r="N29" s="75"/>
      <c r="O29" s="92"/>
      <c r="P29" s="93"/>
      <c r="Q29" s="13"/>
      <c r="R29" s="13"/>
      <c r="U29" s="4">
        <v>10</v>
      </c>
      <c r="V29" s="7">
        <f t="shared" si="5"/>
        <v>2.7808502059786973E-9</v>
      </c>
      <c r="W29" s="7">
        <f t="shared" si="6"/>
        <v>1.5100642204113818E-15</v>
      </c>
    </row>
    <row r="30" spans="1:35" x14ac:dyDescent="0.25">
      <c r="M30" s="76"/>
      <c r="N30" s="77"/>
      <c r="O30" s="94"/>
      <c r="P30" s="95"/>
      <c r="Q30" s="13"/>
      <c r="R30" s="13"/>
    </row>
    <row r="31" spans="1:35" ht="15" customHeight="1" x14ac:dyDescent="0.25">
      <c r="A31" s="65" t="s">
        <v>862</v>
      </c>
      <c r="B31" s="65"/>
      <c r="C31" s="65"/>
      <c r="D31" s="65"/>
      <c r="E31" s="65"/>
      <c r="F31" s="65"/>
      <c r="G31" s="65"/>
      <c r="H31" s="65"/>
      <c r="I31" s="65"/>
      <c r="J31" s="65"/>
      <c r="K31" s="65"/>
      <c r="M31" s="96" t="str">
        <f>"Media de GPG sofrido pelo "&amp;P2&amp;"  jogando em casa"</f>
        <v>Media de GPG sofrido pelo Goias  jogando em casa</v>
      </c>
      <c r="N31" s="97"/>
      <c r="O31" s="102">
        <f>VLOOKUP(P2,$A$4:$J$23,10,FALSE)</f>
        <v>0.5</v>
      </c>
      <c r="P31" s="102"/>
      <c r="Q31" s="13"/>
      <c r="R31" s="13"/>
    </row>
    <row r="32" spans="1:35" x14ac:dyDescent="0.25">
      <c r="A32" t="s">
        <v>858</v>
      </c>
      <c r="B32" t="s">
        <v>850</v>
      </c>
      <c r="C32" t="s">
        <v>33</v>
      </c>
      <c r="D32" t="s">
        <v>0</v>
      </c>
      <c r="E32" t="s">
        <v>34</v>
      </c>
      <c r="F32" t="s">
        <v>1</v>
      </c>
      <c r="G32" t="s">
        <v>859</v>
      </c>
      <c r="H32" t="s">
        <v>723</v>
      </c>
      <c r="I32" t="s">
        <v>854</v>
      </c>
      <c r="J32" t="s">
        <v>860</v>
      </c>
      <c r="K32" t="s">
        <v>861</v>
      </c>
      <c r="M32" s="98"/>
      <c r="N32" s="99"/>
      <c r="O32" s="102"/>
      <c r="P32" s="102"/>
      <c r="Q32" s="13"/>
      <c r="R32" s="13"/>
    </row>
    <row r="33" spans="1:36" x14ac:dyDescent="0.25">
      <c r="A33" t="s">
        <v>23</v>
      </c>
      <c r="M33" s="100"/>
      <c r="N33" s="101"/>
      <c r="O33" s="102"/>
      <c r="P33" s="102"/>
      <c r="Q33" s="13"/>
      <c r="R33" s="13"/>
    </row>
    <row r="34" spans="1:36" x14ac:dyDescent="0.25">
      <c r="A34" t="s">
        <v>41</v>
      </c>
      <c r="B34">
        <v>4</v>
      </c>
      <c r="C34">
        <v>2</v>
      </c>
      <c r="D34">
        <v>1</v>
      </c>
      <c r="E34">
        <v>1</v>
      </c>
      <c r="F34">
        <v>7</v>
      </c>
      <c r="G34">
        <v>3</v>
      </c>
      <c r="H34">
        <v>4</v>
      </c>
      <c r="I34">
        <v>7</v>
      </c>
      <c r="J34">
        <v>0.75</v>
      </c>
      <c r="K34">
        <v>1.75</v>
      </c>
      <c r="L34" s="18"/>
      <c r="M34" s="19"/>
      <c r="N34" s="19"/>
      <c r="O34" s="19"/>
      <c r="P34" s="19"/>
      <c r="Q34" s="19"/>
      <c r="R34" s="19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</row>
    <row r="35" spans="1:36" x14ac:dyDescent="0.25">
      <c r="A35" t="s">
        <v>55</v>
      </c>
      <c r="B35">
        <v>4</v>
      </c>
      <c r="C35">
        <v>2</v>
      </c>
      <c r="D35">
        <v>1</v>
      </c>
      <c r="E35">
        <v>1</v>
      </c>
      <c r="F35">
        <v>6</v>
      </c>
      <c r="G35">
        <v>5</v>
      </c>
      <c r="H35">
        <v>1</v>
      </c>
      <c r="I35">
        <v>7</v>
      </c>
      <c r="J35">
        <v>1.25</v>
      </c>
      <c r="K35">
        <v>1.5</v>
      </c>
      <c r="M35" s="65" t="s">
        <v>869</v>
      </c>
      <c r="N35" s="65"/>
      <c r="O35" s="65"/>
      <c r="P35" s="65"/>
    </row>
    <row r="36" spans="1:36" x14ac:dyDescent="0.25">
      <c r="A36" t="s">
        <v>45</v>
      </c>
      <c r="B36">
        <v>4</v>
      </c>
      <c r="C36">
        <v>2</v>
      </c>
      <c r="D36">
        <v>1</v>
      </c>
      <c r="E36">
        <v>1</v>
      </c>
      <c r="F36">
        <v>5</v>
      </c>
      <c r="G36">
        <v>6</v>
      </c>
      <c r="H36">
        <v>-1</v>
      </c>
      <c r="I36">
        <v>7</v>
      </c>
      <c r="J36">
        <v>1.5</v>
      </c>
      <c r="K36">
        <v>1.25</v>
      </c>
      <c r="M36" s="66" t="s">
        <v>97</v>
      </c>
      <c r="N36" s="66"/>
      <c r="O36" s="67">
        <f>$K$25</f>
        <v>1.3875</v>
      </c>
      <c r="P36" s="68"/>
      <c r="Q36" s="13"/>
      <c r="R36" s="13"/>
      <c r="U36" s="4" t="s">
        <v>78</v>
      </c>
      <c r="V36" s="15" t="str">
        <f>P3</f>
        <v>Athletico PR</v>
      </c>
      <c r="W36" s="6" t="str">
        <f>R3</f>
        <v>Atletico MG</v>
      </c>
      <c r="Z36" s="4" t="s">
        <v>73</v>
      </c>
      <c r="AA36" s="4">
        <v>0</v>
      </c>
      <c r="AB36" s="4">
        <v>1</v>
      </c>
      <c r="AC36" s="4">
        <v>2</v>
      </c>
      <c r="AD36" s="4">
        <v>3</v>
      </c>
      <c r="AE36" s="4">
        <v>4</v>
      </c>
      <c r="AF36" s="4">
        <v>5</v>
      </c>
      <c r="AG36" s="4">
        <v>6</v>
      </c>
      <c r="AH36" s="4">
        <v>7</v>
      </c>
      <c r="AI36" s="4">
        <v>8</v>
      </c>
    </row>
    <row r="37" spans="1:36" x14ac:dyDescent="0.25">
      <c r="A37" t="s">
        <v>39</v>
      </c>
      <c r="B37">
        <v>4</v>
      </c>
      <c r="C37">
        <v>1</v>
      </c>
      <c r="D37">
        <v>3</v>
      </c>
      <c r="E37">
        <v>0</v>
      </c>
      <c r="F37">
        <v>4</v>
      </c>
      <c r="G37">
        <v>2</v>
      </c>
      <c r="H37">
        <v>2</v>
      </c>
      <c r="I37">
        <v>6</v>
      </c>
      <c r="J37">
        <v>0.5</v>
      </c>
      <c r="K37">
        <v>1</v>
      </c>
      <c r="M37" s="66"/>
      <c r="N37" s="66"/>
      <c r="O37" s="68"/>
      <c r="P37" s="68"/>
      <c r="Q37" s="13"/>
      <c r="R37" s="4" t="s">
        <v>80</v>
      </c>
      <c r="S37">
        <f>O40/O36</f>
        <v>1.6216216216216217</v>
      </c>
      <c r="U37" s="4">
        <v>0</v>
      </c>
      <c r="V37" s="7">
        <f>_xlfn.POISSON.DIST(U37,$S$43,FALSE)</f>
        <v>0.4444975166820565</v>
      </c>
      <c r="W37" s="7">
        <f>_xlfn.POISSON.DIST(U37,$S$44,FALSE)</f>
        <v>0.46880153914023531</v>
      </c>
      <c r="Y37" s="4" t="s">
        <v>74</v>
      </c>
      <c r="Z37" s="4" t="s">
        <v>87</v>
      </c>
      <c r="AA37" s="14">
        <f>_xlfn.POISSON.DIST(AA36,$S$43,FALSE)</f>
        <v>0.4444975166820565</v>
      </c>
      <c r="AB37" s="14">
        <f t="shared" ref="AB37:AI37" si="17">_xlfn.POISSON.DIST(AB36,$S$43,FALSE)</f>
        <v>0.36040339190437015</v>
      </c>
      <c r="AC37" s="14">
        <f t="shared" si="17"/>
        <v>0.14610948320447437</v>
      </c>
      <c r="AD37" s="14">
        <f t="shared" si="17"/>
        <v>3.9489049514722804E-2</v>
      </c>
      <c r="AE37" s="14">
        <f t="shared" si="17"/>
        <v>8.0045370637951627E-3</v>
      </c>
      <c r="AF37" s="14">
        <f t="shared" si="17"/>
        <v>1.298033037372189E-3</v>
      </c>
      <c r="AG37" s="14">
        <f t="shared" si="17"/>
        <v>1.7540986991516059E-4</v>
      </c>
      <c r="AH37" s="14">
        <f t="shared" si="17"/>
        <v>2.0317745550018639E-5</v>
      </c>
      <c r="AI37" s="14">
        <f t="shared" si="17"/>
        <v>2.0592309679072865E-6</v>
      </c>
    </row>
    <row r="38" spans="1:36" x14ac:dyDescent="0.25">
      <c r="A38" t="s">
        <v>60</v>
      </c>
      <c r="B38">
        <v>4</v>
      </c>
      <c r="C38">
        <v>1</v>
      </c>
      <c r="D38">
        <v>3</v>
      </c>
      <c r="E38">
        <v>0</v>
      </c>
      <c r="F38">
        <v>4</v>
      </c>
      <c r="G38">
        <v>3</v>
      </c>
      <c r="H38">
        <v>1</v>
      </c>
      <c r="I38">
        <v>6</v>
      </c>
      <c r="J38">
        <v>0.75</v>
      </c>
      <c r="K38">
        <v>1</v>
      </c>
      <c r="M38" s="69" t="s">
        <v>98</v>
      </c>
      <c r="N38" s="69"/>
      <c r="O38" s="70">
        <f>$K$55</f>
        <v>0.82499999999999996</v>
      </c>
      <c r="P38" s="71"/>
      <c r="Q38" s="13"/>
      <c r="R38" s="4" t="s">
        <v>81</v>
      </c>
      <c r="S38">
        <f>O43/O36</f>
        <v>0.3603603603603604</v>
      </c>
      <c r="U38" s="4">
        <v>1</v>
      </c>
      <c r="V38" s="7">
        <f t="shared" ref="V38:V47" si="18">_xlfn.POISSON.DIST(U38,$S$43,FALSE)</f>
        <v>0.36040339190437015</v>
      </c>
      <c r="W38" s="7">
        <f t="shared" ref="W38:W47" si="19">_xlfn.POISSON.DIST(U38,$S$44,FALSE)</f>
        <v>0.35515268116684495</v>
      </c>
      <c r="Y38" s="4">
        <v>0</v>
      </c>
      <c r="Z38" s="14">
        <f>_xlfn.POISSON.DIST(U37,$S$44,FALSE)</f>
        <v>0.46880153914023531</v>
      </c>
      <c r="AA38" s="16">
        <f>$Z$38*AA37</f>
        <v>0.20838111996456052</v>
      </c>
      <c r="AB38" s="16">
        <f t="shared" ref="AB38:AI38" si="20">$Z$38*AB37</f>
        <v>0.16895766483613014</v>
      </c>
      <c r="AC38" s="16">
        <f t="shared" si="20"/>
        <v>6.8496350609241946E-2</v>
      </c>
      <c r="AD38" s="16">
        <f t="shared" si="20"/>
        <v>1.8512527191687014E-2</v>
      </c>
      <c r="AE38" s="16">
        <f t="shared" si="20"/>
        <v>3.7525392956122322E-3</v>
      </c>
      <c r="AF38" s="16">
        <f t="shared" si="20"/>
        <v>6.0851988577495682E-4</v>
      </c>
      <c r="AG38" s="16">
        <f t="shared" si="20"/>
        <v>8.223241699661574E-5</v>
      </c>
      <c r="AH38" s="16">
        <f t="shared" si="20"/>
        <v>9.5249903857084046E-6</v>
      </c>
      <c r="AI38" s="16">
        <f t="shared" si="20"/>
        <v>9.6537064720017235E-7</v>
      </c>
    </row>
    <row r="39" spans="1:36" x14ac:dyDescent="0.25">
      <c r="A39" t="s">
        <v>49</v>
      </c>
      <c r="B39">
        <v>4</v>
      </c>
      <c r="C39">
        <v>2</v>
      </c>
      <c r="D39">
        <v>0</v>
      </c>
      <c r="E39">
        <v>2</v>
      </c>
      <c r="F39">
        <v>4</v>
      </c>
      <c r="G39">
        <v>6</v>
      </c>
      <c r="H39">
        <v>-2</v>
      </c>
      <c r="I39">
        <v>6</v>
      </c>
      <c r="J39">
        <v>1.5</v>
      </c>
      <c r="K39">
        <v>1</v>
      </c>
      <c r="M39" s="69"/>
      <c r="N39" s="69"/>
      <c r="O39" s="71"/>
      <c r="P39" s="71"/>
      <c r="Q39" s="13"/>
      <c r="R39" s="4" t="s">
        <v>82</v>
      </c>
      <c r="S39">
        <f>O46/O38</f>
        <v>0.60606060606060608</v>
      </c>
      <c r="U39" s="4">
        <v>2</v>
      </c>
      <c r="V39" s="7">
        <f t="shared" si="18"/>
        <v>0.14610948320447437</v>
      </c>
      <c r="W39" s="7">
        <f t="shared" si="19"/>
        <v>0.134527530745017</v>
      </c>
      <c r="Y39" s="4">
        <v>1</v>
      </c>
      <c r="Z39" s="14">
        <f t="shared" ref="Z39:Z46" si="21">_xlfn.POISSON.DIST(U38,$S$44,FALSE)</f>
        <v>0.35515268116684495</v>
      </c>
      <c r="AA39" s="14">
        <f>$Z$39*AA37</f>
        <v>0.15786448482163676</v>
      </c>
      <c r="AB39" s="14">
        <f t="shared" ref="AB39:AI39" si="22">$Z$39*AB37</f>
        <v>0.12799823093646223</v>
      </c>
      <c r="AC39" s="14">
        <f t="shared" si="22"/>
        <v>5.1891174703971171E-2</v>
      </c>
      <c r="AD39" s="14">
        <f t="shared" si="22"/>
        <v>1.4024641811884101E-2</v>
      </c>
      <c r="AE39" s="14">
        <f t="shared" si="22"/>
        <v>2.8428327997062366E-3</v>
      </c>
      <c r="AF39" s="14">
        <f t="shared" si="22"/>
        <v>4.6099991346587637E-4</v>
      </c>
      <c r="AG39" s="14">
        <f t="shared" si="22"/>
        <v>6.2297285603496775E-5</v>
      </c>
      <c r="AH39" s="14">
        <f t="shared" si="22"/>
        <v>7.2159018073548527E-6</v>
      </c>
      <c r="AI39" s="14">
        <f t="shared" si="22"/>
        <v>7.3134139939407004E-7</v>
      </c>
    </row>
    <row r="40" spans="1:36" x14ac:dyDescent="0.25">
      <c r="A40" t="s">
        <v>43</v>
      </c>
      <c r="B40">
        <v>4</v>
      </c>
      <c r="C40">
        <v>2</v>
      </c>
      <c r="D40">
        <v>0</v>
      </c>
      <c r="E40">
        <v>2</v>
      </c>
      <c r="F40">
        <v>3</v>
      </c>
      <c r="G40">
        <v>5</v>
      </c>
      <c r="H40">
        <v>-2</v>
      </c>
      <c r="I40">
        <v>6</v>
      </c>
      <c r="J40">
        <v>1.25</v>
      </c>
      <c r="K40">
        <v>0.75</v>
      </c>
      <c r="M40" s="72" t="str">
        <f>"Media de GPG marcado pelo "&amp;P3&amp;" jogando em casa"</f>
        <v>Media de GPG marcado pelo Athletico PR jogando em casa</v>
      </c>
      <c r="N40" s="73"/>
      <c r="O40" s="90">
        <f>VLOOKUP(P3,$A$4:$K$23,11,FALSE)</f>
        <v>2.25</v>
      </c>
      <c r="P40" s="91"/>
      <c r="Q40" s="13"/>
      <c r="R40" s="4" t="s">
        <v>83</v>
      </c>
      <c r="S40">
        <f>O49/O38</f>
        <v>1.5151515151515151</v>
      </c>
      <c r="U40" s="4">
        <v>3</v>
      </c>
      <c r="V40" s="7">
        <f t="shared" si="18"/>
        <v>3.9489049514722804E-2</v>
      </c>
      <c r="W40" s="7">
        <f t="shared" si="19"/>
        <v>3.3971598672984098E-2</v>
      </c>
      <c r="Y40" s="4">
        <v>2</v>
      </c>
      <c r="Z40" s="14">
        <f t="shared" si="21"/>
        <v>0.134527530745017</v>
      </c>
      <c r="AA40" s="14">
        <f>$Z$40*AA37</f>
        <v>5.9797153341529061E-2</v>
      </c>
      <c r="AB40" s="14">
        <f t="shared" ref="AB40:AI40" si="23">$Z$40*AB37</f>
        <v>4.8484178385023564E-2</v>
      </c>
      <c r="AC40" s="14">
        <f t="shared" si="23"/>
        <v>1.9655747993928468E-2</v>
      </c>
      <c r="AD40" s="14">
        <f t="shared" si="23"/>
        <v>5.3123643226833705E-3</v>
      </c>
      <c r="AE40" s="14">
        <f t="shared" si="23"/>
        <v>1.0768306059493319E-3</v>
      </c>
      <c r="AF40" s="14">
        <f t="shared" si="23"/>
        <v>1.7462117934313495E-4</v>
      </c>
      <c r="AG40" s="14">
        <f t="shared" si="23"/>
        <v>2.3597456667991197E-5</v>
      </c>
      <c r="AH40" s="14">
        <f t="shared" si="23"/>
        <v>2.7332961391495647E-6</v>
      </c>
      <c r="AI40" s="14">
        <f t="shared" si="23"/>
        <v>2.7702325734623862E-7</v>
      </c>
    </row>
    <row r="41" spans="1:36" x14ac:dyDescent="0.25">
      <c r="A41" t="s">
        <v>52</v>
      </c>
      <c r="B41">
        <v>4</v>
      </c>
      <c r="C41">
        <v>1</v>
      </c>
      <c r="D41">
        <v>2</v>
      </c>
      <c r="E41">
        <v>1</v>
      </c>
      <c r="F41">
        <v>4</v>
      </c>
      <c r="G41">
        <v>3</v>
      </c>
      <c r="H41">
        <v>1</v>
      </c>
      <c r="I41">
        <v>5</v>
      </c>
      <c r="J41">
        <v>0.75</v>
      </c>
      <c r="K41">
        <v>1</v>
      </c>
      <c r="M41" s="74"/>
      <c r="N41" s="75"/>
      <c r="O41" s="92"/>
      <c r="P41" s="93"/>
      <c r="Q41" s="13"/>
      <c r="U41" s="4">
        <v>4</v>
      </c>
      <c r="V41" s="7">
        <f t="shared" si="18"/>
        <v>8.0045370637951627E-3</v>
      </c>
      <c r="W41" s="7">
        <f t="shared" si="19"/>
        <v>6.4340149001863804E-3</v>
      </c>
      <c r="Y41" s="4">
        <v>3</v>
      </c>
      <c r="Z41" s="14">
        <f t="shared" si="21"/>
        <v>3.3971598672984098E-2</v>
      </c>
      <c r="AA41" s="14">
        <f>$Z$41*AA37</f>
        <v>1.5100291247860878E-2</v>
      </c>
      <c r="AB41" s="14">
        <f t="shared" ref="AB41:AI41" si="24">$Z$41*AB37</f>
        <v>1.2243479390157469E-2</v>
      </c>
      <c r="AC41" s="14">
        <f t="shared" si="24"/>
        <v>4.9635727257395139E-3</v>
      </c>
      <c r="AD41" s="14">
        <f t="shared" si="24"/>
        <v>1.3415061420917606E-3</v>
      </c>
      <c r="AE41" s="14">
        <f t="shared" si="24"/>
        <v>2.7192692069427578E-4</v>
      </c>
      <c r="AF41" s="14">
        <f t="shared" si="24"/>
        <v>4.4096257409882573E-5</v>
      </c>
      <c r="AG41" s="14">
        <f t="shared" si="24"/>
        <v>5.9589537040381824E-6</v>
      </c>
      <c r="AH41" s="14">
        <f t="shared" si="24"/>
        <v>6.9022629776504171E-7</v>
      </c>
      <c r="AI41" s="14">
        <f t="shared" si="24"/>
        <v>6.9955368016726934E-8</v>
      </c>
    </row>
    <row r="42" spans="1:36" x14ac:dyDescent="0.25">
      <c r="A42" t="s">
        <v>40</v>
      </c>
      <c r="B42">
        <v>4</v>
      </c>
      <c r="C42">
        <v>1</v>
      </c>
      <c r="D42">
        <v>1</v>
      </c>
      <c r="E42">
        <v>2</v>
      </c>
      <c r="F42">
        <v>2</v>
      </c>
      <c r="G42">
        <v>2</v>
      </c>
      <c r="H42">
        <v>0</v>
      </c>
      <c r="I42">
        <v>4</v>
      </c>
      <c r="J42">
        <v>0.5</v>
      </c>
      <c r="K42">
        <v>0.5</v>
      </c>
      <c r="M42" s="76"/>
      <c r="N42" s="77"/>
      <c r="O42" s="94"/>
      <c r="P42" s="95"/>
      <c r="Q42" s="13"/>
      <c r="U42" s="4">
        <v>5</v>
      </c>
      <c r="V42" s="7">
        <f t="shared" si="18"/>
        <v>1.298033037372189E-3</v>
      </c>
      <c r="W42" s="7">
        <f t="shared" si="19"/>
        <v>9.7485074245248229E-4</v>
      </c>
      <c r="Y42" s="4">
        <v>4</v>
      </c>
      <c r="Z42" s="14">
        <f t="shared" si="21"/>
        <v>6.4340149001863804E-3</v>
      </c>
      <c r="AA42" s="14">
        <f>$Z$42*AA37</f>
        <v>2.8599036454281957E-3</v>
      </c>
      <c r="AB42" s="14">
        <f t="shared" ref="AB42:AI42" si="25">$Z$42*AB37</f>
        <v>2.318840793590429E-3</v>
      </c>
      <c r="AC42" s="14">
        <f t="shared" si="25"/>
        <v>9.4007059199611976E-4</v>
      </c>
      <c r="AD42" s="14">
        <f t="shared" si="25"/>
        <v>2.5407313297192428E-4</v>
      </c>
      <c r="AE42" s="14">
        <f t="shared" si="25"/>
        <v>5.1501310737552213E-5</v>
      </c>
      <c r="AF42" s="14">
        <f t="shared" si="25"/>
        <v>8.3515639033868491E-6</v>
      </c>
      <c r="AG42" s="14">
        <f t="shared" si="25"/>
        <v>1.128589716673898E-6</v>
      </c>
      <c r="AH42" s="14">
        <f t="shared" si="25"/>
        <v>1.3072467760701544E-7</v>
      </c>
      <c r="AI42" s="14">
        <f t="shared" si="25"/>
        <v>1.3249122730440704E-8</v>
      </c>
    </row>
    <row r="43" spans="1:36" x14ac:dyDescent="0.25">
      <c r="A43" t="s">
        <v>46</v>
      </c>
      <c r="B43">
        <v>4</v>
      </c>
      <c r="C43">
        <v>1</v>
      </c>
      <c r="D43">
        <v>1</v>
      </c>
      <c r="E43">
        <v>2</v>
      </c>
      <c r="F43">
        <v>4</v>
      </c>
      <c r="G43">
        <v>5</v>
      </c>
      <c r="H43">
        <v>-1</v>
      </c>
      <c r="I43">
        <v>4</v>
      </c>
      <c r="J43">
        <v>1.25</v>
      </c>
      <c r="K43">
        <v>1</v>
      </c>
      <c r="M43" s="78" t="str">
        <f>"Media de GPG sofrido pelo "&amp;R3&amp; " jogando fora"</f>
        <v>Media de GPG sofrido pelo Atletico MG jogando fora</v>
      </c>
      <c r="N43" s="79"/>
      <c r="O43" s="84">
        <f>VLOOKUP(R3,$A$34:$J$53,10,FALSE)</f>
        <v>0.5</v>
      </c>
      <c r="P43" s="85"/>
      <c r="Q43" s="13"/>
      <c r="R43" s="4" t="s">
        <v>84</v>
      </c>
      <c r="S43">
        <f>S37*S38*O36</f>
        <v>0.81081081081081086</v>
      </c>
      <c r="U43" s="4">
        <v>6</v>
      </c>
      <c r="V43" s="7">
        <f t="shared" si="18"/>
        <v>1.7540986991516059E-4</v>
      </c>
      <c r="W43" s="7">
        <f t="shared" si="19"/>
        <v>1.2308721495612142E-4</v>
      </c>
      <c r="Y43" s="8">
        <v>5</v>
      </c>
      <c r="Z43" s="14">
        <f t="shared" si="21"/>
        <v>9.7485074245248229E-4</v>
      </c>
      <c r="AA43" s="14">
        <f>$Z$43*AA37</f>
        <v>4.3331873415578741E-4</v>
      </c>
      <c r="AB43" s="14">
        <f t="shared" ref="AB43:AI43" si="26">$Z$43*AB37</f>
        <v>3.513395141803682E-4</v>
      </c>
      <c r="AC43" s="14">
        <f t="shared" si="26"/>
        <v>1.4243493818123033E-4</v>
      </c>
      <c r="AD43" s="14">
        <f t="shared" si="26"/>
        <v>3.8495929238170362E-5</v>
      </c>
      <c r="AE43" s="14">
        <f t="shared" si="26"/>
        <v>7.8032288996291261E-6</v>
      </c>
      <c r="AF43" s="14">
        <f t="shared" si="26"/>
        <v>1.2653884702101291E-6</v>
      </c>
      <c r="AG43" s="14">
        <f t="shared" si="26"/>
        <v>1.7099844192028763E-7</v>
      </c>
      <c r="AH43" s="14">
        <f t="shared" si="26"/>
        <v>1.9806769334396288E-8</v>
      </c>
      <c r="AI43" s="14">
        <f t="shared" si="26"/>
        <v>2.0074428379455622E-9</v>
      </c>
    </row>
    <row r="44" spans="1:36" x14ac:dyDescent="0.25">
      <c r="A44" t="s">
        <v>44</v>
      </c>
      <c r="B44">
        <v>4</v>
      </c>
      <c r="C44">
        <v>1</v>
      </c>
      <c r="D44">
        <v>1</v>
      </c>
      <c r="E44">
        <v>2</v>
      </c>
      <c r="F44">
        <v>4</v>
      </c>
      <c r="G44">
        <v>7</v>
      </c>
      <c r="H44">
        <v>-3</v>
      </c>
      <c r="I44">
        <v>4</v>
      </c>
      <c r="J44">
        <v>1.75</v>
      </c>
      <c r="K44">
        <v>1</v>
      </c>
      <c r="M44" s="80"/>
      <c r="N44" s="81"/>
      <c r="O44" s="86"/>
      <c r="P44" s="87"/>
      <c r="Q44" s="13"/>
      <c r="R44" s="4" t="s">
        <v>85</v>
      </c>
      <c r="S44">
        <f>S40*S39*O38</f>
        <v>0.75757575757575757</v>
      </c>
      <c r="U44" s="4">
        <v>7</v>
      </c>
      <c r="V44" s="7">
        <f t="shared" si="18"/>
        <v>2.0317745550018639E-5</v>
      </c>
      <c r="W44" s="7">
        <f t="shared" si="19"/>
        <v>1.3321127159753423E-5</v>
      </c>
      <c r="Y44" s="4">
        <v>6</v>
      </c>
      <c r="Z44" s="14">
        <f t="shared" si="21"/>
        <v>1.2308721495612142E-4</v>
      </c>
      <c r="AA44" s="14">
        <f>$Z$44*AA37</f>
        <v>5.4711961383306458E-5</v>
      </c>
      <c r="AB44" s="14">
        <f t="shared" ref="AB44:AI44" si="27">$Z$44*AB37</f>
        <v>4.4361049770248481E-5</v>
      </c>
      <c r="AC44" s="14">
        <f t="shared" si="27"/>
        <v>1.798420936631695E-5</v>
      </c>
      <c r="AD44" s="14">
        <f t="shared" si="27"/>
        <v>4.8605971260316084E-6</v>
      </c>
      <c r="AE44" s="14">
        <f t="shared" si="27"/>
        <v>9.8525617419559617E-7</v>
      </c>
      <c r="AF44" s="14">
        <f t="shared" si="27"/>
        <v>1.5977127149117782E-7</v>
      </c>
      <c r="AG44" s="14">
        <f t="shared" si="27"/>
        <v>2.1590712363672668E-8</v>
      </c>
      <c r="AH44" s="14">
        <f t="shared" si="27"/>
        <v>2.5008547139389234E-9</v>
      </c>
      <c r="AI44" s="14">
        <f t="shared" si="27"/>
        <v>2.5346500479110617E-10</v>
      </c>
    </row>
    <row r="45" spans="1:36" x14ac:dyDescent="0.25">
      <c r="A45" t="s">
        <v>47</v>
      </c>
      <c r="B45">
        <v>4</v>
      </c>
      <c r="C45">
        <v>1</v>
      </c>
      <c r="D45">
        <v>0</v>
      </c>
      <c r="E45">
        <v>3</v>
      </c>
      <c r="F45">
        <v>2</v>
      </c>
      <c r="G45">
        <v>6</v>
      </c>
      <c r="H45">
        <v>-4</v>
      </c>
      <c r="I45">
        <v>3</v>
      </c>
      <c r="J45">
        <v>1.5</v>
      </c>
      <c r="K45">
        <v>0.5</v>
      </c>
      <c r="M45" s="82"/>
      <c r="N45" s="83"/>
      <c r="O45" s="88"/>
      <c r="P45" s="89"/>
      <c r="Q45" s="13"/>
      <c r="R45" s="4" t="s">
        <v>86</v>
      </c>
      <c r="S45">
        <f>S43+S44</f>
        <v>1.5683865683865683</v>
      </c>
      <c r="U45" s="4">
        <v>8</v>
      </c>
      <c r="V45" s="7">
        <f t="shared" si="18"/>
        <v>2.0592309679072865E-6</v>
      </c>
      <c r="W45" s="7">
        <f t="shared" si="19"/>
        <v>1.2614703749766453E-6</v>
      </c>
      <c r="Y45" s="4">
        <v>7</v>
      </c>
      <c r="Z45" s="14">
        <f t="shared" si="21"/>
        <v>1.3321127159753423E-5</v>
      </c>
      <c r="AA45" s="14">
        <f>$Z$45*AA37</f>
        <v>5.9212079419162932E-6</v>
      </c>
      <c r="AB45" s="14">
        <f t="shared" ref="AB45:AI45" si="28">$Z$45*AB37</f>
        <v>4.8009794123645618E-6</v>
      </c>
      <c r="AC45" s="14">
        <f t="shared" si="28"/>
        <v>1.9463430050126601E-6</v>
      </c>
      <c r="AD45" s="14">
        <f t="shared" si="28"/>
        <v>5.2603865000342174E-7</v>
      </c>
      <c r="AE45" s="14">
        <f t="shared" si="28"/>
        <v>1.0662945608177466E-7</v>
      </c>
      <c r="AF45" s="14">
        <f t="shared" si="28"/>
        <v>1.7291263148395898E-8</v>
      </c>
      <c r="AG45" s="14">
        <f t="shared" si="28"/>
        <v>2.3366571822156607E-9</v>
      </c>
      <c r="AH45" s="14">
        <f t="shared" si="28"/>
        <v>2.7065527207131257E-10</v>
      </c>
      <c r="AI45" s="14">
        <f t="shared" si="28"/>
        <v>2.7431277574795086E-11</v>
      </c>
    </row>
    <row r="46" spans="1:36" x14ac:dyDescent="0.25">
      <c r="A46" t="s">
        <v>58</v>
      </c>
      <c r="B46">
        <v>4</v>
      </c>
      <c r="C46">
        <v>0</v>
      </c>
      <c r="D46">
        <v>2</v>
      </c>
      <c r="E46">
        <v>2</v>
      </c>
      <c r="F46">
        <v>3</v>
      </c>
      <c r="G46">
        <v>5</v>
      </c>
      <c r="H46">
        <v>-2</v>
      </c>
      <c r="I46">
        <v>2</v>
      </c>
      <c r="J46">
        <v>1.25</v>
      </c>
      <c r="K46">
        <v>0.75</v>
      </c>
      <c r="M46" s="72" t="str">
        <f>"Media de GPG marcado pelo "&amp;R3&amp; " jogando fora"</f>
        <v>Media de GPG marcado pelo Atletico MG jogando fora</v>
      </c>
      <c r="N46" s="73"/>
      <c r="O46" s="90">
        <f>VLOOKUP(R3,$A$34:$K$53,11,FALSE)</f>
        <v>0.5</v>
      </c>
      <c r="P46" s="91"/>
      <c r="Q46" s="13"/>
      <c r="R46" s="13"/>
      <c r="U46" s="4">
        <v>9</v>
      </c>
      <c r="V46" s="7">
        <f t="shared" si="18"/>
        <v>1.8551630341507107E-7</v>
      </c>
      <c r="W46" s="7">
        <f t="shared" si="19"/>
        <v>1.0618437499803421E-7</v>
      </c>
      <c r="Y46" s="4">
        <v>8</v>
      </c>
      <c r="Z46" s="14">
        <f t="shared" si="21"/>
        <v>1.2614703749766453E-6</v>
      </c>
      <c r="AA46" s="14">
        <f>$Z$46*AA37</f>
        <v>5.6072044904510148E-7</v>
      </c>
      <c r="AB46" s="14">
        <f t="shared" ref="AB46:AI46" si="29">$Z$46*AB37</f>
        <v>4.5463820192846065E-7</v>
      </c>
      <c r="AC46" s="14">
        <f t="shared" si="29"/>
        <v>1.8431278456559214E-7</v>
      </c>
      <c r="AD46" s="14">
        <f t="shared" si="29"/>
        <v>4.9814266098808687E-8</v>
      </c>
      <c r="AE46" s="14">
        <f t="shared" si="29"/>
        <v>1.0097486371380139E-8</v>
      </c>
      <c r="AF46" s="14">
        <f t="shared" si="29"/>
        <v>1.6374302223859691E-9</v>
      </c>
      <c r="AG46" s="14">
        <f t="shared" si="29"/>
        <v>2.212743543764822E-10</v>
      </c>
      <c r="AH46" s="14">
        <f t="shared" si="29"/>
        <v>2.563023409766208E-11</v>
      </c>
      <c r="AI46" s="14">
        <f t="shared" si="29"/>
        <v>2.5976588612495249E-12</v>
      </c>
    </row>
    <row r="47" spans="1:36" x14ac:dyDescent="0.25">
      <c r="A47" t="s">
        <v>48</v>
      </c>
      <c r="B47">
        <v>4</v>
      </c>
      <c r="C47">
        <v>0</v>
      </c>
      <c r="D47">
        <v>2</v>
      </c>
      <c r="E47">
        <v>2</v>
      </c>
      <c r="F47">
        <v>1</v>
      </c>
      <c r="G47">
        <v>5</v>
      </c>
      <c r="H47">
        <v>-4</v>
      </c>
      <c r="I47">
        <v>2</v>
      </c>
      <c r="J47">
        <v>1.25</v>
      </c>
      <c r="K47">
        <v>0.25</v>
      </c>
      <c r="M47" s="74"/>
      <c r="N47" s="75"/>
      <c r="O47" s="92"/>
      <c r="P47" s="93"/>
      <c r="Q47" s="13"/>
      <c r="R47" s="13"/>
      <c r="U47" s="4">
        <v>10</v>
      </c>
      <c r="V47" s="7">
        <f t="shared" si="18"/>
        <v>1.5041862439059802E-8</v>
      </c>
      <c r="W47" s="7">
        <f t="shared" si="19"/>
        <v>8.0442708331844027E-9</v>
      </c>
    </row>
    <row r="48" spans="1:36" x14ac:dyDescent="0.25">
      <c r="A48" t="s">
        <v>50</v>
      </c>
      <c r="B48">
        <v>4</v>
      </c>
      <c r="C48">
        <v>0</v>
      </c>
      <c r="D48">
        <v>1</v>
      </c>
      <c r="E48">
        <v>3</v>
      </c>
      <c r="F48">
        <v>3</v>
      </c>
      <c r="G48">
        <v>7</v>
      </c>
      <c r="H48">
        <v>-4</v>
      </c>
      <c r="I48">
        <v>1</v>
      </c>
      <c r="J48">
        <v>1.75</v>
      </c>
      <c r="K48">
        <v>0.75</v>
      </c>
      <c r="M48" s="76"/>
      <c r="N48" s="77"/>
      <c r="O48" s="94"/>
      <c r="P48" s="95"/>
      <c r="Q48" s="13"/>
      <c r="R48" s="13"/>
    </row>
    <row r="49" spans="1:36" x14ac:dyDescent="0.25">
      <c r="A49" t="s">
        <v>51</v>
      </c>
      <c r="B49">
        <v>4</v>
      </c>
      <c r="C49">
        <v>0</v>
      </c>
      <c r="D49">
        <v>1</v>
      </c>
      <c r="E49">
        <v>3</v>
      </c>
      <c r="F49">
        <v>2</v>
      </c>
      <c r="G49">
        <v>7</v>
      </c>
      <c r="H49">
        <v>-5</v>
      </c>
      <c r="I49">
        <v>1</v>
      </c>
      <c r="J49">
        <v>1.75</v>
      </c>
      <c r="K49">
        <v>0.5</v>
      </c>
      <c r="M49" s="96" t="str">
        <f>"Media de GPG sofrido pelo "&amp;P3&amp;"  jogando em casa"</f>
        <v>Media de GPG sofrido pelo Athletico PR  jogando em casa</v>
      </c>
      <c r="N49" s="97"/>
      <c r="O49" s="102">
        <f>VLOOKUP(P3,$A$4:$J$23,10,FALSE)</f>
        <v>1.25</v>
      </c>
      <c r="P49" s="102"/>
      <c r="Q49" s="13"/>
      <c r="R49" s="13"/>
    </row>
    <row r="50" spans="1:36" x14ac:dyDescent="0.25">
      <c r="A50" t="s">
        <v>66</v>
      </c>
      <c r="B50">
        <v>4</v>
      </c>
      <c r="C50">
        <v>0</v>
      </c>
      <c r="D50">
        <v>1</v>
      </c>
      <c r="E50">
        <v>3</v>
      </c>
      <c r="F50">
        <v>4</v>
      </c>
      <c r="G50">
        <v>10</v>
      </c>
      <c r="H50">
        <v>-6</v>
      </c>
      <c r="I50">
        <v>1</v>
      </c>
      <c r="J50">
        <v>2.5</v>
      </c>
      <c r="K50">
        <v>1</v>
      </c>
      <c r="M50" s="98"/>
      <c r="N50" s="99"/>
      <c r="O50" s="102"/>
      <c r="P50" s="102"/>
      <c r="Q50" s="13"/>
      <c r="R50" s="13"/>
    </row>
    <row r="51" spans="1:36" x14ac:dyDescent="0.25">
      <c r="A51" t="s">
        <v>53</v>
      </c>
      <c r="B51">
        <v>4</v>
      </c>
      <c r="C51">
        <v>0</v>
      </c>
      <c r="D51">
        <v>1</v>
      </c>
      <c r="E51">
        <v>3</v>
      </c>
      <c r="F51">
        <v>0</v>
      </c>
      <c r="G51">
        <v>6</v>
      </c>
      <c r="H51">
        <v>-6</v>
      </c>
      <c r="I51">
        <v>1</v>
      </c>
      <c r="J51">
        <v>1.5</v>
      </c>
      <c r="K51">
        <v>0</v>
      </c>
      <c r="M51" s="100"/>
      <c r="N51" s="101"/>
      <c r="O51" s="102"/>
      <c r="P51" s="102"/>
      <c r="Q51" s="13"/>
      <c r="R51" s="13"/>
    </row>
    <row r="52" spans="1:36" x14ac:dyDescent="0.25">
      <c r="A52" t="s">
        <v>57</v>
      </c>
      <c r="B52">
        <v>4</v>
      </c>
      <c r="C52">
        <v>0</v>
      </c>
      <c r="D52">
        <v>1</v>
      </c>
      <c r="E52">
        <v>3</v>
      </c>
      <c r="F52">
        <v>3</v>
      </c>
      <c r="G52">
        <v>10</v>
      </c>
      <c r="H52">
        <v>-7</v>
      </c>
      <c r="I52">
        <v>1</v>
      </c>
      <c r="J52">
        <v>2.5</v>
      </c>
      <c r="K52">
        <v>0.75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</row>
    <row r="53" spans="1:36" x14ac:dyDescent="0.25">
      <c r="A53" t="s">
        <v>54</v>
      </c>
      <c r="B53">
        <v>4</v>
      </c>
      <c r="C53">
        <v>0</v>
      </c>
      <c r="D53">
        <v>0</v>
      </c>
      <c r="E53">
        <v>4</v>
      </c>
      <c r="F53">
        <v>1</v>
      </c>
      <c r="G53">
        <v>11</v>
      </c>
      <c r="H53">
        <v>-10</v>
      </c>
      <c r="I53">
        <v>0</v>
      </c>
      <c r="J53">
        <v>2.75</v>
      </c>
      <c r="K53">
        <v>0.25</v>
      </c>
      <c r="M53" s="65" t="s">
        <v>870</v>
      </c>
      <c r="N53" s="65"/>
      <c r="O53" s="65"/>
      <c r="P53" s="65"/>
    </row>
    <row r="54" spans="1:36" ht="15" customHeight="1" x14ac:dyDescent="0.25">
      <c r="M54" s="66" t="s">
        <v>97</v>
      </c>
      <c r="N54" s="66"/>
      <c r="O54" s="67">
        <f>$K$25</f>
        <v>1.3875</v>
      </c>
      <c r="P54" s="68"/>
      <c r="Q54" s="13"/>
      <c r="R54" s="13"/>
      <c r="U54" s="4" t="s">
        <v>78</v>
      </c>
      <c r="V54" s="15" t="str">
        <f>P4</f>
        <v>Botafogo</v>
      </c>
      <c r="W54" s="6" t="str">
        <f>R4</f>
        <v>Flamengo</v>
      </c>
      <c r="Z54" s="4" t="s">
        <v>73</v>
      </c>
      <c r="AA54" s="4">
        <v>0</v>
      </c>
      <c r="AB54" s="4">
        <v>1</v>
      </c>
      <c r="AC54" s="4">
        <v>2</v>
      </c>
      <c r="AD54" s="4">
        <v>3</v>
      </c>
      <c r="AE54" s="4">
        <v>4</v>
      </c>
      <c r="AF54" s="4">
        <v>5</v>
      </c>
      <c r="AG54" s="4">
        <v>6</v>
      </c>
      <c r="AH54" s="4">
        <v>7</v>
      </c>
      <c r="AI54" s="4">
        <v>8</v>
      </c>
    </row>
    <row r="55" spans="1:36" x14ac:dyDescent="0.25">
      <c r="A55" t="s">
        <v>863</v>
      </c>
      <c r="J55">
        <f>AVERAGE(J34:J53)</f>
        <v>1.425</v>
      </c>
      <c r="K55">
        <f>AVERAGE(K34:K53)</f>
        <v>0.82499999999999996</v>
      </c>
      <c r="M55" s="66"/>
      <c r="N55" s="66"/>
      <c r="O55" s="68"/>
      <c r="P55" s="68"/>
      <c r="Q55" s="13"/>
      <c r="R55" s="4" t="s">
        <v>80</v>
      </c>
      <c r="S55">
        <f>O58/O54</f>
        <v>2.1621621621621623</v>
      </c>
      <c r="U55" s="4">
        <v>0</v>
      </c>
      <c r="V55" s="7">
        <f>_xlfn.POISSON.DIST(U55,$S$61,FALSE)</f>
        <v>3.9037082813529744E-2</v>
      </c>
      <c r="W55" s="7">
        <f>_xlfn.POISSON.DIST(U55,$S$62,FALSE)</f>
        <v>0.46880153914023531</v>
      </c>
      <c r="Y55" s="4" t="s">
        <v>74</v>
      </c>
      <c r="Z55" s="4" t="s">
        <v>87</v>
      </c>
      <c r="AA55" s="14">
        <f>_xlfn.POISSON.DIST(AA54,$S$61,FALSE)</f>
        <v>3.9037082813529744E-2</v>
      </c>
      <c r="AB55" s="14">
        <f t="shared" ref="AB55:AI55" si="30">_xlfn.POISSON.DIST(AB54,$S$61,FALSE)</f>
        <v>0.1266067550709073</v>
      </c>
      <c r="AC55" s="14">
        <f t="shared" si="30"/>
        <v>0.20530825146633624</v>
      </c>
      <c r="AD55" s="14">
        <f t="shared" si="30"/>
        <v>0.22195486645009321</v>
      </c>
      <c r="AE55" s="14">
        <f t="shared" si="30"/>
        <v>0.17996340522980531</v>
      </c>
      <c r="AF55" s="14">
        <f t="shared" si="30"/>
        <v>0.11673301960852241</v>
      </c>
      <c r="AG55" s="14">
        <f t="shared" si="30"/>
        <v>6.3098929518120211E-2</v>
      </c>
      <c r="AH55" s="14">
        <f t="shared" si="30"/>
        <v>2.9235025259360718E-2</v>
      </c>
      <c r="AI55" s="14">
        <f t="shared" si="30"/>
        <v>1.1852037267308397E-2</v>
      </c>
    </row>
    <row r="56" spans="1:36" ht="15" customHeight="1" x14ac:dyDescent="0.25">
      <c r="M56" s="69" t="s">
        <v>98</v>
      </c>
      <c r="N56" s="69"/>
      <c r="O56" s="70">
        <f>$K$55</f>
        <v>0.82499999999999996</v>
      </c>
      <c r="P56" s="71"/>
      <c r="Q56" s="13"/>
      <c r="R56" s="4" t="s">
        <v>81</v>
      </c>
      <c r="S56">
        <f>O61/O54</f>
        <v>1.0810810810810811</v>
      </c>
      <c r="U56" s="4">
        <v>1</v>
      </c>
      <c r="V56" s="7">
        <f t="shared" ref="V56:V65" si="31">_xlfn.POISSON.DIST(U56,$S$61,FALSE)</f>
        <v>0.1266067550709073</v>
      </c>
      <c r="W56" s="7">
        <f t="shared" ref="W56:W65" si="32">_xlfn.POISSON.DIST(U56,$S$62,FALSE)</f>
        <v>0.35515268116684495</v>
      </c>
      <c r="Y56" s="4">
        <v>0</v>
      </c>
      <c r="Z56" s="14">
        <f>_xlfn.POISSON.DIST(U55,$S$62,FALSE)</f>
        <v>0.46880153914023531</v>
      </c>
      <c r="AA56" s="16">
        <f>$Z$56*AA55</f>
        <v>1.8300644506527571E-2</v>
      </c>
      <c r="AB56" s="16">
        <f t="shared" ref="AB56:AI56" si="33">$Z$56*AB55</f>
        <v>5.9353441642792132E-2</v>
      </c>
      <c r="AC56" s="16">
        <f t="shared" si="33"/>
        <v>9.6248824285608908E-2</v>
      </c>
      <c r="AD56" s="16">
        <f t="shared" si="33"/>
        <v>0.10405278301146907</v>
      </c>
      <c r="AE56" s="16">
        <f t="shared" si="33"/>
        <v>8.4367121360650596E-2</v>
      </c>
      <c r="AF56" s="16">
        <f t="shared" si="33"/>
        <v>5.4724619260962573E-2</v>
      </c>
      <c r="AG56" s="16">
        <f t="shared" si="33"/>
        <v>2.9580875276195982E-2</v>
      </c>
      <c r="AH56" s="16">
        <f t="shared" si="33"/>
        <v>1.3705424838391963E-2</v>
      </c>
      <c r="AI56" s="16">
        <f t="shared" si="33"/>
        <v>5.5562533128616053E-3</v>
      </c>
    </row>
    <row r="57" spans="1:36" x14ac:dyDescent="0.25">
      <c r="M57" s="69"/>
      <c r="N57" s="69"/>
      <c r="O57" s="71"/>
      <c r="P57" s="71"/>
      <c r="Q57" s="13"/>
      <c r="R57" s="4" t="s">
        <v>82</v>
      </c>
      <c r="S57">
        <f>O64/O56</f>
        <v>1.5151515151515151</v>
      </c>
      <c r="U57" s="4">
        <v>2</v>
      </c>
      <c r="V57" s="7">
        <f t="shared" si="31"/>
        <v>0.20530825146633624</v>
      </c>
      <c r="W57" s="7">
        <f t="shared" si="32"/>
        <v>0.134527530745017</v>
      </c>
      <c r="Y57" s="4">
        <v>1</v>
      </c>
      <c r="Z57" s="14">
        <f t="shared" ref="Z57:Z64" si="34">_xlfn.POISSON.DIST(U56,$S$62,FALSE)</f>
        <v>0.35515268116684495</v>
      </c>
      <c r="AA57" s="14">
        <f>$Z$57*AA55</f>
        <v>1.3864124626157251E-2</v>
      </c>
      <c r="AB57" s="14">
        <f t="shared" ref="AB57:AI57" si="35">$Z$57*AB55</f>
        <v>4.4964728517266767E-2</v>
      </c>
      <c r="AC57" s="14">
        <f t="shared" si="35"/>
        <v>7.2915775973946148E-2</v>
      </c>
      <c r="AD57" s="14">
        <f t="shared" si="35"/>
        <v>7.8827865917779613E-2</v>
      </c>
      <c r="AE57" s="14">
        <f t="shared" si="35"/>
        <v>6.3914485879280766E-2</v>
      </c>
      <c r="AF57" s="14">
        <f t="shared" si="35"/>
        <v>4.1458044894668616E-2</v>
      </c>
      <c r="AG57" s="14">
        <f t="shared" si="35"/>
        <v>2.240975399711817E-2</v>
      </c>
      <c r="AH57" s="14">
        <f t="shared" si="35"/>
        <v>1.0382897604842395E-2</v>
      </c>
      <c r="AI57" s="14">
        <f t="shared" si="35"/>
        <v>4.2092828127739436E-3</v>
      </c>
    </row>
    <row r="58" spans="1:36" ht="15" customHeight="1" x14ac:dyDescent="0.25">
      <c r="M58" s="72" t="str">
        <f>"Media de GPG marcado pelo "&amp;P4&amp;" jogando em casa"</f>
        <v>Media de GPG marcado pelo Botafogo jogando em casa</v>
      </c>
      <c r="N58" s="73"/>
      <c r="O58" s="90">
        <f>VLOOKUP(P4,$A$4:$K$23,11,FALSE)</f>
        <v>3</v>
      </c>
      <c r="P58" s="91"/>
      <c r="Q58" s="13"/>
      <c r="R58" s="4" t="s">
        <v>83</v>
      </c>
      <c r="S58">
        <f>O67/O56</f>
        <v>0.60606060606060608</v>
      </c>
      <c r="U58" s="4">
        <v>3</v>
      </c>
      <c r="V58" s="7">
        <f t="shared" si="31"/>
        <v>0.22195486645009321</v>
      </c>
      <c r="W58" s="7">
        <f t="shared" si="32"/>
        <v>3.3971598672984098E-2</v>
      </c>
      <c r="Y58" s="4">
        <v>2</v>
      </c>
      <c r="Z58" s="14">
        <f t="shared" si="34"/>
        <v>0.134527530745017</v>
      </c>
      <c r="AA58" s="14">
        <f>$Z$58*AA55</f>
        <v>5.2515623583928974E-3</v>
      </c>
      <c r="AB58" s="14">
        <f t="shared" ref="AB58:AI58" si="36">$Z$58*AB55</f>
        <v>1.7032094135328319E-2</v>
      </c>
      <c r="AC58" s="14">
        <f t="shared" si="36"/>
        <v>2.7619612111343231E-2</v>
      </c>
      <c r="AD58" s="14">
        <f t="shared" si="36"/>
        <v>2.9859040120371057E-2</v>
      </c>
      <c r="AE58" s="14">
        <f t="shared" si="36"/>
        <v>2.4210032530030585E-2</v>
      </c>
      <c r="AF58" s="14">
        <f t="shared" si="36"/>
        <v>1.5703804884344169E-2</v>
      </c>
      <c r="AG58" s="14">
        <f t="shared" si="36"/>
        <v>8.4885431807265772E-3</v>
      </c>
      <c r="AH58" s="14">
        <f t="shared" si="36"/>
        <v>3.9329157594099979E-3</v>
      </c>
      <c r="AI58" s="14">
        <f t="shared" si="36"/>
        <v>1.5944253078689177E-3</v>
      </c>
    </row>
    <row r="59" spans="1:36" x14ac:dyDescent="0.25">
      <c r="M59" s="74"/>
      <c r="N59" s="75"/>
      <c r="O59" s="92"/>
      <c r="P59" s="93"/>
      <c r="Q59" s="13"/>
      <c r="U59" s="4">
        <v>4</v>
      </c>
      <c r="V59" s="7">
        <f t="shared" si="31"/>
        <v>0.17996340522980531</v>
      </c>
      <c r="W59" s="7">
        <f t="shared" si="32"/>
        <v>6.4340149001863804E-3</v>
      </c>
      <c r="Y59" s="4">
        <v>3</v>
      </c>
      <c r="Z59" s="14">
        <f t="shared" si="34"/>
        <v>3.3971598672984098E-2</v>
      </c>
      <c r="AA59" s="14">
        <f>$Z$59*AA55</f>
        <v>1.3261521107052773E-3</v>
      </c>
      <c r="AB59" s="14">
        <f t="shared" ref="AB59:AI59" si="37">$Z$59*AB55</f>
        <v>4.3010338725576573E-3</v>
      </c>
      <c r="AC59" s="14">
        <f t="shared" si="37"/>
        <v>6.9746495230664741E-3</v>
      </c>
      <c r="AD59" s="14">
        <f t="shared" si="37"/>
        <v>7.5401616465583495E-3</v>
      </c>
      <c r="AE59" s="14">
        <f t="shared" si="37"/>
        <v>6.1136445782905531E-3</v>
      </c>
      <c r="AF59" s="14">
        <f t="shared" si="37"/>
        <v>3.9656072940263062E-3</v>
      </c>
      <c r="AG59" s="14">
        <f t="shared" si="37"/>
        <v>2.1435715102844895E-3</v>
      </c>
      <c r="AH59" s="14">
        <f t="shared" si="37"/>
        <v>9.9316054530555514E-4</v>
      </c>
      <c r="AI59" s="14">
        <f t="shared" si="37"/>
        <v>4.0263265350225203E-4</v>
      </c>
    </row>
    <row r="60" spans="1:36" x14ac:dyDescent="0.25">
      <c r="M60" s="76"/>
      <c r="N60" s="77"/>
      <c r="O60" s="94"/>
      <c r="P60" s="95"/>
      <c r="Q60" s="13"/>
      <c r="U60" s="4">
        <v>5</v>
      </c>
      <c r="V60" s="7">
        <f t="shared" si="31"/>
        <v>0.11673301960852241</v>
      </c>
      <c r="W60" s="7">
        <f t="shared" si="32"/>
        <v>9.7485074245248229E-4</v>
      </c>
      <c r="Y60" s="4">
        <v>4</v>
      </c>
      <c r="Z60" s="14">
        <f t="shared" si="34"/>
        <v>6.4340149001863804E-3</v>
      </c>
      <c r="AA60" s="14">
        <f>$Z$60*AA55</f>
        <v>2.5116517248206002E-4</v>
      </c>
      <c r="AB60" s="14">
        <f t="shared" ref="AB60:AI60" si="38">$Z$60*AB55</f>
        <v>8.1458974859046512E-4</v>
      </c>
      <c r="AC60" s="14">
        <f t="shared" si="38"/>
        <v>1.3209563490656196E-3</v>
      </c>
      <c r="AD60" s="14">
        <f t="shared" si="38"/>
        <v>1.4280609179087779E-3</v>
      </c>
      <c r="AE60" s="14">
        <f t="shared" si="38"/>
        <v>1.157887230736847E-3</v>
      </c>
      <c r="AF60" s="14">
        <f t="shared" si="38"/>
        <v>7.5106198750498211E-4</v>
      </c>
      <c r="AG60" s="14">
        <f t="shared" si="38"/>
        <v>4.0597945270539568E-4</v>
      </c>
      <c r="AH60" s="14">
        <f t="shared" si="38"/>
        <v>1.8809858812605205E-4</v>
      </c>
      <c r="AI60" s="14">
        <f t="shared" si="38"/>
        <v>7.6256184375426489E-5</v>
      </c>
    </row>
    <row r="61" spans="1:36" ht="15" customHeight="1" x14ac:dyDescent="0.25">
      <c r="M61" s="78" t="str">
        <f>"Media de GPG sofrido pelo "&amp;R4&amp; " jogando fora"</f>
        <v>Media de GPG sofrido pelo Flamengo jogando fora</v>
      </c>
      <c r="N61" s="79"/>
      <c r="O61" s="84">
        <f>VLOOKUP(R4,$A$34:$J$53,10,FALSE)</f>
        <v>1.5</v>
      </c>
      <c r="P61" s="85"/>
      <c r="Q61" s="13"/>
      <c r="R61" s="4" t="s">
        <v>84</v>
      </c>
      <c r="S61">
        <f>S55*S56*O54</f>
        <v>3.2432432432432434</v>
      </c>
      <c r="U61" s="4">
        <v>6</v>
      </c>
      <c r="V61" s="7">
        <f t="shared" si="31"/>
        <v>6.3098929518120211E-2</v>
      </c>
      <c r="W61" s="7">
        <f t="shared" si="32"/>
        <v>1.2308721495612142E-4</v>
      </c>
      <c r="Y61" s="8">
        <v>5</v>
      </c>
      <c r="Z61" s="14">
        <f t="shared" si="34"/>
        <v>9.7485074245248229E-4</v>
      </c>
      <c r="AA61" s="14">
        <f>$Z$61*AA55</f>
        <v>3.8055329163948506E-5</v>
      </c>
      <c r="AB61" s="14">
        <f t="shared" ref="AB61:AH61" si="39">$Z$61*AB55</f>
        <v>1.2342268918037356E-4</v>
      </c>
      <c r="AC61" s="14">
        <f t="shared" si="39"/>
        <v>2.0014490137357883E-4</v>
      </c>
      <c r="AD61" s="14">
        <f t="shared" si="39"/>
        <v>2.1637286634981491E-4</v>
      </c>
      <c r="AE61" s="14">
        <f t="shared" si="39"/>
        <v>1.7543745920255263E-4</v>
      </c>
      <c r="AF61" s="14">
        <f t="shared" si="39"/>
        <v>1.1379727083408824E-4</v>
      </c>
      <c r="AG61" s="14">
        <f t="shared" si="39"/>
        <v>6.1512038288696341E-5</v>
      </c>
      <c r="AH61" s="14">
        <f t="shared" si="39"/>
        <v>2.8499786079704868E-5</v>
      </c>
      <c r="AI61" s="14">
        <f>$Z$61*AI55</f>
        <v>1.1553967329610081E-5</v>
      </c>
    </row>
    <row r="62" spans="1:36" x14ac:dyDescent="0.25">
      <c r="M62" s="80"/>
      <c r="N62" s="81"/>
      <c r="O62" s="86"/>
      <c r="P62" s="87"/>
      <c r="Q62" s="13"/>
      <c r="R62" s="4" t="s">
        <v>85</v>
      </c>
      <c r="S62">
        <f>S58*S57*O56</f>
        <v>0.75757575757575757</v>
      </c>
      <c r="U62" s="4">
        <v>7</v>
      </c>
      <c r="V62" s="7">
        <f t="shared" si="31"/>
        <v>2.9235025259360718E-2</v>
      </c>
      <c r="W62" s="7">
        <f t="shared" si="32"/>
        <v>1.3321127159753423E-5</v>
      </c>
      <c r="Y62" s="4">
        <v>6</v>
      </c>
      <c r="Z62" s="14">
        <f t="shared" si="34"/>
        <v>1.2308721495612142E-4</v>
      </c>
      <c r="AA62" s="14">
        <f>$Z$62*AA55</f>
        <v>4.8049658035288487E-6</v>
      </c>
      <c r="AB62" s="14">
        <f t="shared" ref="AB62:AI62" si="40">$Z$62*AB55</f>
        <v>1.5583672876309782E-5</v>
      </c>
      <c r="AC62" s="14">
        <f t="shared" si="40"/>
        <v>2.527082088050236E-5</v>
      </c>
      <c r="AD62" s="14">
        <f t="shared" si="40"/>
        <v>2.7319806357299844E-5</v>
      </c>
      <c r="AE62" s="14">
        <f t="shared" si="40"/>
        <v>2.2151194343756632E-5</v>
      </c>
      <c r="AF62" s="14">
        <f t="shared" si="40"/>
        <v>1.4368342277031334E-5</v>
      </c>
      <c r="AG62" s="14">
        <f t="shared" si="40"/>
        <v>7.7666715010980173E-6</v>
      </c>
      <c r="AH62" s="14">
        <f t="shared" si="40"/>
        <v>3.5984578383465721E-6</v>
      </c>
      <c r="AI62" s="14">
        <f t="shared" si="40"/>
        <v>1.4588342587891506E-6</v>
      </c>
    </row>
    <row r="63" spans="1:36" x14ac:dyDescent="0.25">
      <c r="M63" s="82"/>
      <c r="N63" s="83"/>
      <c r="O63" s="88"/>
      <c r="P63" s="89"/>
      <c r="Q63" s="13"/>
      <c r="R63" s="4" t="s">
        <v>86</v>
      </c>
      <c r="S63">
        <f>S61+S62</f>
        <v>4.0008190008190008</v>
      </c>
      <c r="U63" s="4">
        <v>8</v>
      </c>
      <c r="V63" s="7">
        <f t="shared" si="31"/>
        <v>1.1852037267308397E-2</v>
      </c>
      <c r="W63" s="7">
        <f t="shared" si="32"/>
        <v>1.2614703749766453E-6</v>
      </c>
      <c r="Y63" s="4">
        <v>7</v>
      </c>
      <c r="Z63" s="14">
        <f t="shared" si="34"/>
        <v>1.3321127159753423E-5</v>
      </c>
      <c r="AA63" s="14">
        <f>$Z$63*AA55</f>
        <v>5.2001794410485461E-7</v>
      </c>
      <c r="AB63" s="14">
        <f t="shared" ref="AB63:AI63" si="41">$Z$63*AB55</f>
        <v>1.6865446835833127E-6</v>
      </c>
      <c r="AC63" s="14">
        <f t="shared" si="41"/>
        <v>2.7349373247296974E-6</v>
      </c>
      <c r="AD63" s="14">
        <f t="shared" si="41"/>
        <v>2.9566889997077807E-6</v>
      </c>
      <c r="AE63" s="14">
        <f t="shared" si="41"/>
        <v>2.3973154051684708E-6</v>
      </c>
      <c r="AF63" s="14">
        <f t="shared" si="41"/>
        <v>1.5550153979471167E-6</v>
      </c>
      <c r="AG63" s="14">
        <f t="shared" si="41"/>
        <v>8.4054886375519811E-7</v>
      </c>
      <c r="AH63" s="14">
        <f t="shared" si="41"/>
        <v>3.8944348899854742E-7</v>
      </c>
      <c r="AI63" s="14">
        <f t="shared" si="41"/>
        <v>1.5788249553995164E-7</v>
      </c>
    </row>
    <row r="64" spans="1:36" ht="15" customHeight="1" x14ac:dyDescent="0.25">
      <c r="M64" s="72" t="str">
        <f>"Media de GPG marcado pelo "&amp;R4&amp; " jogando fora"</f>
        <v>Media de GPG marcado pelo Flamengo jogando fora</v>
      </c>
      <c r="N64" s="73"/>
      <c r="O64" s="90">
        <f>VLOOKUP(R4,$A$34:$K$53,11,FALSE)</f>
        <v>1.25</v>
      </c>
      <c r="P64" s="91"/>
      <c r="Q64" s="13"/>
      <c r="R64" s="13"/>
      <c r="U64" s="4">
        <v>9</v>
      </c>
      <c r="V64" s="7">
        <f t="shared" si="31"/>
        <v>4.2710044206516725E-3</v>
      </c>
      <c r="W64" s="7">
        <f t="shared" si="32"/>
        <v>1.0618437499803421E-7</v>
      </c>
      <c r="Y64" s="4">
        <v>8</v>
      </c>
      <c r="Z64" s="14">
        <f t="shared" si="34"/>
        <v>1.2614703749766453E-6</v>
      </c>
      <c r="AA64" s="14">
        <f>$Z$64*AA55</f>
        <v>4.9244123494777723E-8</v>
      </c>
      <c r="AB64" s="14">
        <f t="shared" ref="AB64:AH64" si="42">$Z$64*AB55</f>
        <v>1.597106707938737E-7</v>
      </c>
      <c r="AC64" s="14">
        <f t="shared" si="42"/>
        <v>2.5899027696303857E-7</v>
      </c>
      <c r="AD64" s="14">
        <f t="shared" si="42"/>
        <v>2.7998948860869032E-7</v>
      </c>
      <c r="AE64" s="14">
        <f t="shared" si="42"/>
        <v>2.2701850427731647E-7</v>
      </c>
      <c r="AF64" s="14">
        <f t="shared" si="42"/>
        <v>1.4725524601771884E-7</v>
      </c>
      <c r="AG64" s="14">
        <f t="shared" si="42"/>
        <v>7.9597430279848019E-8</v>
      </c>
      <c r="AH64" s="14">
        <f t="shared" si="42"/>
        <v>3.6879118276377461E-8</v>
      </c>
      <c r="AI64" s="14">
        <f>$Z$64*AI55</f>
        <v>1.4950993895828699E-8</v>
      </c>
    </row>
    <row r="65" spans="12:36" x14ac:dyDescent="0.25">
      <c r="M65" s="74"/>
      <c r="N65" s="75"/>
      <c r="O65" s="92"/>
      <c r="P65" s="93"/>
      <c r="Q65" s="13"/>
      <c r="R65" s="13"/>
      <c r="U65" s="4">
        <v>10</v>
      </c>
      <c r="V65" s="7">
        <f t="shared" si="31"/>
        <v>1.385190622914057E-3</v>
      </c>
      <c r="W65" s="7">
        <f t="shared" si="32"/>
        <v>8.0442708331844027E-9</v>
      </c>
    </row>
    <row r="66" spans="12:36" x14ac:dyDescent="0.25">
      <c r="M66" s="76"/>
      <c r="N66" s="77"/>
      <c r="O66" s="94"/>
      <c r="P66" s="95"/>
      <c r="Q66" s="13"/>
      <c r="R66" s="13"/>
    </row>
    <row r="67" spans="12:36" ht="15" customHeight="1" x14ac:dyDescent="0.25">
      <c r="M67" s="96" t="str">
        <f>"Media de GPG sofrido pelo "&amp;P4&amp;"  jogando em casa"</f>
        <v>Media de GPG sofrido pelo Botafogo  jogando em casa</v>
      </c>
      <c r="N67" s="97"/>
      <c r="O67" s="102">
        <f>VLOOKUP(P4,$A$4:$J$23,10,FALSE)</f>
        <v>0.5</v>
      </c>
      <c r="P67" s="102"/>
      <c r="Q67" s="13"/>
      <c r="R67" s="13"/>
    </row>
    <row r="68" spans="12:36" x14ac:dyDescent="0.25">
      <c r="M68" s="98"/>
      <c r="N68" s="99"/>
      <c r="O68" s="102"/>
      <c r="P68" s="102"/>
      <c r="Q68" s="13"/>
      <c r="R68" s="13"/>
    </row>
    <row r="69" spans="12:36" x14ac:dyDescent="0.25">
      <c r="M69" s="100"/>
      <c r="N69" s="101"/>
      <c r="O69" s="102"/>
      <c r="P69" s="102"/>
      <c r="Q69" s="13"/>
      <c r="R69" s="13"/>
    </row>
    <row r="70" spans="12:36" x14ac:dyDescent="0.25"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</row>
    <row r="71" spans="12:36" x14ac:dyDescent="0.25">
      <c r="M71" s="65" t="s">
        <v>871</v>
      </c>
      <c r="N71" s="65"/>
      <c r="O71" s="65"/>
      <c r="P71" s="65"/>
    </row>
    <row r="72" spans="12:36" ht="15" customHeight="1" x14ac:dyDescent="0.25">
      <c r="M72" s="66" t="s">
        <v>97</v>
      </c>
      <c r="N72" s="66"/>
      <c r="O72" s="67">
        <f>$K$25</f>
        <v>1.3875</v>
      </c>
      <c r="P72" s="68"/>
      <c r="Q72" s="13"/>
      <c r="R72" s="13"/>
      <c r="U72" s="4" t="s">
        <v>78</v>
      </c>
      <c r="V72" s="15" t="str">
        <f>P5</f>
        <v>Gremio</v>
      </c>
      <c r="W72" s="6" t="str">
        <f>R5</f>
        <v>Cuiaba</v>
      </c>
      <c r="Z72" s="4" t="s">
        <v>73</v>
      </c>
      <c r="AA72" s="4">
        <v>0</v>
      </c>
      <c r="AB72" s="4">
        <v>1</v>
      </c>
      <c r="AC72" s="4">
        <v>2</v>
      </c>
      <c r="AD72" s="4">
        <v>3</v>
      </c>
      <c r="AE72" s="4">
        <v>4</v>
      </c>
      <c r="AF72" s="4">
        <v>5</v>
      </c>
      <c r="AG72" s="4">
        <v>6</v>
      </c>
      <c r="AH72" s="4">
        <v>7</v>
      </c>
      <c r="AI72" s="4">
        <v>8</v>
      </c>
    </row>
    <row r="73" spans="12:36" x14ac:dyDescent="0.25">
      <c r="M73" s="66"/>
      <c r="N73" s="66"/>
      <c r="O73" s="68"/>
      <c r="P73" s="68"/>
      <c r="Q73" s="13"/>
      <c r="R73" s="4" t="s">
        <v>80</v>
      </c>
      <c r="S73">
        <f>O76/O72</f>
        <v>1.0810810810810811</v>
      </c>
      <c r="U73" s="4">
        <v>0</v>
      </c>
      <c r="V73" s="7">
        <f>_xlfn.POISSON.DIST(U73,$S$79,FALSE)</f>
        <v>0.25889017256861729</v>
      </c>
      <c r="W73" s="7">
        <f>_xlfn.POISSON.DIST(U73,$S$80,FALSE)</f>
        <v>0.50569670743747241</v>
      </c>
      <c r="Y73" s="4" t="s">
        <v>74</v>
      </c>
      <c r="Z73" s="4" t="s">
        <v>87</v>
      </c>
      <c r="AA73" s="14">
        <f>_xlfn.POISSON.DIST(AA72,$S$79,FALSE)</f>
        <v>0.25889017256861729</v>
      </c>
      <c r="AB73" s="14">
        <f t="shared" ref="AB73:AI73" si="43">_xlfn.POISSON.DIST(AB72,$S$79,FALSE)</f>
        <v>0.34985158455218551</v>
      </c>
      <c r="AC73" s="14">
        <f t="shared" si="43"/>
        <v>0.23638620577850378</v>
      </c>
      <c r="AD73" s="14">
        <f t="shared" si="43"/>
        <v>0.10648027287319989</v>
      </c>
      <c r="AE73" s="14">
        <f t="shared" si="43"/>
        <v>3.5973065159864842E-2</v>
      </c>
      <c r="AF73" s="14">
        <f t="shared" si="43"/>
        <v>9.7224500432067026E-3</v>
      </c>
      <c r="AG73" s="14">
        <f t="shared" si="43"/>
        <v>2.1897410007222307E-3</v>
      </c>
      <c r="AH73" s="14">
        <f t="shared" si="43"/>
        <v>4.2272992291935005E-4</v>
      </c>
      <c r="AI73" s="14">
        <f t="shared" si="43"/>
        <v>7.1407081574214508E-5</v>
      </c>
    </row>
    <row r="74" spans="12:36" ht="15" customHeight="1" x14ac:dyDescent="0.25">
      <c r="M74" s="69" t="s">
        <v>98</v>
      </c>
      <c r="N74" s="69"/>
      <c r="O74" s="70">
        <f>$K$55</f>
        <v>0.82499999999999996</v>
      </c>
      <c r="P74" s="71"/>
      <c r="Q74" s="13"/>
      <c r="R74" s="4" t="s">
        <v>81</v>
      </c>
      <c r="S74">
        <f>O79/O72</f>
        <v>0.90090090090090091</v>
      </c>
      <c r="U74" s="4">
        <v>1</v>
      </c>
      <c r="V74" s="7">
        <f t="shared" ref="V74:V83" si="44">_xlfn.POISSON.DIST(U74,$S$79,FALSE)</f>
        <v>0.34985158455218551</v>
      </c>
      <c r="W74" s="7">
        <f t="shared" ref="W74:W83" si="45">_xlfn.POISSON.DIST(U74,$S$80,FALSE)</f>
        <v>0.34479320961645848</v>
      </c>
      <c r="Y74" s="4">
        <v>0</v>
      </c>
      <c r="Z74" s="14">
        <f>_xlfn.POISSON.DIST(U73,$S$80,FALSE)</f>
        <v>0.50569670743747241</v>
      </c>
      <c r="AA74" s="16">
        <f>$Z$74*AA73</f>
        <v>0.13091990785586879</v>
      </c>
      <c r="AB74" s="16">
        <f t="shared" ref="AB74:AI74" si="46">$Z$74*AB73</f>
        <v>0.17691879439982269</v>
      </c>
      <c r="AC74" s="16">
        <f t="shared" si="46"/>
        <v>0.11953972594582618</v>
      </c>
      <c r="AD74" s="16">
        <f t="shared" si="46"/>
        <v>5.3846723399020795E-2</v>
      </c>
      <c r="AE74" s="16">
        <f t="shared" si="46"/>
        <v>1.8191460607777304E-2</v>
      </c>
      <c r="AF74" s="16">
        <f t="shared" si="46"/>
        <v>4.916610975074941E-3</v>
      </c>
      <c r="AG74" s="16">
        <f t="shared" si="46"/>
        <v>1.1073448142060679E-3</v>
      </c>
      <c r="AH74" s="16">
        <f t="shared" si="46"/>
        <v>2.1377313015561182E-4</v>
      </c>
      <c r="AI74" s="16">
        <f t="shared" si="46"/>
        <v>3.6110326039799283E-5</v>
      </c>
    </row>
    <row r="75" spans="12:36" x14ac:dyDescent="0.25">
      <c r="M75" s="69"/>
      <c r="N75" s="69"/>
      <c r="O75" s="71"/>
      <c r="P75" s="71"/>
      <c r="Q75" s="13"/>
      <c r="R75" s="4" t="s">
        <v>82</v>
      </c>
      <c r="S75">
        <f>O82/O74</f>
        <v>0.90909090909090917</v>
      </c>
      <c r="U75" s="4">
        <v>2</v>
      </c>
      <c r="V75" s="7">
        <f t="shared" si="44"/>
        <v>0.23638620577850378</v>
      </c>
      <c r="W75" s="7">
        <f t="shared" si="45"/>
        <v>0.11754313964197448</v>
      </c>
      <c r="Y75" s="4">
        <v>1</v>
      </c>
      <c r="Z75" s="14">
        <f t="shared" ref="Z75:Z82" si="47">_xlfn.POISSON.DIST(U74,$S$80,FALSE)</f>
        <v>0.34479320961645848</v>
      </c>
      <c r="AA75" s="14">
        <f>$Z$75*AA73</f>
        <v>8.9263573538092375E-2</v>
      </c>
      <c r="AB75" s="14">
        <f t="shared" ref="AB75:AH75" si="48">$Z$75*AB73</f>
        <v>0.12062645072715185</v>
      </c>
      <c r="AC75" s="14">
        <f t="shared" si="48"/>
        <v>8.1504358599426938E-2</v>
      </c>
      <c r="AD75" s="14">
        <f t="shared" si="48"/>
        <v>3.6713675044786905E-2</v>
      </c>
      <c r="AE75" s="14">
        <f t="shared" si="48"/>
        <v>1.2403268596211799E-2</v>
      </c>
      <c r="AF75" s="14">
        <f t="shared" si="48"/>
        <v>3.3522347557329146E-3</v>
      </c>
      <c r="AG75" s="14">
        <f t="shared" si="48"/>
        <v>7.550078278677736E-4</v>
      </c>
      <c r="AH75" s="14">
        <f t="shared" si="48"/>
        <v>1.4575440692428078E-4</v>
      </c>
      <c r="AI75" s="14">
        <f>$Z$75*AI73</f>
        <v>2.4620676845317693E-5</v>
      </c>
    </row>
    <row r="76" spans="12:36" ht="15" customHeight="1" x14ac:dyDescent="0.25">
      <c r="M76" s="72" t="str">
        <f>"Media de GPG marcado pelo "&amp;P5&amp;" jogando em casa"</f>
        <v>Media de GPG marcado pelo Gremio jogando em casa</v>
      </c>
      <c r="N76" s="73"/>
      <c r="O76" s="90">
        <f>VLOOKUP(P5,$A$4:$K$23,11,FALSE)</f>
        <v>1.5</v>
      </c>
      <c r="P76" s="91"/>
      <c r="Q76" s="13"/>
      <c r="R76" s="4" t="s">
        <v>83</v>
      </c>
      <c r="S76">
        <f>O85/O74</f>
        <v>0.90909090909090917</v>
      </c>
      <c r="U76" s="4">
        <v>3</v>
      </c>
      <c r="V76" s="7">
        <f t="shared" si="44"/>
        <v>0.10648027287319989</v>
      </c>
      <c r="W76" s="7">
        <f t="shared" si="45"/>
        <v>2.6714349918630569E-2</v>
      </c>
      <c r="Y76" s="4">
        <v>2</v>
      </c>
      <c r="Z76" s="14">
        <f t="shared" si="47"/>
        <v>0.11754313964197448</v>
      </c>
      <c r="AA76" s="14">
        <f>$Z$76*AA73</f>
        <v>3.0430763706167853E-2</v>
      </c>
      <c r="AB76" s="14">
        <f t="shared" ref="AB76:AI76" si="49">$Z$76*AB73</f>
        <v>4.1122653656983581E-2</v>
      </c>
      <c r="AC76" s="14">
        <f t="shared" si="49"/>
        <v>2.7785576795259184E-2</v>
      </c>
      <c r="AD76" s="14">
        <f t="shared" si="49"/>
        <v>1.2516025583450082E-2</v>
      </c>
      <c r="AE76" s="14">
        <f t="shared" si="49"/>
        <v>4.2283870214358402E-3</v>
      </c>
      <c r="AF76" s="14">
        <f t="shared" si="49"/>
        <v>1.1428073030907663E-3</v>
      </c>
      <c r="AG76" s="14">
        <f t="shared" si="49"/>
        <v>2.5738903222765009E-4</v>
      </c>
      <c r="AH76" s="14">
        <f t="shared" si="49"/>
        <v>4.9689002360550271E-5</v>
      </c>
      <c r="AI76" s="14">
        <f t="shared" si="49"/>
        <v>8.3934125609037585E-6</v>
      </c>
    </row>
    <row r="77" spans="12:36" x14ac:dyDescent="0.25">
      <c r="M77" s="74"/>
      <c r="N77" s="75"/>
      <c r="O77" s="92"/>
      <c r="P77" s="93"/>
      <c r="Q77" s="13"/>
      <c r="U77" s="4">
        <v>4</v>
      </c>
      <c r="V77" s="7">
        <f t="shared" si="44"/>
        <v>3.5973065159864842E-2</v>
      </c>
      <c r="W77" s="7">
        <f t="shared" si="45"/>
        <v>4.5535823724938461E-3</v>
      </c>
      <c r="Y77" s="4">
        <v>3</v>
      </c>
      <c r="Z77" s="14">
        <f t="shared" si="47"/>
        <v>2.6714349918630569E-2</v>
      </c>
      <c r="AA77" s="14">
        <f>$Z$77*AA73</f>
        <v>6.9160826604926957E-3</v>
      </c>
      <c r="AB77" s="14">
        <f t="shared" ref="AB77:AI77" si="50">$Z$77*AB73</f>
        <v>9.3460576493144525E-3</v>
      </c>
      <c r="AC77" s="14">
        <f t="shared" si="50"/>
        <v>6.3149038171043618E-3</v>
      </c>
      <c r="AD77" s="14">
        <f t="shared" si="50"/>
        <v>2.8445512689659284E-3</v>
      </c>
      <c r="AE77" s="14">
        <f t="shared" si="50"/>
        <v>9.6099705032632753E-4</v>
      </c>
      <c r="AF77" s="14">
        <f t="shared" si="50"/>
        <v>2.5972893252062873E-4</v>
      </c>
      <c r="AG77" s="14">
        <f t="shared" si="50"/>
        <v>5.8497507324465944E-5</v>
      </c>
      <c r="AH77" s="14">
        <f t="shared" si="50"/>
        <v>1.1292955081943245E-5</v>
      </c>
      <c r="AI77" s="14">
        <f t="shared" si="50"/>
        <v>1.9075937638417637E-6</v>
      </c>
    </row>
    <row r="78" spans="12:36" x14ac:dyDescent="0.25">
      <c r="M78" s="76"/>
      <c r="N78" s="77"/>
      <c r="O78" s="94"/>
      <c r="P78" s="95"/>
      <c r="Q78" s="13"/>
      <c r="U78" s="4">
        <v>5</v>
      </c>
      <c r="V78" s="7">
        <f t="shared" si="44"/>
        <v>9.7224500432067026E-3</v>
      </c>
      <c r="W78" s="7">
        <f t="shared" si="45"/>
        <v>6.2094305079461569E-4</v>
      </c>
      <c r="Y78" s="4">
        <v>4</v>
      </c>
      <c r="Z78" s="14">
        <f t="shared" si="47"/>
        <v>4.5535823724938461E-3</v>
      </c>
      <c r="AA78" s="14">
        <f>$Z$78*AA73</f>
        <v>1.1788777262203456E-3</v>
      </c>
      <c r="AB78" s="14">
        <f t="shared" ref="AB78:AI78" si="51">$Z$78*AB73</f>
        <v>1.5930780084058723E-3</v>
      </c>
      <c r="AC78" s="14">
        <f t="shared" si="51"/>
        <v>1.0764040597336978E-3</v>
      </c>
      <c r="AD78" s="14">
        <f t="shared" si="51"/>
        <v>4.848666935737377E-4</v>
      </c>
      <c r="AE78" s="14">
        <f t="shared" si="51"/>
        <v>1.6380631539653307E-4</v>
      </c>
      <c r="AF78" s="14">
        <f t="shared" si="51"/>
        <v>4.4271977134198075E-5</v>
      </c>
      <c r="AG78" s="14">
        <f t="shared" si="51"/>
        <v>9.971166021215784E-6</v>
      </c>
      <c r="AH78" s="14">
        <f t="shared" si="51"/>
        <v>1.9249355253312348E-6</v>
      </c>
      <c r="AI78" s="14">
        <f t="shared" si="51"/>
        <v>3.2515802792757331E-7</v>
      </c>
    </row>
    <row r="79" spans="12:36" ht="15" customHeight="1" x14ac:dyDescent="0.25">
      <c r="M79" s="78" t="str">
        <f>"Media de GPG sofrido pelo "&amp;R5&amp; " jogando fora"</f>
        <v>Media de GPG sofrido pelo Cuiaba jogando fora</v>
      </c>
      <c r="N79" s="79"/>
      <c r="O79" s="84">
        <f>VLOOKUP(R5,$A$34:$J$53,10,FALSE)</f>
        <v>1.25</v>
      </c>
      <c r="P79" s="85"/>
      <c r="Q79" s="13"/>
      <c r="R79" s="4" t="s">
        <v>84</v>
      </c>
      <c r="S79">
        <f>S73*S74*O72</f>
        <v>1.3513513513513513</v>
      </c>
      <c r="U79" s="4">
        <v>6</v>
      </c>
      <c r="V79" s="7">
        <f t="shared" si="44"/>
        <v>2.1897410007222307E-3</v>
      </c>
      <c r="W79" s="7">
        <f t="shared" si="45"/>
        <v>7.0561710317569945E-5</v>
      </c>
      <c r="Y79" s="8">
        <v>5</v>
      </c>
      <c r="Z79" s="14">
        <f t="shared" si="47"/>
        <v>6.2094305079461569E-4</v>
      </c>
      <c r="AA79" s="14">
        <f>$Z$79*AA73</f>
        <v>1.6075605357550175E-4</v>
      </c>
      <c r="AB79" s="14">
        <f t="shared" ref="AB79:AI79" si="52">$Z$79*AB73</f>
        <v>2.1723791023716451E-4</v>
      </c>
      <c r="AC79" s="14">
        <f t="shared" si="52"/>
        <v>1.4678237178186794E-4</v>
      </c>
      <c r="AD79" s="14">
        <f t="shared" si="52"/>
        <v>6.6118185487327896E-5</v>
      </c>
      <c r="AE79" s="14">
        <f t="shared" si="52"/>
        <v>2.2337224826799975E-5</v>
      </c>
      <c r="AF79" s="14">
        <f t="shared" si="52"/>
        <v>6.0370877910270132E-6</v>
      </c>
      <c r="AG79" s="14">
        <f t="shared" si="52"/>
        <v>1.3597044574385166E-6</v>
      </c>
      <c r="AH79" s="14">
        <f t="shared" si="52"/>
        <v>2.6249120799971397E-7</v>
      </c>
      <c r="AI79" s="14">
        <f t="shared" si="52"/>
        <v>4.4339731081032746E-8</v>
      </c>
    </row>
    <row r="80" spans="12:36" x14ac:dyDescent="0.25">
      <c r="M80" s="80"/>
      <c r="N80" s="81"/>
      <c r="O80" s="86"/>
      <c r="P80" s="87"/>
      <c r="Q80" s="13"/>
      <c r="R80" s="4" t="s">
        <v>85</v>
      </c>
      <c r="S80">
        <f>S76*S75*O74</f>
        <v>0.68181818181818188</v>
      </c>
      <c r="U80" s="4">
        <v>7</v>
      </c>
      <c r="V80" s="7">
        <f t="shared" si="44"/>
        <v>4.2272992291935005E-4</v>
      </c>
      <c r="W80" s="7">
        <f t="shared" si="45"/>
        <v>6.8728938621009789E-6</v>
      </c>
      <c r="Y80" s="4">
        <v>6</v>
      </c>
      <c r="Z80" s="14">
        <f t="shared" si="47"/>
        <v>7.0561710317569945E-5</v>
      </c>
      <c r="AA80" s="14">
        <f>$Z$80*AA73</f>
        <v>1.8267733360852466E-5</v>
      </c>
      <c r="AB80" s="14">
        <f t="shared" ref="AB80:AI80" si="53">$Z$80*AB73</f>
        <v>2.4686126163314141E-5</v>
      </c>
      <c r="AC80" s="14">
        <f t="shared" si="53"/>
        <v>1.6679814975212262E-5</v>
      </c>
      <c r="AD80" s="14">
        <f t="shared" si="53"/>
        <v>7.5134301690145313E-6</v>
      </c>
      <c r="AE80" s="14">
        <f t="shared" si="53"/>
        <v>2.5383210030454509E-6</v>
      </c>
      <c r="AF80" s="14">
        <f t="shared" si="53"/>
        <v>6.8603270352579678E-7</v>
      </c>
      <c r="AG80" s="14">
        <f t="shared" si="53"/>
        <v>1.5451187016346776E-7</v>
      </c>
      <c r="AH80" s="14">
        <f t="shared" si="53"/>
        <v>2.9828546363603851E-8</v>
      </c>
      <c r="AI80" s="14">
        <f t="shared" si="53"/>
        <v>5.0386058046628102E-9</v>
      </c>
    </row>
    <row r="81" spans="12:36" x14ac:dyDescent="0.25">
      <c r="M81" s="82"/>
      <c r="N81" s="83"/>
      <c r="O81" s="88"/>
      <c r="P81" s="89"/>
      <c r="Q81" s="13"/>
      <c r="R81" s="4" t="s">
        <v>86</v>
      </c>
      <c r="S81">
        <f>S79+S80</f>
        <v>2.0331695331695334</v>
      </c>
      <c r="U81" s="4">
        <v>8</v>
      </c>
      <c r="V81" s="7">
        <f t="shared" si="44"/>
        <v>7.1407081574214508E-5</v>
      </c>
      <c r="W81" s="7">
        <f t="shared" si="45"/>
        <v>5.8575799961087674E-7</v>
      </c>
      <c r="Y81" s="4">
        <v>7</v>
      </c>
      <c r="Z81" s="14">
        <f t="shared" si="47"/>
        <v>6.8728938621009789E-6</v>
      </c>
      <c r="AA81" s="14">
        <f>$Z$81*AA73</f>
        <v>1.7793246780051131E-6</v>
      </c>
      <c r="AB81" s="14">
        <f t="shared" ref="AB81:AI81" si="54">$Z$81*AB73</f>
        <v>2.4044928081150175E-6</v>
      </c>
      <c r="AC81" s="14">
        <f t="shared" si="54"/>
        <v>1.6246573027804176E-6</v>
      </c>
      <c r="AD81" s="14">
        <f t="shared" si="54"/>
        <v>7.3182761386505286E-7</v>
      </c>
      <c r="AE81" s="14">
        <f t="shared" si="54"/>
        <v>2.4723905873819367E-7</v>
      </c>
      <c r="AF81" s="14">
        <f t="shared" si="54"/>
        <v>6.6821367226538744E-8</v>
      </c>
      <c r="AG81" s="14">
        <f t="shared" si="54"/>
        <v>1.5049857483454675E-8</v>
      </c>
      <c r="AH81" s="14">
        <f t="shared" si="54"/>
        <v>2.9053778925588208E-9</v>
      </c>
      <c r="AI81" s="14">
        <f t="shared" si="54"/>
        <v>4.9077329266196278E-10</v>
      </c>
    </row>
    <row r="82" spans="12:36" ht="15" customHeight="1" x14ac:dyDescent="0.25">
      <c r="M82" s="72" t="str">
        <f>"Media de GPG marcado pelo "&amp;R5&amp; " jogando fora"</f>
        <v>Media de GPG marcado pelo Cuiaba jogando fora</v>
      </c>
      <c r="N82" s="73"/>
      <c r="O82" s="90">
        <f>VLOOKUP(R5,$A$34:$K$53,11,FALSE)</f>
        <v>0.75</v>
      </c>
      <c r="P82" s="91"/>
      <c r="Q82" s="13"/>
      <c r="R82" s="13"/>
      <c r="U82" s="4">
        <v>9</v>
      </c>
      <c r="V82" s="7">
        <f t="shared" si="44"/>
        <v>1.0721784020152316E-5</v>
      </c>
      <c r="W82" s="7">
        <f t="shared" si="45"/>
        <v>4.4375606031127084E-8</v>
      </c>
      <c r="Y82" s="4">
        <v>8</v>
      </c>
      <c r="Z82" s="14">
        <f t="shared" si="47"/>
        <v>5.8575799961087674E-7</v>
      </c>
      <c r="AA82" s="14">
        <f>$Z$82*AA73</f>
        <v>1.5164698960270793E-7</v>
      </c>
      <c r="AB82" s="14">
        <f t="shared" ref="AB82:AI82" si="55">$Z$82*AB73</f>
        <v>2.0492836432798369E-7</v>
      </c>
      <c r="AC82" s="14">
        <f t="shared" si="55"/>
        <v>1.3846511103242145E-7</v>
      </c>
      <c r="AD82" s="14">
        <f t="shared" si="55"/>
        <v>6.2371671636225871E-8</v>
      </c>
      <c r="AE82" s="14">
        <f t="shared" si="55"/>
        <v>2.1071510687914153E-8</v>
      </c>
      <c r="AF82" s="14">
        <f t="shared" si="55"/>
        <v>5.6950028886254402E-9</v>
      </c>
      <c r="AG82" s="14">
        <f t="shared" si="55"/>
        <v>1.2826583082489733E-9</v>
      </c>
      <c r="AH82" s="14">
        <f t="shared" si="55"/>
        <v>2.4761743402489857E-10</v>
      </c>
      <c r="AI82" s="14">
        <f t="shared" si="55"/>
        <v>4.1827269260962584E-11</v>
      </c>
    </row>
    <row r="83" spans="12:36" x14ac:dyDescent="0.25">
      <c r="M83" s="74"/>
      <c r="N83" s="75"/>
      <c r="O83" s="92"/>
      <c r="P83" s="93"/>
      <c r="Q83" s="13"/>
      <c r="R83" s="13"/>
      <c r="U83" s="4">
        <v>10</v>
      </c>
      <c r="V83" s="7">
        <f t="shared" si="44"/>
        <v>1.4488897324530144E-6</v>
      </c>
      <c r="W83" s="7">
        <f t="shared" si="45"/>
        <v>3.0256095021222974E-9</v>
      </c>
    </row>
    <row r="84" spans="12:36" x14ac:dyDescent="0.25">
      <c r="M84" s="76"/>
      <c r="N84" s="77"/>
      <c r="O84" s="94"/>
      <c r="P84" s="95"/>
      <c r="Q84" s="13"/>
      <c r="R84" s="13"/>
    </row>
    <row r="85" spans="12:36" ht="15" customHeight="1" x14ac:dyDescent="0.25">
      <c r="M85" s="96" t="str">
        <f>"Media de GPG sofrido pelo "&amp;P5&amp;"  jogando em casa"</f>
        <v>Media de GPG sofrido pelo Gremio  jogando em casa</v>
      </c>
      <c r="N85" s="97"/>
      <c r="O85" s="102">
        <f>VLOOKUP(P5,$A$4:$J$23,10,FALSE)</f>
        <v>0.75</v>
      </c>
      <c r="P85" s="102"/>
      <c r="Q85" s="13"/>
      <c r="R85" s="13"/>
    </row>
    <row r="86" spans="12:36" x14ac:dyDescent="0.25">
      <c r="M86" s="98"/>
      <c r="N86" s="99"/>
      <c r="O86" s="102"/>
      <c r="P86" s="102"/>
      <c r="Q86" s="13"/>
      <c r="R86" s="13"/>
    </row>
    <row r="87" spans="12:36" x14ac:dyDescent="0.25">
      <c r="M87" s="100"/>
      <c r="N87" s="101"/>
      <c r="O87" s="102"/>
      <c r="P87" s="102"/>
      <c r="Q87" s="13"/>
      <c r="R87" s="13"/>
    </row>
    <row r="88" spans="12:36" x14ac:dyDescent="0.25"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</row>
    <row r="89" spans="12:36" x14ac:dyDescent="0.25">
      <c r="M89" s="65" t="s">
        <v>872</v>
      </c>
      <c r="N89" s="65"/>
      <c r="O89" s="65"/>
      <c r="P89" s="65"/>
    </row>
    <row r="90" spans="12:36" ht="15" customHeight="1" x14ac:dyDescent="0.25">
      <c r="M90" s="66" t="s">
        <v>97</v>
      </c>
      <c r="N90" s="66"/>
      <c r="O90" s="67">
        <f>$K$25</f>
        <v>1.3875</v>
      </c>
      <c r="P90" s="68"/>
      <c r="Q90" s="13"/>
      <c r="R90" s="13"/>
      <c r="U90" s="4" t="s">
        <v>78</v>
      </c>
      <c r="V90" s="15" t="str">
        <f>P6</f>
        <v>Fluminense</v>
      </c>
      <c r="W90" s="6" t="str">
        <f>R6</f>
        <v>Fortaleza</v>
      </c>
      <c r="Z90" s="4" t="s">
        <v>73</v>
      </c>
      <c r="AA90" s="4">
        <v>0</v>
      </c>
      <c r="AB90" s="4">
        <v>1</v>
      </c>
      <c r="AC90" s="4">
        <v>2</v>
      </c>
      <c r="AD90" s="4">
        <v>3</v>
      </c>
      <c r="AE90" s="4">
        <v>4</v>
      </c>
      <c r="AF90" s="4">
        <v>5</v>
      </c>
      <c r="AG90" s="4">
        <v>6</v>
      </c>
      <c r="AH90" s="4">
        <v>7</v>
      </c>
      <c r="AI90" s="4">
        <v>8</v>
      </c>
    </row>
    <row r="91" spans="12:36" x14ac:dyDescent="0.25">
      <c r="M91" s="66"/>
      <c r="N91" s="66"/>
      <c r="O91" s="68"/>
      <c r="P91" s="68"/>
      <c r="Q91" s="13"/>
      <c r="R91" s="4" t="s">
        <v>80</v>
      </c>
      <c r="S91">
        <f>O94/O90</f>
        <v>1.0810810810810811</v>
      </c>
      <c r="U91" s="4">
        <v>0</v>
      </c>
      <c r="V91" s="7">
        <f>_xlfn.POISSON.DIST(U91,$S$97,FALSE)</f>
        <v>0.19757804233651508</v>
      </c>
      <c r="W91" s="7">
        <f>_xlfn.POISSON.DIST(U91,$S$98,FALSE)</f>
        <v>0.73857671491879806</v>
      </c>
      <c r="Y91" s="4" t="s">
        <v>74</v>
      </c>
      <c r="Z91" s="4" t="s">
        <v>87</v>
      </c>
      <c r="AA91" s="14">
        <f>_xlfn.POISSON.DIST(AA90,$S$97,FALSE)</f>
        <v>0.19757804233651508</v>
      </c>
      <c r="AB91" s="14">
        <f t="shared" ref="AB91:AI91" si="56">_xlfn.POISSON.DIST(AB90,$S$97,FALSE)</f>
        <v>0.32039682541056502</v>
      </c>
      <c r="AC91" s="14">
        <f t="shared" si="56"/>
        <v>0.25978120979235009</v>
      </c>
      <c r="AD91" s="14">
        <f t="shared" si="56"/>
        <v>0.14042227556343248</v>
      </c>
      <c r="AE91" s="14">
        <f t="shared" si="56"/>
        <v>5.6927949552742899E-2</v>
      </c>
      <c r="AF91" s="14">
        <f t="shared" si="56"/>
        <v>1.8463118773862561E-2</v>
      </c>
      <c r="AG91" s="14">
        <f t="shared" si="56"/>
        <v>4.9900321010439381E-3</v>
      </c>
      <c r="AH91" s="14">
        <f t="shared" si="56"/>
        <v>1.1559919925198303E-3</v>
      </c>
      <c r="AI91" s="14">
        <f t="shared" si="56"/>
        <v>2.3432270118645251E-4</v>
      </c>
    </row>
    <row r="92" spans="12:36" ht="15" customHeight="1" x14ac:dyDescent="0.25">
      <c r="M92" s="69" t="s">
        <v>98</v>
      </c>
      <c r="N92" s="69"/>
      <c r="O92" s="70">
        <f>$K$55</f>
        <v>0.82499999999999996</v>
      </c>
      <c r="P92" s="71"/>
      <c r="Q92" s="13"/>
      <c r="R92" s="4" t="s">
        <v>81</v>
      </c>
      <c r="S92">
        <f>O97/O90</f>
        <v>1.0810810810810811</v>
      </c>
      <c r="U92" s="4">
        <v>1</v>
      </c>
      <c r="V92" s="7">
        <f t="shared" ref="V92:V101" si="57">_xlfn.POISSON.DIST(U92,$S$97,FALSE)</f>
        <v>0.32039682541056502</v>
      </c>
      <c r="W92" s="7">
        <f t="shared" ref="W92:W101" si="58">_xlfn.POISSON.DIST(U92,$S$98,FALSE)</f>
        <v>0.22381112573296913</v>
      </c>
      <c r="Y92" s="4">
        <v>0</v>
      </c>
      <c r="Z92" s="14">
        <f>_xlfn.POISSON.DIST(U91,$S$98,FALSE)</f>
        <v>0.73857671491879806</v>
      </c>
      <c r="AA92" s="16">
        <f>$Z$92*AA91</f>
        <v>0.1459265414489905</v>
      </c>
      <c r="AB92" s="16">
        <f t="shared" ref="AB92:AI92" si="59">$Z$92*AB91</f>
        <v>0.23663763478214681</v>
      </c>
      <c r="AC92" s="16">
        <f t="shared" si="59"/>
        <v>0.19186835252606502</v>
      </c>
      <c r="AD92" s="16">
        <f t="shared" si="59"/>
        <v>0.10371262298706217</v>
      </c>
      <c r="AE92" s="16">
        <f t="shared" si="59"/>
        <v>4.2045657967727912E-2</v>
      </c>
      <c r="AF92" s="16">
        <f t="shared" si="59"/>
        <v>1.3636429611154997E-2</v>
      </c>
      <c r="AG92" s="16">
        <f t="shared" si="59"/>
        <v>3.6855215165283797E-3</v>
      </c>
      <c r="AH92" s="16">
        <f t="shared" si="59"/>
        <v>8.5378876830773207E-4</v>
      </c>
      <c r="AI92" s="16">
        <f t="shared" si="59"/>
        <v>1.7306529087318925E-4</v>
      </c>
    </row>
    <row r="93" spans="12:36" x14ac:dyDescent="0.25">
      <c r="M93" s="69"/>
      <c r="N93" s="69"/>
      <c r="O93" s="71"/>
      <c r="P93" s="71"/>
      <c r="Q93" s="13"/>
      <c r="R93" s="4" t="s">
        <v>82</v>
      </c>
      <c r="S93">
        <f>O100/O92</f>
        <v>0.60606060606060608</v>
      </c>
      <c r="U93" s="4">
        <v>2</v>
      </c>
      <c r="V93" s="7">
        <f t="shared" si="57"/>
        <v>0.25978120979235009</v>
      </c>
      <c r="W93" s="7">
        <f t="shared" si="58"/>
        <v>3.3910776626207437E-2</v>
      </c>
      <c r="Y93" s="4">
        <v>1</v>
      </c>
      <c r="Z93" s="14">
        <f t="shared" ref="Z93:Z100" si="60">_xlfn.POISSON.DIST(U92,$S$98,FALSE)</f>
        <v>0.22381112573296913</v>
      </c>
      <c r="AA93" s="14">
        <f>$Z$93*AA91</f>
        <v>4.4220164075451672E-2</v>
      </c>
      <c r="AB93" s="14">
        <f>$Z$93*AB91</f>
        <v>7.1708374176408129E-2</v>
      </c>
      <c r="AC93" s="14">
        <f t="shared" ref="AC93:AI93" si="61">$Z$93*AC91</f>
        <v>5.8141925007898498E-2</v>
      </c>
      <c r="AD93" s="14">
        <f t="shared" si="61"/>
        <v>3.1428067571837026E-2</v>
      </c>
      <c r="AE93" s="14">
        <f t="shared" si="61"/>
        <v>1.2741108475069065E-2</v>
      </c>
      <c r="AF93" s="14">
        <f t="shared" si="61"/>
        <v>4.1322513973196962E-3</v>
      </c>
      <c r="AG93" s="14">
        <f t="shared" si="61"/>
        <v>1.1168247019782969E-3</v>
      </c>
      <c r="AH93" s="14">
        <f t="shared" si="61"/>
        <v>2.5872386918416126E-4</v>
      </c>
      <c r="AI93" s="14">
        <f t="shared" si="61"/>
        <v>5.2444027537330077E-5</v>
      </c>
    </row>
    <row r="94" spans="12:36" ht="15" customHeight="1" x14ac:dyDescent="0.25">
      <c r="M94" s="72" t="str">
        <f>"Media de GPG marcado pelo "&amp;P6&amp;" jogando em casa"</f>
        <v>Media de GPG marcado pelo Fluminense jogando em casa</v>
      </c>
      <c r="N94" s="73"/>
      <c r="O94" s="90">
        <f>VLOOKUP(P6,$A$4:$K$23,11,FALSE)</f>
        <v>1.5</v>
      </c>
      <c r="P94" s="91"/>
      <c r="Q94" s="13"/>
      <c r="R94" s="4" t="s">
        <v>83</v>
      </c>
      <c r="S94">
        <f>O103/O92</f>
        <v>0.60606060606060608</v>
      </c>
      <c r="U94" s="4">
        <v>3</v>
      </c>
      <c r="V94" s="7">
        <f t="shared" si="57"/>
        <v>0.14042227556343248</v>
      </c>
      <c r="W94" s="7">
        <f t="shared" si="58"/>
        <v>3.4253309723441872E-3</v>
      </c>
      <c r="Y94" s="4">
        <v>2</v>
      </c>
      <c r="Z94" s="14">
        <f t="shared" si="60"/>
        <v>3.3910776626207437E-2</v>
      </c>
      <c r="AA94" s="14">
        <f>$Z$94*AA91</f>
        <v>6.7000248599169187E-3</v>
      </c>
      <c r="AB94" s="14">
        <f t="shared" ref="AB94:AH94" si="62">$Z$94*AB91</f>
        <v>1.0864905178243654E-2</v>
      </c>
      <c r="AC94" s="14">
        <f t="shared" si="62"/>
        <v>8.8093825769543152E-3</v>
      </c>
      <c r="AD94" s="14">
        <f t="shared" si="62"/>
        <v>4.7618284199753055E-3</v>
      </c>
      <c r="AE94" s="14">
        <f t="shared" si="62"/>
        <v>1.93047098107107E-3</v>
      </c>
      <c r="AF94" s="14">
        <f t="shared" si="62"/>
        <v>6.2609869656359029E-4</v>
      </c>
      <c r="AG94" s="14">
        <f t="shared" si="62"/>
        <v>1.6921586393610556E-4</v>
      </c>
      <c r="AH94" s="14">
        <f t="shared" si="62"/>
        <v>3.9200586240024425E-5</v>
      </c>
      <c r="AI94" s="14">
        <f>$Z$94*AI91</f>
        <v>7.9460647783833442E-6</v>
      </c>
    </row>
    <row r="95" spans="12:36" x14ac:dyDescent="0.25">
      <c r="M95" s="74"/>
      <c r="N95" s="75"/>
      <c r="O95" s="92"/>
      <c r="P95" s="93"/>
      <c r="Q95" s="13"/>
      <c r="U95" s="4">
        <v>4</v>
      </c>
      <c r="V95" s="7">
        <f t="shared" si="57"/>
        <v>5.6927949552742899E-2</v>
      </c>
      <c r="W95" s="7">
        <f t="shared" si="58"/>
        <v>2.5949477063213529E-4</v>
      </c>
      <c r="Y95" s="4">
        <v>3</v>
      </c>
      <c r="Z95" s="14">
        <f t="shared" si="60"/>
        <v>3.4253309723441872E-3</v>
      </c>
      <c r="AA95" s="14">
        <f>$Z$95*AA91</f>
        <v>6.7677018787039615E-4</v>
      </c>
      <c r="AB95" s="14">
        <f t="shared" ref="AB95:AI95" si="63">$Z$95*AB91</f>
        <v>1.0974651695195615E-3</v>
      </c>
      <c r="AC95" s="14">
        <f t="shared" si="63"/>
        <v>8.8983662393477979E-4</v>
      </c>
      <c r="AD95" s="14">
        <f t="shared" si="63"/>
        <v>4.809927696944756E-4</v>
      </c>
      <c r="AE95" s="14">
        <f t="shared" si="63"/>
        <v>1.9499706879505768E-4</v>
      </c>
      <c r="AF95" s="14">
        <f t="shared" si="63"/>
        <v>6.324229258218087E-5</v>
      </c>
      <c r="AG95" s="14">
        <f t="shared" si="63"/>
        <v>1.7092511508697538E-5</v>
      </c>
      <c r="AH95" s="14">
        <f t="shared" si="63"/>
        <v>3.9596551757600445E-6</v>
      </c>
      <c r="AI95" s="14">
        <f t="shared" si="63"/>
        <v>8.0263280589730779E-7</v>
      </c>
    </row>
    <row r="96" spans="12:36" x14ac:dyDescent="0.25">
      <c r="M96" s="76"/>
      <c r="N96" s="77"/>
      <c r="O96" s="94"/>
      <c r="P96" s="95"/>
      <c r="Q96" s="13"/>
      <c r="U96" s="4">
        <v>5</v>
      </c>
      <c r="V96" s="7">
        <f t="shared" si="57"/>
        <v>1.8463118773862561E-2</v>
      </c>
      <c r="W96" s="7">
        <f t="shared" si="58"/>
        <v>1.5726955795886988E-5</v>
      </c>
      <c r="Y96" s="4">
        <v>4</v>
      </c>
      <c r="Z96" s="14">
        <f t="shared" si="60"/>
        <v>2.5949477063213529E-4</v>
      </c>
      <c r="AA96" s="14">
        <f>$Z$96*AA91</f>
        <v>5.1270468778060297E-5</v>
      </c>
      <c r="AB96" s="14">
        <f t="shared" ref="AB96:AI96" si="64">$Z$96*AB91</f>
        <v>8.3141300721178871E-5</v>
      </c>
      <c r="AC96" s="14">
        <f t="shared" si="64"/>
        <v>6.7411865449604501E-5</v>
      </c>
      <c r="AD96" s="14">
        <f t="shared" si="64"/>
        <v>3.6438846188975409E-5</v>
      </c>
      <c r="AE96" s="14">
        <f t="shared" si="64"/>
        <v>1.4772505211746787E-5</v>
      </c>
      <c r="AF96" s="14">
        <f t="shared" si="64"/>
        <v>4.7910827713773363E-6</v>
      </c>
      <c r="AG96" s="14">
        <f t="shared" si="64"/>
        <v>1.2948872355073889E-6</v>
      </c>
      <c r="AH96" s="14">
        <f t="shared" si="64"/>
        <v>2.9997387695151842E-7</v>
      </c>
      <c r="AI96" s="14">
        <f t="shared" si="64"/>
        <v>6.0805515598280874E-8</v>
      </c>
    </row>
    <row r="97" spans="12:36" ht="15" customHeight="1" x14ac:dyDescent="0.25">
      <c r="M97" s="78" t="str">
        <f>"Media de GPG sofrido pelo "&amp;R6&amp; " jogando fora"</f>
        <v>Media de GPG sofrido pelo Fortaleza jogando fora</v>
      </c>
      <c r="N97" s="79"/>
      <c r="O97" s="84">
        <f>VLOOKUP(R6,$A$34:$J$53,10,FALSE)</f>
        <v>1.5</v>
      </c>
      <c r="P97" s="85"/>
      <c r="Q97" s="13"/>
      <c r="R97" s="4" t="s">
        <v>84</v>
      </c>
      <c r="S97">
        <f>S91*S92*O90</f>
        <v>1.6216216216216217</v>
      </c>
      <c r="U97" s="4">
        <v>6</v>
      </c>
      <c r="V97" s="7">
        <f t="shared" si="57"/>
        <v>4.9900321010439381E-3</v>
      </c>
      <c r="W97" s="7">
        <f t="shared" si="58"/>
        <v>7.9429069676196922E-7</v>
      </c>
      <c r="Y97" s="8">
        <v>5</v>
      </c>
      <c r="Z97" s="14">
        <f t="shared" si="60"/>
        <v>1.5726955795886988E-5</v>
      </c>
      <c r="AA97" s="14">
        <f>$Z$97*AA91</f>
        <v>3.1073011380642606E-6</v>
      </c>
      <c r="AB97" s="14">
        <f t="shared" ref="AB97:AI97" si="65">$Z$97*AB91</f>
        <v>5.0388667103744765E-6</v>
      </c>
      <c r="AC97" s="14">
        <f t="shared" si="65"/>
        <v>4.0855676030063339E-6</v>
      </c>
      <c r="AD97" s="14">
        <f t="shared" si="65"/>
        <v>2.2084149205439644E-6</v>
      </c>
      <c r="AE97" s="14">
        <f t="shared" si="65"/>
        <v>8.9530334616647193E-7</v>
      </c>
      <c r="AF97" s="14">
        <f t="shared" si="65"/>
        <v>2.9036865281074765E-7</v>
      </c>
      <c r="AG97" s="14">
        <f t="shared" si="65"/>
        <v>7.8478014273175081E-8</v>
      </c>
      <c r="AH97" s="14">
        <f t="shared" si="65"/>
        <v>1.8180234966758692E-8</v>
      </c>
      <c r="AI97" s="14">
        <f t="shared" si="65"/>
        <v>3.6851827635321739E-9</v>
      </c>
    </row>
    <row r="98" spans="12:36" x14ac:dyDescent="0.25">
      <c r="M98" s="80"/>
      <c r="N98" s="81"/>
      <c r="O98" s="86"/>
      <c r="P98" s="87"/>
      <c r="Q98" s="13"/>
      <c r="R98" s="4" t="s">
        <v>85</v>
      </c>
      <c r="S98">
        <f>S94*S93*O92</f>
        <v>0.30303030303030304</v>
      </c>
      <c r="U98" s="4">
        <v>7</v>
      </c>
      <c r="V98" s="7">
        <f t="shared" si="57"/>
        <v>1.1559919925198303E-3</v>
      </c>
      <c r="W98" s="7">
        <f t="shared" si="58"/>
        <v>3.4384878647704351E-8</v>
      </c>
      <c r="Y98" s="4">
        <v>6</v>
      </c>
      <c r="Z98" s="14">
        <f t="shared" si="60"/>
        <v>7.9429069676196922E-7</v>
      </c>
      <c r="AA98" s="14">
        <f>$Z$98*AA91</f>
        <v>1.5693440091233642E-7</v>
      </c>
      <c r="AB98" s="14">
        <f t="shared" ref="AB98:AI98" si="66">$Z$98*AB91</f>
        <v>2.5448821769568069E-7</v>
      </c>
      <c r="AC98" s="14">
        <f t="shared" si="66"/>
        <v>2.0634179813163304E-7</v>
      </c>
      <c r="AD98" s="14">
        <f t="shared" si="66"/>
        <v>1.1153610709818003E-7</v>
      </c>
      <c r="AE98" s="14">
        <f t="shared" si="66"/>
        <v>4.521734071547839E-8</v>
      </c>
      <c r="AF98" s="14">
        <f t="shared" si="66"/>
        <v>1.4665083475290288E-8</v>
      </c>
      <c r="AG98" s="14">
        <f t="shared" si="66"/>
        <v>3.9635360744027828E-9</v>
      </c>
      <c r="AH98" s="14">
        <f t="shared" si="66"/>
        <v>9.1819368518983308E-10</v>
      </c>
      <c r="AI98" s="14">
        <f t="shared" si="66"/>
        <v>1.8612034159253409E-10</v>
      </c>
    </row>
    <row r="99" spans="12:36" x14ac:dyDescent="0.25">
      <c r="M99" s="82"/>
      <c r="N99" s="83"/>
      <c r="O99" s="88"/>
      <c r="P99" s="89"/>
      <c r="Q99" s="13"/>
      <c r="R99" s="4" t="s">
        <v>86</v>
      </c>
      <c r="S99">
        <f>S97+S98</f>
        <v>1.9246519246519247</v>
      </c>
      <c r="U99" s="4">
        <v>8</v>
      </c>
      <c r="V99" s="7">
        <f t="shared" si="57"/>
        <v>2.3432270118645251E-4</v>
      </c>
      <c r="W99" s="7">
        <f t="shared" si="58"/>
        <v>1.3024575245342505E-9</v>
      </c>
      <c r="Y99" s="4">
        <v>7</v>
      </c>
      <c r="Z99" s="14">
        <f t="shared" si="60"/>
        <v>3.4384878647704351E-8</v>
      </c>
      <c r="AA99" s="14">
        <f>$Z$99*AA91</f>
        <v>6.7936970091920633E-9</v>
      </c>
      <c r="AB99" s="14">
        <f t="shared" ref="AB99:AI99" si="67">$Z$99*AB91</f>
        <v>1.1016805960851996E-8</v>
      </c>
      <c r="AC99" s="14">
        <f t="shared" si="67"/>
        <v>8.9325453736637823E-9</v>
      </c>
      <c r="AD99" s="14">
        <f t="shared" si="67"/>
        <v>4.8284029046831257E-9</v>
      </c>
      <c r="AE99" s="14">
        <f t="shared" si="67"/>
        <v>1.9574606370336997E-9</v>
      </c>
      <c r="AF99" s="14">
        <f t="shared" si="67"/>
        <v>6.3485209849741616E-10</v>
      </c>
      <c r="AG99" s="14">
        <f t="shared" si="67"/>
        <v>1.7158164824254498E-10</v>
      </c>
      <c r="AH99" s="14">
        <f t="shared" si="67"/>
        <v>3.9748644380512321E-11</v>
      </c>
      <c r="AI99" s="14">
        <f t="shared" si="67"/>
        <v>8.0571576446984571E-12</v>
      </c>
    </row>
    <row r="100" spans="12:36" ht="15" customHeight="1" x14ac:dyDescent="0.25">
      <c r="M100" s="72" t="str">
        <f>"Media de GPG marcado pelo "&amp;R6&amp; " jogando fora"</f>
        <v>Media de GPG marcado pelo Fortaleza jogando fora</v>
      </c>
      <c r="N100" s="73"/>
      <c r="O100" s="90">
        <f>VLOOKUP(R6,$A$34:$K$53,11,FALSE)</f>
        <v>0.5</v>
      </c>
      <c r="P100" s="91"/>
      <c r="Q100" s="13"/>
      <c r="R100" s="13"/>
      <c r="U100" s="4">
        <v>9</v>
      </c>
      <c r="V100" s="7">
        <f t="shared" si="57"/>
        <v>4.2220306520081526E-5</v>
      </c>
      <c r="W100" s="7">
        <f t="shared" si="58"/>
        <v>4.3853788704856948E-11</v>
      </c>
      <c r="Y100" s="4">
        <v>8</v>
      </c>
      <c r="Z100" s="14">
        <f t="shared" si="60"/>
        <v>1.3024575245342505E-9</v>
      </c>
      <c r="AA100" s="14">
        <f>$Z$100*AA91</f>
        <v>2.5733700792394079E-10</v>
      </c>
      <c r="AB100" s="14">
        <f t="shared" ref="AB100:AI100" si="68">$Z$100*AB91</f>
        <v>4.1730325609287694E-10</v>
      </c>
      <c r="AC100" s="14">
        <f t="shared" si="68"/>
        <v>3.3835399142665708E-10</v>
      </c>
      <c r="AD100" s="14">
        <f t="shared" si="68"/>
        <v>1.8289404941981464E-10</v>
      </c>
      <c r="AE100" s="14">
        <f t="shared" si="68"/>
        <v>7.4146236251276205E-11</v>
      </c>
      <c r="AF100" s="14">
        <f t="shared" si="68"/>
        <v>2.4047427973386878E-11</v>
      </c>
      <c r="AG100" s="14">
        <f t="shared" si="68"/>
        <v>6.4993048576721329E-12</v>
      </c>
      <c r="AH100" s="14">
        <f t="shared" si="68"/>
        <v>1.505630468958794E-12</v>
      </c>
      <c r="AI100" s="14">
        <f t="shared" si="68"/>
        <v>3.0519536532948584E-13</v>
      </c>
    </row>
    <row r="101" spans="12:36" x14ac:dyDescent="0.25">
      <c r="M101" s="74"/>
      <c r="N101" s="75"/>
      <c r="O101" s="92"/>
      <c r="P101" s="93"/>
      <c r="Q101" s="13"/>
      <c r="R101" s="13"/>
      <c r="U101" s="4">
        <v>10</v>
      </c>
      <c r="V101" s="7">
        <f t="shared" si="57"/>
        <v>6.8465361924456482E-6</v>
      </c>
      <c r="W101" s="7">
        <f t="shared" si="58"/>
        <v>1.3289026880259666E-12</v>
      </c>
    </row>
    <row r="102" spans="12:36" x14ac:dyDescent="0.25">
      <c r="M102" s="76"/>
      <c r="N102" s="77"/>
      <c r="O102" s="94"/>
      <c r="P102" s="95"/>
      <c r="Q102" s="13"/>
      <c r="R102" s="13"/>
    </row>
    <row r="103" spans="12:36" ht="15" customHeight="1" x14ac:dyDescent="0.25">
      <c r="M103" s="96" t="str">
        <f>"Media de GPG sofrido pelo "&amp;P6&amp;"  jogando em casa"</f>
        <v>Media de GPG sofrido pelo Fluminense  jogando em casa</v>
      </c>
      <c r="N103" s="97"/>
      <c r="O103" s="102">
        <f>VLOOKUP(P6,$A$4:$J$23,10,FALSE)</f>
        <v>0.5</v>
      </c>
      <c r="P103" s="102"/>
      <c r="Q103" s="13"/>
      <c r="R103" s="13"/>
    </row>
    <row r="104" spans="12:36" x14ac:dyDescent="0.25">
      <c r="M104" s="98"/>
      <c r="N104" s="99"/>
      <c r="O104" s="102"/>
      <c r="P104" s="102"/>
      <c r="Q104" s="13"/>
      <c r="R104" s="13"/>
    </row>
    <row r="105" spans="12:36" x14ac:dyDescent="0.25">
      <c r="M105" s="100"/>
      <c r="N105" s="101"/>
      <c r="O105" s="102"/>
      <c r="P105" s="102"/>
      <c r="Q105" s="13"/>
      <c r="R105" s="13"/>
    </row>
    <row r="106" spans="12:36" x14ac:dyDescent="0.25"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</row>
    <row r="107" spans="12:36" x14ac:dyDescent="0.25">
      <c r="M107" s="65" t="s">
        <v>873</v>
      </c>
      <c r="N107" s="65"/>
      <c r="O107" s="65"/>
      <c r="P107" s="65"/>
    </row>
    <row r="108" spans="12:36" ht="15" customHeight="1" x14ac:dyDescent="0.25">
      <c r="M108" s="66" t="s">
        <v>97</v>
      </c>
      <c r="N108" s="66"/>
      <c r="O108" s="67">
        <f>$K$25</f>
        <v>1.3875</v>
      </c>
      <c r="P108" s="68"/>
      <c r="Q108" s="13"/>
      <c r="R108" s="13"/>
      <c r="U108" s="4" t="s">
        <v>78</v>
      </c>
      <c r="V108" s="15" t="str">
        <f>P7</f>
        <v>Corinthians</v>
      </c>
      <c r="W108" s="6" t="str">
        <f>R7</f>
        <v>Palmeiras</v>
      </c>
      <c r="Z108" s="4" t="s">
        <v>73</v>
      </c>
      <c r="AA108" s="4">
        <v>0</v>
      </c>
      <c r="AB108" s="4">
        <v>1</v>
      </c>
      <c r="AC108" s="4">
        <v>2</v>
      </c>
      <c r="AD108" s="4">
        <v>3</v>
      </c>
      <c r="AE108" s="4">
        <v>4</v>
      </c>
      <c r="AF108" s="4">
        <v>5</v>
      </c>
      <c r="AG108" s="4">
        <v>6</v>
      </c>
      <c r="AH108" s="4">
        <v>7</v>
      </c>
      <c r="AI108" s="4">
        <v>8</v>
      </c>
    </row>
    <row r="109" spans="12:36" x14ac:dyDescent="0.25">
      <c r="M109" s="66"/>
      <c r="N109" s="66"/>
      <c r="O109" s="68"/>
      <c r="P109" s="68"/>
      <c r="Q109" s="13"/>
      <c r="R109" s="4" t="s">
        <v>80</v>
      </c>
      <c r="S109">
        <f>O112/O108</f>
        <v>1.2612612612612613</v>
      </c>
      <c r="U109" s="4">
        <v>0</v>
      </c>
      <c r="V109" s="7">
        <f>_xlfn.POISSON.DIST(U109,$S$115,FALSE)</f>
        <v>0.38831207488047559</v>
      </c>
      <c r="W109" s="7">
        <f>_xlfn.POISSON.DIST(U109,$S$116,FALSE)</f>
        <v>0.11988622377030095</v>
      </c>
      <c r="Y109" s="4" t="s">
        <v>74</v>
      </c>
      <c r="Z109" s="4" t="s">
        <v>87</v>
      </c>
      <c r="AA109" s="14">
        <f>_xlfn.POISSON.DIST(AA108,$S$115,FALSE)</f>
        <v>0.38831207488047559</v>
      </c>
      <c r="AB109" s="14">
        <f t="shared" ref="AB109:AI109" si="69">_xlfn.POISSON.DIST(AB108,$S$115,FALSE)</f>
        <v>0.36732223299504452</v>
      </c>
      <c r="AC109" s="14">
        <f t="shared" si="69"/>
        <v>0.17373348857873724</v>
      </c>
      <c r="AD109" s="14">
        <f t="shared" si="69"/>
        <v>5.478082973203427E-2</v>
      </c>
      <c r="AE109" s="14">
        <f t="shared" si="69"/>
        <v>1.2954925950143239E-2</v>
      </c>
      <c r="AF109" s="14">
        <f t="shared" si="69"/>
        <v>2.4509319365135862E-3</v>
      </c>
      <c r="AG109" s="14">
        <f t="shared" si="69"/>
        <v>3.8640818818907872E-4</v>
      </c>
      <c r="AH109" s="14">
        <f t="shared" si="69"/>
        <v>5.2217322728253977E-5</v>
      </c>
      <c r="AI109" s="14">
        <f t="shared" si="69"/>
        <v>6.1743455928678451E-6</v>
      </c>
    </row>
    <row r="110" spans="12:36" ht="15" customHeight="1" x14ac:dyDescent="0.25">
      <c r="M110" s="69" t="s">
        <v>98</v>
      </c>
      <c r="N110" s="69"/>
      <c r="O110" s="70">
        <f>$K$55</f>
        <v>0.82499999999999996</v>
      </c>
      <c r="P110" s="71"/>
      <c r="Q110" s="13"/>
      <c r="R110" s="4" t="s">
        <v>81</v>
      </c>
      <c r="S110">
        <f>O115/O108</f>
        <v>0.54054054054054057</v>
      </c>
      <c r="U110" s="4">
        <v>1</v>
      </c>
      <c r="V110" s="7">
        <f t="shared" ref="V110:V119" si="70">_xlfn.POISSON.DIST(U110,$S$115,FALSE)</f>
        <v>0.36732223299504452</v>
      </c>
      <c r="W110" s="7">
        <f t="shared" ref="W110:W119" si="71">_xlfn.POISSON.DIST(U110,$S$116,FALSE)</f>
        <v>0.25430411102791112</v>
      </c>
      <c r="Y110" s="4">
        <v>0</v>
      </c>
      <c r="Z110" s="14">
        <f>_xlfn.POISSON.DIST(U109,$S$116,FALSE)</f>
        <v>0.11988622377030095</v>
      </c>
      <c r="AA110" s="16">
        <f>$Z$110*AA109</f>
        <v>4.6553268301830555E-2</v>
      </c>
      <c r="AB110" s="16">
        <f t="shared" ref="AB110:AI110" si="72">$Z$110*AB109</f>
        <v>4.4036875420650531E-2</v>
      </c>
      <c r="AC110" s="16">
        <f t="shared" si="72"/>
        <v>2.0828251888145518E-2</v>
      </c>
      <c r="AD110" s="16">
        <f t="shared" si="72"/>
        <v>6.5674668115774156E-3</v>
      </c>
      <c r="AE110" s="16">
        <f t="shared" si="72"/>
        <v>1.553117151386551E-3</v>
      </c>
      <c r="AF110" s="16">
        <f>$Z$110*AF109</f>
        <v>2.9383297458664484E-4</v>
      </c>
      <c r="AG110" s="16">
        <f t="shared" si="72"/>
        <v>4.6325018515912451E-5</v>
      </c>
      <c r="AH110" s="16">
        <f t="shared" si="72"/>
        <v>6.2601376372854777E-6</v>
      </c>
      <c r="AI110" s="16">
        <f t="shared" si="72"/>
        <v>7.4021897738172592E-7</v>
      </c>
    </row>
    <row r="111" spans="12:36" x14ac:dyDescent="0.25">
      <c r="M111" s="69"/>
      <c r="N111" s="69"/>
      <c r="O111" s="71"/>
      <c r="P111" s="71"/>
      <c r="Q111" s="13"/>
      <c r="R111" s="4" t="s">
        <v>82</v>
      </c>
      <c r="S111">
        <f>O118/O110</f>
        <v>2.1212121212121211</v>
      </c>
      <c r="U111" s="4">
        <v>2</v>
      </c>
      <c r="V111" s="7">
        <f t="shared" si="70"/>
        <v>0.17373348857873724</v>
      </c>
      <c r="W111" s="7">
        <f t="shared" si="71"/>
        <v>0.26971648139323906</v>
      </c>
      <c r="Y111" s="4">
        <v>1</v>
      </c>
      <c r="Z111" s="14">
        <f t="shared" ref="Z111:Z118" si="73">_xlfn.POISSON.DIST(U110,$S$116,FALSE)</f>
        <v>0.25430411102791112</v>
      </c>
      <c r="AA111" s="14">
        <f>$Z$111*AA109</f>
        <v>9.8749357003883001E-2</v>
      </c>
      <c r="AB111" s="14">
        <f t="shared" ref="AB111:AI111" si="74">$Z$111*AB109</f>
        <v>9.3411553922592039E-2</v>
      </c>
      <c r="AC111" s="14">
        <f t="shared" si="74"/>
        <v>4.4181140368793524E-2</v>
      </c>
      <c r="AD111" s="14">
        <f t="shared" si="74"/>
        <v>1.3930990206376337E-2</v>
      </c>
      <c r="AE111" s="14">
        <f t="shared" si="74"/>
        <v>3.2944909271835931E-3</v>
      </c>
      <c r="AF111" s="14">
        <f>$Z$111*AF109</f>
        <v>6.2328206730500419E-4</v>
      </c>
      <c r="AG111" s="14">
        <f t="shared" si="74"/>
        <v>9.8265190791329453E-5</v>
      </c>
      <c r="AH111" s="14">
        <f t="shared" si="74"/>
        <v>1.3279079836666166E-5</v>
      </c>
      <c r="AI111" s="14">
        <f t="shared" si="74"/>
        <v>1.5701614671733581E-6</v>
      </c>
    </row>
    <row r="112" spans="12:36" ht="15" customHeight="1" x14ac:dyDescent="0.25">
      <c r="M112" s="72" t="str">
        <f>"Media de GPG marcado pelo "&amp;P7&amp;" jogando em casa"</f>
        <v>Media de GPG marcado pelo Corinthians jogando em casa</v>
      </c>
      <c r="N112" s="73"/>
      <c r="O112" s="90">
        <f>VLOOKUP(P7,$A$4:$K$23,11,FALSE)</f>
        <v>1.75</v>
      </c>
      <c r="P112" s="91"/>
      <c r="Q112" s="13"/>
      <c r="R112" s="4" t="s">
        <v>83</v>
      </c>
      <c r="S112">
        <f>O121/O110</f>
        <v>1.2121212121212122</v>
      </c>
      <c r="U112" s="4">
        <v>3</v>
      </c>
      <c r="V112" s="7">
        <f t="shared" si="70"/>
        <v>5.478082973203427E-2</v>
      </c>
      <c r="W112" s="7">
        <f t="shared" si="71"/>
        <v>0.19070862320734072</v>
      </c>
      <c r="Y112" s="4">
        <v>2</v>
      </c>
      <c r="Z112" s="14">
        <f t="shared" si="73"/>
        <v>0.26971648139323906</v>
      </c>
      <c r="AA112" s="14">
        <f>$Z$112*AA109</f>
        <v>0.10473416651926985</v>
      </c>
      <c r="AB112" s="14">
        <f t="shared" ref="AB112:AI112" si="75">$Z$112*AB109</f>
        <v>9.9072860220930953E-2</v>
      </c>
      <c r="AC112" s="14">
        <f t="shared" si="75"/>
        <v>4.6858785239629497E-2</v>
      </c>
      <c r="AD112" s="14">
        <f t="shared" si="75"/>
        <v>1.4775292643126417E-2</v>
      </c>
      <c r="AE112" s="14">
        <f t="shared" si="75"/>
        <v>3.4941570439825987E-3</v>
      </c>
      <c r="AF112" s="14">
        <f t="shared" si="75"/>
        <v>6.6105673805076203E-4</v>
      </c>
      <c r="AG112" s="14">
        <f t="shared" si="75"/>
        <v>1.0422065689989487E-4</v>
      </c>
      <c r="AH112" s="14">
        <f t="shared" si="75"/>
        <v>1.4083872554039873E-5</v>
      </c>
      <c r="AI112" s="14">
        <f t="shared" si="75"/>
        <v>1.6653227682141678E-6</v>
      </c>
    </row>
    <row r="113" spans="12:36" x14ac:dyDescent="0.25">
      <c r="M113" s="74"/>
      <c r="N113" s="75"/>
      <c r="O113" s="92"/>
      <c r="P113" s="93"/>
      <c r="Q113" s="13"/>
      <c r="U113" s="4">
        <v>4</v>
      </c>
      <c r="V113" s="7">
        <f t="shared" si="70"/>
        <v>1.2954925950143239E-2</v>
      </c>
      <c r="W113" s="7">
        <f t="shared" si="71"/>
        <v>0.10113336079177157</v>
      </c>
      <c r="Y113" s="4">
        <v>3</v>
      </c>
      <c r="Z113" s="14">
        <f t="shared" si="73"/>
        <v>0.19070862320734072</v>
      </c>
      <c r="AA113" s="14">
        <f>$Z$113*AA109</f>
        <v>7.4054461175241296E-2</v>
      </c>
      <c r="AB113" s="14">
        <f t="shared" ref="AB113:AI113" si="76">$Z$113*AB109</f>
        <v>7.0051517327930968E-2</v>
      </c>
      <c r="AC113" s="14">
        <f t="shared" si="76"/>
        <v>3.3132474411859236E-2</v>
      </c>
      <c r="AD113" s="14">
        <f t="shared" si="76"/>
        <v>1.0447176616352012E-2</v>
      </c>
      <c r="AE113" s="14">
        <f t="shared" si="76"/>
        <v>2.4706160917048674E-3</v>
      </c>
      <c r="AF113" s="14">
        <f t="shared" si="76"/>
        <v>4.6741385518740745E-4</v>
      </c>
      <c r="AG113" s="14">
        <f t="shared" si="76"/>
        <v>7.3691373565582219E-5</v>
      </c>
      <c r="AH113" s="14">
        <f t="shared" si="76"/>
        <v>9.958293725078697E-6</v>
      </c>
      <c r="AI113" s="14">
        <f t="shared" si="76"/>
        <v>1.1775009472221387E-6</v>
      </c>
    </row>
    <row r="114" spans="12:36" x14ac:dyDescent="0.25">
      <c r="M114" s="76"/>
      <c r="N114" s="77"/>
      <c r="O114" s="94"/>
      <c r="P114" s="95"/>
      <c r="Q114" s="13"/>
      <c r="U114" s="4">
        <v>5</v>
      </c>
      <c r="V114" s="7">
        <f t="shared" si="70"/>
        <v>2.4509319365135862E-3</v>
      </c>
      <c r="W114" s="7">
        <f t="shared" si="71"/>
        <v>4.2905062154084926E-2</v>
      </c>
      <c r="Y114" s="4">
        <v>4</v>
      </c>
      <c r="Z114" s="14">
        <f t="shared" si="73"/>
        <v>0.10113336079177157</v>
      </c>
      <c r="AA114" s="14">
        <f>$Z$114*AA109</f>
        <v>3.9271305168688556E-2</v>
      </c>
      <c r="AB114" s="14">
        <f t="shared" ref="AB114:AI114" si="77">$Z$114*AB109</f>
        <v>3.714853191632702E-2</v>
      </c>
      <c r="AC114" s="14">
        <f t="shared" si="77"/>
        <v>1.7570251582046559E-2</v>
      </c>
      <c r="AD114" s="14">
        <f t="shared" si="77"/>
        <v>5.540169417762429E-3</v>
      </c>
      <c r="AE114" s="14">
        <f t="shared" si="77"/>
        <v>1.3101752001465202E-3</v>
      </c>
      <c r="AF114" s="14">
        <f t="shared" si="77"/>
        <v>2.4787098381150391E-4</v>
      </c>
      <c r="AG114" s="14">
        <f t="shared" si="77"/>
        <v>3.9078758709020863E-5</v>
      </c>
      <c r="AH114" s="14">
        <f t="shared" si="77"/>
        <v>5.2809133390568833E-6</v>
      </c>
      <c r="AI114" s="14">
        <f t="shared" si="77"/>
        <v>6.2443232049658856E-7</v>
      </c>
    </row>
    <row r="115" spans="12:36" ht="15" customHeight="1" x14ac:dyDescent="0.25">
      <c r="M115" s="78" t="str">
        <f>"Media de GPG sofrido pelo "&amp;R7&amp; " jogando fora"</f>
        <v>Media de GPG sofrido pelo Palmeiras jogando fora</v>
      </c>
      <c r="N115" s="79"/>
      <c r="O115" s="84">
        <f>VLOOKUP(R7,$A$34:$J$53,10,FALSE)</f>
        <v>0.75</v>
      </c>
      <c r="P115" s="85"/>
      <c r="Q115" s="13"/>
      <c r="R115" s="4" t="s">
        <v>84</v>
      </c>
      <c r="S115">
        <f>S109*S110*O108</f>
        <v>0.94594594594594594</v>
      </c>
      <c r="U115" s="4">
        <v>6</v>
      </c>
      <c r="V115" s="7">
        <f t="shared" si="70"/>
        <v>3.8640818818907872E-4</v>
      </c>
      <c r="W115" s="7">
        <f t="shared" si="71"/>
        <v>1.516845631710073E-2</v>
      </c>
      <c r="Y115" s="8">
        <v>5</v>
      </c>
      <c r="Z115" s="14">
        <f t="shared" si="73"/>
        <v>4.2905062154084926E-2</v>
      </c>
      <c r="AA115" s="14">
        <f>$Z$115*AA109</f>
        <v>1.6660553707928485E-2</v>
      </c>
      <c r="AB115" s="14">
        <f t="shared" ref="AB115:AI115" si="78">$Z$115*AB109</f>
        <v>1.5759983237229651E-2</v>
      </c>
      <c r="AC115" s="14">
        <f t="shared" si="78"/>
        <v>7.454046125716725E-3</v>
      </c>
      <c r="AD115" s="14">
        <f t="shared" si="78"/>
        <v>2.3503749045052738E-3</v>
      </c>
      <c r="AE115" s="14">
        <f t="shared" si="78"/>
        <v>5.5583190309246334E-4</v>
      </c>
      <c r="AF115" s="14">
        <f t="shared" si="78"/>
        <v>1.0515738707154715E-4</v>
      </c>
      <c r="AG115" s="14">
        <f t="shared" si="78"/>
        <v>1.6578867331099766E-5</v>
      </c>
      <c r="AH115" s="14">
        <f t="shared" si="78"/>
        <v>2.2403874771756483E-6</v>
      </c>
      <c r="AI115" s="14">
        <f t="shared" si="78"/>
        <v>2.6491068142279521E-7</v>
      </c>
    </row>
    <row r="116" spans="12:36" x14ac:dyDescent="0.25">
      <c r="M116" s="80"/>
      <c r="N116" s="81"/>
      <c r="O116" s="86"/>
      <c r="P116" s="87"/>
      <c r="Q116" s="13"/>
      <c r="R116" s="4" t="s">
        <v>85</v>
      </c>
      <c r="S116">
        <f>S112*S111*O110</f>
        <v>2.1212121212121211</v>
      </c>
      <c r="U116" s="4">
        <v>7</v>
      </c>
      <c r="V116" s="7">
        <f t="shared" si="70"/>
        <v>5.2217322728253977E-5</v>
      </c>
      <c r="W116" s="7">
        <f t="shared" si="71"/>
        <v>4.596501914272951E-3</v>
      </c>
      <c r="Y116" s="4">
        <v>6</v>
      </c>
      <c r="Z116" s="14">
        <f t="shared" si="73"/>
        <v>1.516845631710073E-2</v>
      </c>
      <c r="AA116" s="14">
        <f>$Z$116*AA109</f>
        <v>5.8900947452272413E-3</v>
      </c>
      <c r="AB116" s="14">
        <f t="shared" ref="AB116:AI116" si="79">$Z$116*AB109</f>
        <v>5.5717112454852294E-3</v>
      </c>
      <c r="AC116" s="14">
        <f t="shared" si="79"/>
        <v>2.6352688323240943E-3</v>
      </c>
      <c r="AD116" s="14">
        <f t="shared" si="79"/>
        <v>8.3094062280489463E-4</v>
      </c>
      <c r="AE116" s="14">
        <f t="shared" si="79"/>
        <v>1.965062283660224E-4</v>
      </c>
      <c r="AF116" s="14">
        <f t="shared" si="79"/>
        <v>3.7176854015193434E-5</v>
      </c>
      <c r="AG116" s="14">
        <f t="shared" si="79"/>
        <v>5.8612157231160785E-6</v>
      </c>
      <c r="AH116" s="14">
        <f t="shared" si="79"/>
        <v>7.9205617879947159E-7</v>
      </c>
      <c r="AI116" s="14">
        <f t="shared" si="79"/>
        <v>9.3655291412099314E-8</v>
      </c>
    </row>
    <row r="117" spans="12:36" x14ac:dyDescent="0.25">
      <c r="M117" s="82"/>
      <c r="N117" s="83"/>
      <c r="O117" s="88"/>
      <c r="P117" s="89"/>
      <c r="Q117" s="13"/>
      <c r="R117" s="4" t="s">
        <v>86</v>
      </c>
      <c r="S117">
        <f>S115+S116</f>
        <v>3.0671580671580672</v>
      </c>
      <c r="U117" s="4">
        <v>8</v>
      </c>
      <c r="V117" s="7">
        <f t="shared" si="70"/>
        <v>6.1743455928678451E-6</v>
      </c>
      <c r="W117" s="7">
        <f t="shared" si="71"/>
        <v>1.2187694469663114E-3</v>
      </c>
      <c r="Y117" s="4">
        <v>7</v>
      </c>
      <c r="Z117" s="14">
        <f t="shared" si="73"/>
        <v>4.596501914272951E-3</v>
      </c>
      <c r="AA117" s="14">
        <f>$Z$117*AA109</f>
        <v>1.7848771955234076E-3</v>
      </c>
      <c r="AB117" s="14">
        <f t="shared" ref="AB117:AI117" si="80">$Z$117*AB109</f>
        <v>1.6883973471167369E-3</v>
      </c>
      <c r="AC117" s="14">
        <f t="shared" si="80"/>
        <v>7.9856631282548363E-4</v>
      </c>
      <c r="AD117" s="14">
        <f t="shared" si="80"/>
        <v>2.5180018872875609E-4</v>
      </c>
      <c r="AE117" s="14">
        <f t="shared" si="80"/>
        <v>5.9547341929097725E-5</v>
      </c>
      <c r="AF117" s="14">
        <f t="shared" si="80"/>
        <v>1.126571333793741E-5</v>
      </c>
      <c r="AG117" s="14">
        <f t="shared" si="80"/>
        <v>1.7761259767018431E-6</v>
      </c>
      <c r="AH117" s="14">
        <f t="shared" si="80"/>
        <v>2.4001702387862786E-7</v>
      </c>
      <c r="AI117" s="14">
        <f t="shared" si="80"/>
        <v>2.8380391336999809E-8</v>
      </c>
    </row>
    <row r="118" spans="12:36" ht="15" customHeight="1" x14ac:dyDescent="0.25">
      <c r="M118" s="72" t="str">
        <f>"Media de GPG marcado pelo "&amp;R7&amp; " jogando fora"</f>
        <v>Media de GPG marcado pelo Palmeiras jogando fora</v>
      </c>
      <c r="N118" s="73"/>
      <c r="O118" s="90">
        <f>VLOOKUP(R7,$A$34:$K$53,11,FALSE)</f>
        <v>1.75</v>
      </c>
      <c r="P118" s="91"/>
      <c r="Q118" s="13"/>
      <c r="R118" s="13"/>
      <c r="U118" s="4">
        <v>9</v>
      </c>
      <c r="V118" s="7">
        <f t="shared" si="70"/>
        <v>6.4895524249361809E-7</v>
      </c>
      <c r="W118" s="7">
        <f t="shared" si="71"/>
        <v>2.8725205820754799E-4</v>
      </c>
      <c r="Y118" s="4">
        <v>8</v>
      </c>
      <c r="Z118" s="14">
        <f t="shared" si="73"/>
        <v>1.2187694469663114E-3</v>
      </c>
      <c r="AA118" s="14">
        <f>$Z$118*AA109</f>
        <v>4.7326289275241812E-4</v>
      </c>
      <c r="AB118" s="14">
        <f t="shared" ref="AB118:AI118" si="81">$Z$118*AB109</f>
        <v>4.4768111476580099E-4</v>
      </c>
      <c r="AC118" s="14">
        <f t="shared" si="81"/>
        <v>2.1174106779463556E-4</v>
      </c>
      <c r="AD118" s="14">
        <f t="shared" si="81"/>
        <v>6.6765201556867078E-5</v>
      </c>
      <c r="AE118" s="14">
        <f t="shared" si="81"/>
        <v>1.5789067935745592E-5</v>
      </c>
      <c r="AF118" s="14">
        <f t="shared" si="81"/>
        <v>2.9871209608167341E-6</v>
      </c>
      <c r="AG118" s="14">
        <f t="shared" si="81"/>
        <v>4.7094249382245782E-7</v>
      </c>
      <c r="AH118" s="14">
        <f t="shared" si="81"/>
        <v>6.3640877543575504E-8</v>
      </c>
      <c r="AI118" s="14">
        <f t="shared" si="81"/>
        <v>7.5251037635984261E-9</v>
      </c>
    </row>
    <row r="119" spans="12:36" x14ac:dyDescent="0.25">
      <c r="M119" s="74"/>
      <c r="N119" s="75"/>
      <c r="O119" s="92"/>
      <c r="P119" s="93"/>
      <c r="Q119" s="13"/>
      <c r="R119" s="13"/>
      <c r="U119" s="4">
        <v>10</v>
      </c>
      <c r="V119" s="7">
        <f t="shared" si="70"/>
        <v>6.1387658073720557E-8</v>
      </c>
      <c r="W119" s="7">
        <f t="shared" si="71"/>
        <v>6.0932254771298051E-5</v>
      </c>
    </row>
    <row r="120" spans="12:36" x14ac:dyDescent="0.25">
      <c r="M120" s="76"/>
      <c r="N120" s="77"/>
      <c r="O120" s="94"/>
      <c r="P120" s="95"/>
      <c r="Q120" s="13"/>
      <c r="R120" s="13"/>
    </row>
    <row r="121" spans="12:36" ht="15" customHeight="1" x14ac:dyDescent="0.25">
      <c r="M121" s="96" t="str">
        <f>"Media de GPG sofrido pelo "&amp;P7&amp;"  jogando em casa"</f>
        <v>Media de GPG sofrido pelo Corinthians  jogando em casa</v>
      </c>
      <c r="N121" s="97"/>
      <c r="O121" s="102">
        <f>VLOOKUP(P7,$A$4:$J$23,10,FALSE)</f>
        <v>1</v>
      </c>
      <c r="P121" s="102"/>
      <c r="Q121" s="13"/>
      <c r="R121" s="13"/>
      <c r="Y121" s="20"/>
    </row>
    <row r="122" spans="12:36" x14ac:dyDescent="0.25">
      <c r="M122" s="98"/>
      <c r="N122" s="99"/>
      <c r="O122" s="102"/>
      <c r="P122" s="102"/>
      <c r="Q122" s="13"/>
      <c r="R122" s="13"/>
      <c r="Y122" s="20"/>
    </row>
    <row r="123" spans="12:36" x14ac:dyDescent="0.25">
      <c r="M123" s="100"/>
      <c r="N123" s="101"/>
      <c r="O123" s="102"/>
      <c r="P123" s="102"/>
      <c r="Q123" s="13"/>
      <c r="R123" s="13"/>
    </row>
    <row r="124" spans="12:36" x14ac:dyDescent="0.25"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</row>
    <row r="125" spans="12:36" x14ac:dyDescent="0.25">
      <c r="M125" s="65" t="s">
        <v>874</v>
      </c>
      <c r="N125" s="65"/>
      <c r="O125" s="65"/>
      <c r="P125" s="65"/>
    </row>
    <row r="126" spans="12:36" ht="15" customHeight="1" x14ac:dyDescent="0.25">
      <c r="M126" s="66" t="s">
        <v>97</v>
      </c>
      <c r="N126" s="66"/>
      <c r="O126" s="67">
        <f>$K$25</f>
        <v>1.3875</v>
      </c>
      <c r="P126" s="68"/>
      <c r="Q126" s="13"/>
      <c r="R126" s="13"/>
      <c r="U126" s="4" t="s">
        <v>78</v>
      </c>
      <c r="V126" s="15" t="str">
        <f>P8</f>
        <v>Cruzeiro</v>
      </c>
      <c r="W126" s="6" t="str">
        <f>R8</f>
        <v>Bragantino</v>
      </c>
      <c r="Z126" s="4" t="s">
        <v>73</v>
      </c>
      <c r="AA126" s="4">
        <v>0</v>
      </c>
      <c r="AB126" s="4">
        <v>1</v>
      </c>
      <c r="AC126" s="4">
        <v>2</v>
      </c>
      <c r="AD126" s="4">
        <v>3</v>
      </c>
      <c r="AE126" s="4">
        <v>4</v>
      </c>
      <c r="AF126" s="4">
        <v>5</v>
      </c>
      <c r="AG126" s="4">
        <v>6</v>
      </c>
      <c r="AH126" s="4">
        <v>7</v>
      </c>
      <c r="AI126" s="4">
        <v>8</v>
      </c>
    </row>
    <row r="127" spans="12:36" x14ac:dyDescent="0.25">
      <c r="M127" s="66"/>
      <c r="N127" s="66"/>
      <c r="O127" s="68"/>
      <c r="P127" s="68"/>
      <c r="Q127" s="13"/>
      <c r="R127" s="4" t="s">
        <v>80</v>
      </c>
      <c r="S127">
        <f>O130/O126</f>
        <v>0.1801801801801802</v>
      </c>
      <c r="U127" s="4">
        <v>0</v>
      </c>
      <c r="V127" s="7">
        <f>_xlfn.POISSON.DIST(U127,$S$133,FALSE)</f>
        <v>0.76317320343300488</v>
      </c>
      <c r="W127" s="7">
        <f>_xlfn.POISSON.DIST(U127,$S$134,FALSE)</f>
        <v>0.54549556382024345</v>
      </c>
      <c r="Y127" s="4" t="s">
        <v>74</v>
      </c>
      <c r="Z127" s="4" t="s">
        <v>87</v>
      </c>
      <c r="AA127" s="14">
        <f>_xlfn.POISSON.DIST(AA126,$S$133,FALSE)</f>
        <v>0.76317320343300488</v>
      </c>
      <c r="AB127" s="14">
        <f t="shared" ref="AB127:AH127" si="82">_xlfn.POISSON.DIST(AB126,$S$133,FALSE)</f>
        <v>0.20626302795486623</v>
      </c>
      <c r="AC127" s="14">
        <f t="shared" si="82"/>
        <v>2.7873382156063008E-2</v>
      </c>
      <c r="AD127" s="14">
        <f t="shared" si="82"/>
        <v>2.5111155095552274E-3</v>
      </c>
      <c r="AE127" s="14">
        <f t="shared" si="82"/>
        <v>1.696699668618397E-4</v>
      </c>
      <c r="AF127" s="14">
        <f t="shared" si="82"/>
        <v>9.1713495600994459E-6</v>
      </c>
      <c r="AG127" s="14">
        <f t="shared" si="82"/>
        <v>4.1312385405853367E-7</v>
      </c>
      <c r="AH127" s="14">
        <f t="shared" si="82"/>
        <v>1.595072795592798E-8</v>
      </c>
      <c r="AI127" s="14">
        <f t="shared" ref="AI127" si="83">_xlfn.POISSON.DIST(AI126,$S$133,FALSE)</f>
        <v>5.3887594445702421E-10</v>
      </c>
    </row>
    <row r="128" spans="12:36" ht="15" customHeight="1" x14ac:dyDescent="0.25">
      <c r="M128" s="69" t="s">
        <v>98</v>
      </c>
      <c r="N128" s="69"/>
      <c r="O128" s="70">
        <f>$K$55</f>
        <v>0.82499999999999996</v>
      </c>
      <c r="P128" s="71"/>
      <c r="Q128" s="13"/>
      <c r="R128" s="4" t="s">
        <v>81</v>
      </c>
      <c r="S128">
        <f>O133/O126</f>
        <v>1.0810810810810811</v>
      </c>
      <c r="U128" s="4">
        <v>1</v>
      </c>
      <c r="V128" s="7">
        <f t="shared" ref="V128:V137" si="84">_xlfn.POISSON.DIST(U128,$S$133,FALSE)</f>
        <v>0.20626302795486623</v>
      </c>
      <c r="W128" s="7">
        <f t="shared" ref="W128:W137" si="85">_xlfn.POISSON.DIST(U128,$S$134,FALSE)</f>
        <v>0.3306033720122688</v>
      </c>
      <c r="Y128" s="4">
        <v>0</v>
      </c>
      <c r="Z128" s="14">
        <f>_xlfn.POISSON.DIST(U127,$S$134,FALSE)</f>
        <v>0.54549556382024345</v>
      </c>
      <c r="AA128" s="16">
        <f>$Z$128*AA127</f>
        <v>0.41630759689918834</v>
      </c>
      <c r="AB128" s="16">
        <f t="shared" ref="AB128:AI128" si="86">$Z$128*AB127</f>
        <v>0.11251556672951039</v>
      </c>
      <c r="AC128" s="16">
        <f t="shared" si="86"/>
        <v>1.5204806314798704E-2</v>
      </c>
      <c r="AD128" s="16">
        <f t="shared" si="86"/>
        <v>1.3698023707025867E-3</v>
      </c>
      <c r="AE128" s="16">
        <f t="shared" si="86"/>
        <v>9.255421423666127E-5</v>
      </c>
      <c r="AF128" s="16">
        <f t="shared" si="86"/>
        <v>5.0029304992789887E-6</v>
      </c>
      <c r="AG128" s="16">
        <f t="shared" si="86"/>
        <v>2.253572296972518E-7</v>
      </c>
      <c r="AH128" s="16">
        <f t="shared" si="86"/>
        <v>8.7010513396622527E-9</v>
      </c>
      <c r="AI128" s="16">
        <f t="shared" si="86"/>
        <v>2.9395443715075062E-10</v>
      </c>
    </row>
    <row r="129" spans="12:36" x14ac:dyDescent="0.25">
      <c r="M129" s="69"/>
      <c r="N129" s="69"/>
      <c r="O129" s="71"/>
      <c r="P129" s="71"/>
      <c r="Q129" s="13"/>
      <c r="R129" s="4" t="s">
        <v>82</v>
      </c>
      <c r="S129">
        <f>O136/O128</f>
        <v>1.2121212121212122</v>
      </c>
      <c r="U129" s="4">
        <v>2</v>
      </c>
      <c r="V129" s="7">
        <f t="shared" si="84"/>
        <v>2.7873382156063008E-2</v>
      </c>
      <c r="W129" s="7">
        <f t="shared" si="85"/>
        <v>0.10018284000371779</v>
      </c>
      <c r="Y129" s="4">
        <v>1</v>
      </c>
      <c r="Z129" s="14">
        <f t="shared" ref="Z129:Z136" si="87">_xlfn.POISSON.DIST(U128,$S$134,FALSE)</f>
        <v>0.3306033720122688</v>
      </c>
      <c r="AA129" s="14">
        <f>$Z$129*AA127</f>
        <v>0.25230763448435661</v>
      </c>
      <c r="AB129" s="14">
        <f t="shared" ref="AB129:AI129" si="88">$Z$129*AB127</f>
        <v>6.8191252563339647E-2</v>
      </c>
      <c r="AC129" s="14">
        <f t="shared" si="88"/>
        <v>9.215034130181033E-3</v>
      </c>
      <c r="AD129" s="14">
        <f t="shared" si="88"/>
        <v>8.3018325497126477E-4</v>
      </c>
      <c r="AE129" s="14">
        <f t="shared" si="88"/>
        <v>5.6093463173734108E-5</v>
      </c>
      <c r="AF129" s="14">
        <f t="shared" si="88"/>
        <v>3.0320790904721149E-6</v>
      </c>
      <c r="AG129" s="14">
        <f t="shared" si="88"/>
        <v>1.3658013921045566E-7</v>
      </c>
      <c r="AH129" s="14">
        <f t="shared" si="88"/>
        <v>5.273364448280154E-9</v>
      </c>
      <c r="AI129" s="14">
        <f t="shared" si="88"/>
        <v>1.7815420433378829E-10</v>
      </c>
    </row>
    <row r="130" spans="12:36" ht="15" customHeight="1" x14ac:dyDescent="0.25">
      <c r="M130" s="72" t="str">
        <f>"Media de GPG marcado pelo "&amp;P8&amp;" jogando em casa"</f>
        <v>Media de GPG marcado pelo Cruzeiro jogando em casa</v>
      </c>
      <c r="N130" s="73"/>
      <c r="O130" s="90">
        <f>VLOOKUP(P8,$A$4:$K$23,11,FALSE)</f>
        <v>0.25</v>
      </c>
      <c r="P130" s="91"/>
      <c r="Q130" s="13"/>
      <c r="R130" s="4" t="s">
        <v>83</v>
      </c>
      <c r="S130">
        <f>O139/O128</f>
        <v>0.60606060606060608</v>
      </c>
      <c r="U130" s="4">
        <v>3</v>
      </c>
      <c r="V130" s="7">
        <f t="shared" si="84"/>
        <v>2.5111155095552274E-3</v>
      </c>
      <c r="W130" s="7">
        <f t="shared" si="85"/>
        <v>2.0238957576508648E-2</v>
      </c>
      <c r="Y130" s="4">
        <v>2</v>
      </c>
      <c r="Z130" s="14">
        <f t="shared" si="87"/>
        <v>0.10018284000371779</v>
      </c>
      <c r="AA130" s="14">
        <f>$Z$130*AA127</f>
        <v>7.6456858934653496E-2</v>
      </c>
      <c r="AB130" s="14">
        <f t="shared" ref="AB130:AI130" si="89">$Z$130*AB127</f>
        <v>2.0664015928284731E-2</v>
      </c>
      <c r="AC130" s="14">
        <f t="shared" si="89"/>
        <v>2.7924345849033427E-3</v>
      </c>
      <c r="AD130" s="14">
        <f t="shared" si="89"/>
        <v>2.5157068332462562E-4</v>
      </c>
      <c r="AE130" s="14">
        <f t="shared" si="89"/>
        <v>1.6998019143555785E-5</v>
      </c>
      <c r="AF130" s="14">
        <f t="shared" si="89"/>
        <v>9.1881184559761031E-7</v>
      </c>
      <c r="AG130" s="14">
        <f t="shared" si="89"/>
        <v>4.1387920972865337E-8</v>
      </c>
      <c r="AH130" s="14">
        <f t="shared" si="89"/>
        <v>1.5979892267515613E-9</v>
      </c>
      <c r="AI130" s="14">
        <f t="shared" si="89"/>
        <v>5.3986122525390367E-11</v>
      </c>
    </row>
    <row r="131" spans="12:36" x14ac:dyDescent="0.25">
      <c r="M131" s="74"/>
      <c r="N131" s="75"/>
      <c r="O131" s="92"/>
      <c r="P131" s="93"/>
      <c r="Q131" s="13"/>
      <c r="U131" s="4">
        <v>4</v>
      </c>
      <c r="V131" s="7">
        <f t="shared" si="84"/>
        <v>1.696699668618397E-4</v>
      </c>
      <c r="W131" s="7">
        <f t="shared" si="85"/>
        <v>3.0665087237134311E-3</v>
      </c>
      <c r="Y131" s="4">
        <v>3</v>
      </c>
      <c r="Z131" s="14">
        <f t="shared" si="87"/>
        <v>2.0238957576508648E-2</v>
      </c>
      <c r="AA131" s="14">
        <f>$Z$131*AA127</f>
        <v>1.544583008780879E-2</v>
      </c>
      <c r="AB131" s="14">
        <f t="shared" ref="AB131:AI131" si="90">$Z$131*AB127</f>
        <v>4.1745486723807554E-3</v>
      </c>
      <c r="AC131" s="14">
        <f t="shared" si="90"/>
        <v>5.6412819897037241E-4</v>
      </c>
      <c r="AD131" s="14">
        <f t="shared" si="90"/>
        <v>5.0822360267601148E-5</v>
      </c>
      <c r="AE131" s="14">
        <f t="shared" si="90"/>
        <v>3.4339432613244017E-6</v>
      </c>
      <c r="AF131" s="14">
        <f t="shared" si="90"/>
        <v>1.8561855466618393E-7</v>
      </c>
      <c r="AG131" s="14">
        <f t="shared" si="90"/>
        <v>8.3611961561344128E-9</v>
      </c>
      <c r="AH131" s="14">
        <f t="shared" si="90"/>
        <v>3.2282610641445691E-10</v>
      </c>
      <c r="AI131" s="14">
        <f t="shared" si="90"/>
        <v>1.0906287378866744E-11</v>
      </c>
    </row>
    <row r="132" spans="12:36" x14ac:dyDescent="0.25">
      <c r="M132" s="76"/>
      <c r="N132" s="77"/>
      <c r="O132" s="94"/>
      <c r="P132" s="95"/>
      <c r="Q132" s="13"/>
      <c r="U132" s="4">
        <v>5</v>
      </c>
      <c r="V132" s="7">
        <f t="shared" si="84"/>
        <v>9.1713495600994459E-6</v>
      </c>
      <c r="W132" s="7">
        <f t="shared" si="85"/>
        <v>3.7169802711677958E-4</v>
      </c>
      <c r="Y132" s="4">
        <v>4</v>
      </c>
      <c r="Z132" s="14">
        <f t="shared" si="87"/>
        <v>3.0665087237134311E-3</v>
      </c>
      <c r="AA132" s="14">
        <f>$Z$132*AA127</f>
        <v>2.3402772860316346E-3</v>
      </c>
      <c r="AB132" s="14">
        <f t="shared" ref="AB132:AI132" si="91">$Z$132*AB127</f>
        <v>6.3250737460314465E-4</v>
      </c>
      <c r="AC132" s="14">
        <f t="shared" si="91"/>
        <v>8.5473969540965497E-5</v>
      </c>
      <c r="AD132" s="14">
        <f t="shared" si="91"/>
        <v>7.7003576163032026E-6</v>
      </c>
      <c r="AE132" s="14">
        <f t="shared" si="91"/>
        <v>5.2029443353400022E-7</v>
      </c>
      <c r="AF132" s="14">
        <f t="shared" si="91"/>
        <v>2.812402343427029E-8</v>
      </c>
      <c r="AG132" s="14">
        <f t="shared" si="91"/>
        <v>1.2668479024446078E-9</v>
      </c>
      <c r="AH132" s="14">
        <f t="shared" si="91"/>
        <v>4.8913046426432857E-11</v>
      </c>
      <c r="AI132" s="14">
        <f t="shared" si="91"/>
        <v>1.6524677846767791E-12</v>
      </c>
    </row>
    <row r="133" spans="12:36" ht="15" customHeight="1" x14ac:dyDescent="0.25">
      <c r="M133" s="78" t="str">
        <f>"Media de GPG sofrido pelo "&amp;R8&amp; " jogando fora"</f>
        <v>Media de GPG sofrido pelo Bragantino jogando fora</v>
      </c>
      <c r="N133" s="79"/>
      <c r="O133" s="84">
        <f>VLOOKUP(R8,$A$34:$J$53,10,FALSE)</f>
        <v>1.5</v>
      </c>
      <c r="P133" s="85"/>
      <c r="Q133" s="13"/>
      <c r="R133" s="4" t="s">
        <v>84</v>
      </c>
      <c r="S133">
        <f>S127*S128*O126</f>
        <v>0.27027027027027034</v>
      </c>
      <c r="U133" s="4">
        <v>6</v>
      </c>
      <c r="V133" s="7">
        <f t="shared" si="84"/>
        <v>4.1312385405853367E-7</v>
      </c>
      <c r="W133" s="7">
        <f t="shared" si="85"/>
        <v>3.7545255264321163E-5</v>
      </c>
      <c r="Y133" s="8">
        <v>5</v>
      </c>
      <c r="Z133" s="14">
        <f t="shared" si="87"/>
        <v>3.7169802711677958E-4</v>
      </c>
      <c r="AA133" s="14">
        <f>$Z$133*AA127</f>
        <v>2.8366997406444061E-4</v>
      </c>
      <c r="AB133" s="14">
        <f t="shared" ref="AB133:AI133" si="92">$Z$133*AB127</f>
        <v>7.6667560557956935E-5</v>
      </c>
      <c r="AC133" s="14">
        <f t="shared" si="92"/>
        <v>1.0360481156480668E-5</v>
      </c>
      <c r="AD133" s="14">
        <f t="shared" si="92"/>
        <v>9.3337668076402471E-7</v>
      </c>
      <c r="AE133" s="14">
        <f t="shared" si="92"/>
        <v>6.3065991943515186E-8</v>
      </c>
      <c r="AF133" s="14">
        <f t="shared" si="92"/>
        <v>3.4089725374873084E-9</v>
      </c>
      <c r="AG133" s="14">
        <f t="shared" si="92"/>
        <v>1.5355732150843735E-10</v>
      </c>
      <c r="AH133" s="14">
        <f t="shared" si="92"/>
        <v>5.9288541122948928E-12</v>
      </c>
      <c r="AI133" s="14">
        <f t="shared" si="92"/>
        <v>2.0029912541536719E-13</v>
      </c>
    </row>
    <row r="134" spans="12:36" x14ac:dyDescent="0.25">
      <c r="M134" s="80"/>
      <c r="N134" s="81"/>
      <c r="O134" s="86"/>
      <c r="P134" s="87"/>
      <c r="Q134" s="13"/>
      <c r="R134" s="4" t="s">
        <v>85</v>
      </c>
      <c r="S134">
        <f>S130*S129*O128</f>
        <v>0.60606060606060608</v>
      </c>
      <c r="U134" s="4">
        <v>7</v>
      </c>
      <c r="V134" s="7">
        <f t="shared" si="84"/>
        <v>1.595072795592798E-8</v>
      </c>
      <c r="W134" s="7">
        <f t="shared" si="85"/>
        <v>3.250671451456383E-6</v>
      </c>
      <c r="Y134" s="4">
        <v>6</v>
      </c>
      <c r="Z134" s="14">
        <f t="shared" si="87"/>
        <v>3.7545255264321163E-5</v>
      </c>
      <c r="AA134" s="14">
        <f>$Z$134*AA127</f>
        <v>2.8653532733781871E-5</v>
      </c>
      <c r="AB134" s="14">
        <f t="shared" ref="AB134:AI134" si="93">$Z$134*AB127</f>
        <v>7.7441980361572639E-6</v>
      </c>
      <c r="AC134" s="14">
        <f t="shared" si="93"/>
        <v>1.0465132481293602E-6</v>
      </c>
      <c r="AD134" s="14">
        <f t="shared" si="93"/>
        <v>9.4280472804446923E-8</v>
      </c>
      <c r="AE134" s="14">
        <f t="shared" si="93"/>
        <v>6.3703022165166839E-9</v>
      </c>
      <c r="AF134" s="14">
        <f t="shared" si="93"/>
        <v>3.4434066035225328E-10</v>
      </c>
      <c r="AG134" s="14">
        <f t="shared" si="93"/>
        <v>1.5510840556407808E-11</v>
      </c>
      <c r="AH134" s="14">
        <f t="shared" si="93"/>
        <v>5.9887415275705975E-13</v>
      </c>
      <c r="AI134" s="14">
        <f t="shared" si="93"/>
        <v>2.0232234890441127E-14</v>
      </c>
    </row>
    <row r="135" spans="12:36" x14ac:dyDescent="0.25">
      <c r="M135" s="82"/>
      <c r="N135" s="83"/>
      <c r="O135" s="88"/>
      <c r="P135" s="89"/>
      <c r="Q135" s="13"/>
      <c r="R135" s="4" t="s">
        <v>86</v>
      </c>
      <c r="S135">
        <f>S133+S134</f>
        <v>0.87633087633087636</v>
      </c>
      <c r="U135" s="4">
        <v>8</v>
      </c>
      <c r="V135" s="7">
        <f t="shared" si="84"/>
        <v>5.3887594445702421E-10</v>
      </c>
      <c r="W135" s="7">
        <f t="shared" si="85"/>
        <v>2.4626298874669472E-7</v>
      </c>
      <c r="Y135" s="4">
        <v>7</v>
      </c>
      <c r="Z135" s="14">
        <f t="shared" si="87"/>
        <v>3.250671451456383E-6</v>
      </c>
      <c r="AA135" s="14">
        <f>$Z$135*AA127</f>
        <v>2.4808253449161835E-6</v>
      </c>
      <c r="AB135" s="14">
        <f t="shared" ref="AB135:AI135" si="94">$Z$135*AB127</f>
        <v>6.7049333646383349E-7</v>
      </c>
      <c r="AC135" s="14">
        <f t="shared" si="94"/>
        <v>9.060720763024779E-8</v>
      </c>
      <c r="AD135" s="14">
        <f t="shared" si="94"/>
        <v>8.1628114982205256E-9</v>
      </c>
      <c r="AE135" s="14">
        <f t="shared" si="94"/>
        <v>5.5154131744733286E-10</v>
      </c>
      <c r="AF135" s="14">
        <f t="shared" si="94"/>
        <v>2.9813044186342328E-11</v>
      </c>
      <c r="AG135" s="14">
        <f t="shared" si="94"/>
        <v>1.3429299183037086E-12</v>
      </c>
      <c r="AH135" s="14">
        <f t="shared" si="94"/>
        <v>5.1850575996282312E-14</v>
      </c>
      <c r="AI135" s="14">
        <f t="shared" si="94"/>
        <v>1.7517086485230442E-15</v>
      </c>
    </row>
    <row r="136" spans="12:36" ht="15" customHeight="1" x14ac:dyDescent="0.25">
      <c r="M136" s="72" t="str">
        <f>"Media de GPG marcado pelo "&amp;R8&amp; " jogando fora"</f>
        <v>Media de GPG marcado pelo Bragantino jogando fora</v>
      </c>
      <c r="N136" s="73"/>
      <c r="O136" s="90">
        <f>VLOOKUP(R8,$A$34:$K$53,11,FALSE)</f>
        <v>1</v>
      </c>
      <c r="P136" s="91"/>
      <c r="Q136" s="13"/>
      <c r="R136" s="13"/>
      <c r="U136" s="4">
        <v>9</v>
      </c>
      <c r="V136" s="7">
        <f t="shared" si="84"/>
        <v>1.6182460794505247E-11</v>
      </c>
      <c r="W136" s="7">
        <f t="shared" si="85"/>
        <v>1.6583366245568686E-8</v>
      </c>
      <c r="Y136" s="4">
        <v>8</v>
      </c>
      <c r="Z136" s="14">
        <f t="shared" si="87"/>
        <v>2.4626298874669472E-7</v>
      </c>
      <c r="AA136" s="14">
        <f>$Z$136*AA127</f>
        <v>1.8794131400880105E-7</v>
      </c>
      <c r="AB136" s="14">
        <f t="shared" ref="AB136:AI136" si="95">$Z$136*AB127</f>
        <v>5.0794949732108403E-8</v>
      </c>
      <c r="AC136" s="14">
        <f t="shared" si="95"/>
        <v>6.864182396230866E-9</v>
      </c>
      <c r="AD136" s="14">
        <f t="shared" si="95"/>
        <v>6.1839481047124955E-10</v>
      </c>
      <c r="AE136" s="14">
        <f t="shared" si="95"/>
        <v>4.1783433139949293E-11</v>
      </c>
      <c r="AF136" s="14">
        <f t="shared" si="95"/>
        <v>2.2585639535107733E-12</v>
      </c>
      <c r="AG136" s="14">
        <f t="shared" si="95"/>
        <v>1.0173711502300783E-13</v>
      </c>
      <c r="AH136" s="14">
        <f t="shared" si="95"/>
        <v>3.9280739391122807E-15</v>
      </c>
      <c r="AI136" s="14">
        <f t="shared" si="95"/>
        <v>1.3270520064568464E-16</v>
      </c>
    </row>
    <row r="137" spans="12:36" x14ac:dyDescent="0.25">
      <c r="M137" s="74"/>
      <c r="N137" s="75"/>
      <c r="O137" s="92"/>
      <c r="P137" s="93"/>
      <c r="Q137" s="13"/>
      <c r="R137" s="13"/>
      <c r="U137" s="4">
        <v>10</v>
      </c>
      <c r="V137" s="7">
        <f t="shared" si="84"/>
        <v>4.3736380525689808E-13</v>
      </c>
      <c r="W137" s="7">
        <f t="shared" si="85"/>
        <v>1.0050524997314342E-9</v>
      </c>
    </row>
    <row r="138" spans="12:36" x14ac:dyDescent="0.25">
      <c r="M138" s="76"/>
      <c r="N138" s="77"/>
      <c r="O138" s="94"/>
      <c r="P138" s="95"/>
      <c r="Q138" s="13"/>
      <c r="R138" s="13"/>
    </row>
    <row r="139" spans="12:36" ht="15" customHeight="1" x14ac:dyDescent="0.25">
      <c r="M139" s="96" t="str">
        <f>"Media de GPG sofrido pelo "&amp;P8&amp;"  jogando em casa"</f>
        <v>Media de GPG sofrido pelo Cruzeiro  jogando em casa</v>
      </c>
      <c r="N139" s="97"/>
      <c r="O139" s="102">
        <f>VLOOKUP(P8,$A$4:$J$23,10,FALSE)</f>
        <v>0.5</v>
      </c>
      <c r="P139" s="102"/>
      <c r="Q139" s="13"/>
      <c r="R139" s="13"/>
    </row>
    <row r="140" spans="12:36" x14ac:dyDescent="0.25">
      <c r="M140" s="98"/>
      <c r="N140" s="99"/>
      <c r="O140" s="102"/>
      <c r="P140" s="102"/>
      <c r="Q140" s="13"/>
      <c r="R140" s="13"/>
    </row>
    <row r="141" spans="12:36" x14ac:dyDescent="0.25">
      <c r="M141" s="100"/>
      <c r="N141" s="101"/>
      <c r="O141" s="102"/>
      <c r="P141" s="102"/>
      <c r="Q141" s="13"/>
      <c r="R141" s="13"/>
    </row>
    <row r="142" spans="12:36" x14ac:dyDescent="0.25"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</row>
    <row r="143" spans="12:36" x14ac:dyDescent="0.25">
      <c r="M143" s="65" t="s">
        <v>875</v>
      </c>
      <c r="N143" s="65"/>
      <c r="O143" s="65"/>
      <c r="P143" s="65"/>
    </row>
    <row r="144" spans="12:36" ht="15" customHeight="1" x14ac:dyDescent="0.25">
      <c r="M144" s="66" t="s">
        <v>97</v>
      </c>
      <c r="N144" s="66"/>
      <c r="O144" s="67">
        <f>$K$25</f>
        <v>1.3875</v>
      </c>
      <c r="P144" s="68"/>
      <c r="Q144" s="13"/>
      <c r="R144" s="13"/>
      <c r="U144" s="4" t="s">
        <v>78</v>
      </c>
      <c r="V144" s="15" t="str">
        <f>P9</f>
        <v>Bahia</v>
      </c>
      <c r="W144" s="6" t="str">
        <f>R9</f>
        <v>Vasco da Gama</v>
      </c>
      <c r="Z144" s="4" t="s">
        <v>73</v>
      </c>
      <c r="AA144" s="4">
        <v>0</v>
      </c>
      <c r="AB144" s="4">
        <v>1</v>
      </c>
      <c r="AC144" s="4">
        <v>2</v>
      </c>
      <c r="AD144" s="4">
        <v>3</v>
      </c>
      <c r="AE144" s="4">
        <v>4</v>
      </c>
      <c r="AF144" s="4">
        <v>5</v>
      </c>
      <c r="AG144" s="4">
        <v>6</v>
      </c>
      <c r="AH144" s="4">
        <v>7</v>
      </c>
      <c r="AI144" s="4">
        <v>8</v>
      </c>
    </row>
    <row r="145" spans="12:36" x14ac:dyDescent="0.25">
      <c r="M145" s="66"/>
      <c r="N145" s="66"/>
      <c r="O145" s="68"/>
      <c r="P145" s="68"/>
      <c r="Q145" s="13"/>
      <c r="R145" s="4" t="s">
        <v>80</v>
      </c>
      <c r="S145">
        <f>O148/O144</f>
        <v>1.4414414414414416</v>
      </c>
      <c r="U145" s="4">
        <v>0</v>
      </c>
      <c r="V145" s="7">
        <f>_xlfn.POISSON.DIST(U145,$S$151,FALSE)</f>
        <v>8.0256901351306212E-2</v>
      </c>
      <c r="W145" s="7">
        <f>_xlfn.POISSON.DIST(U145,$S$152,FALSE)</f>
        <v>0.63473641894028188</v>
      </c>
      <c r="Y145" s="4" t="s">
        <v>74</v>
      </c>
      <c r="Z145" s="4" t="s">
        <v>87</v>
      </c>
      <c r="AA145" s="14">
        <f>_xlfn.POISSON.DIST(AA144,$S$151,FALSE)</f>
        <v>8.0256901351306212E-2</v>
      </c>
      <c r="AB145" s="14">
        <f t="shared" ref="AB145:AI145" si="96">_xlfn.POISSON.DIST(AB144,$S$151,FALSE)</f>
        <v>0.20244984124653817</v>
      </c>
      <c r="AC145" s="14">
        <f t="shared" si="96"/>
        <v>0.25534214211275097</v>
      </c>
      <c r="AD145" s="14">
        <f t="shared" si="96"/>
        <v>0.21470210147618693</v>
      </c>
      <c r="AE145" s="14">
        <f t="shared" si="96"/>
        <v>0.13539772165164946</v>
      </c>
      <c r="AF145" s="14">
        <f t="shared" si="96"/>
        <v>6.8308760472904184E-2</v>
      </c>
      <c r="AG145" s="14">
        <f t="shared" si="96"/>
        <v>2.87183977964162E-2</v>
      </c>
      <c r="AH145" s="14">
        <f t="shared" si="96"/>
        <v>1.0348972178888718E-2</v>
      </c>
      <c r="AI145" s="14">
        <f t="shared" si="96"/>
        <v>3.2631894257757234E-3</v>
      </c>
    </row>
    <row r="146" spans="12:36" ht="15" customHeight="1" x14ac:dyDescent="0.25">
      <c r="M146" s="69" t="s">
        <v>98</v>
      </c>
      <c r="N146" s="69"/>
      <c r="O146" s="70">
        <f>$K$55</f>
        <v>0.82499999999999996</v>
      </c>
      <c r="P146" s="71"/>
      <c r="Q146" s="13"/>
      <c r="R146" s="4" t="s">
        <v>81</v>
      </c>
      <c r="S146">
        <f>O151/O144</f>
        <v>1.2612612612612613</v>
      </c>
      <c r="U146" s="4">
        <v>1</v>
      </c>
      <c r="V146" s="7">
        <f t="shared" ref="V146:V155" si="97">_xlfn.POISSON.DIST(U146,$S$151,FALSE)</f>
        <v>0.20244984124653817</v>
      </c>
      <c r="W146" s="7">
        <f t="shared" ref="W146:W155" si="98">_xlfn.POISSON.DIST(U146,$S$152,FALSE)</f>
        <v>0.28851655406376447</v>
      </c>
      <c r="Y146" s="4">
        <v>0</v>
      </c>
      <c r="Z146" s="14">
        <f>_xlfn.POISSON.DIST(U145,$S$152,FALSE)</f>
        <v>0.63473641894028188</v>
      </c>
      <c r="AA146" s="16">
        <f>$Z$146*AA145</f>
        <v>5.0941978158971571E-2</v>
      </c>
      <c r="AB146" s="16">
        <f t="shared" ref="AB146:AI146" si="99">$Z$146*AB145</f>
        <v>0.1285022872478562</v>
      </c>
      <c r="AC146" s="16">
        <f t="shared" si="99"/>
        <v>0.1620749568891881</v>
      </c>
      <c r="AD146" s="16">
        <f t="shared" si="99"/>
        <v>0.1362792430299479</v>
      </c>
      <c r="AE146" s="16">
        <f t="shared" si="99"/>
        <v>8.5941864973841042E-2</v>
      </c>
      <c r="AF146" s="16">
        <f t="shared" si="99"/>
        <v>4.3358058004820677E-2</v>
      </c>
      <c r="AG146" s="16">
        <f t="shared" si="99"/>
        <v>1.8228612974999701E-2</v>
      </c>
      <c r="AH146" s="16">
        <f t="shared" si="99"/>
        <v>6.5688695405404307E-3</v>
      </c>
      <c r="AI146" s="16">
        <f t="shared" si="99"/>
        <v>2.0712651704406773E-3</v>
      </c>
    </row>
    <row r="147" spans="12:36" x14ac:dyDescent="0.25">
      <c r="M147" s="69"/>
      <c r="N147" s="69"/>
      <c r="O147" s="71"/>
      <c r="P147" s="71"/>
      <c r="Q147" s="13"/>
      <c r="R147" s="4" t="s">
        <v>82</v>
      </c>
      <c r="S147">
        <f>O154/O146</f>
        <v>0.60606060606060608</v>
      </c>
      <c r="U147" s="4">
        <v>2</v>
      </c>
      <c r="V147" s="7">
        <f t="shared" si="97"/>
        <v>0.25534214211275097</v>
      </c>
      <c r="W147" s="7">
        <f t="shared" si="98"/>
        <v>6.5571944105401014E-2</v>
      </c>
      <c r="Y147" s="4">
        <v>1</v>
      </c>
      <c r="Z147" s="14">
        <f t="shared" ref="Z147:Z154" si="100">_xlfn.POISSON.DIST(U146,$S$152,FALSE)</f>
        <v>0.28851655406376447</v>
      </c>
      <c r="AA147" s="14">
        <f>$Z$147*AA145</f>
        <v>2.3155444617714349E-2</v>
      </c>
      <c r="AB147" s="14">
        <f t="shared" ref="AB147:AI147" si="101">$Z$147*AB145</f>
        <v>5.8410130567207362E-2</v>
      </c>
      <c r="AC147" s="14">
        <f t="shared" si="101"/>
        <v>7.367043494963095E-2</v>
      </c>
      <c r="AD147" s="14">
        <f t="shared" si="101"/>
        <v>6.1945110468158135E-2</v>
      </c>
      <c r="AE147" s="14">
        <f t="shared" si="101"/>
        <v>3.9064484079018656E-2</v>
      </c>
      <c r="AF147" s="14">
        <f t="shared" si="101"/>
        <v>1.9708208184009399E-2</v>
      </c>
      <c r="AG147" s="14">
        <f t="shared" si="101"/>
        <v>8.2857331704544093E-3</v>
      </c>
      <c r="AH147" s="14">
        <f t="shared" si="101"/>
        <v>2.9858497911547412E-3</v>
      </c>
      <c r="AI147" s="14">
        <f t="shared" si="101"/>
        <v>9.4148416838212609E-4</v>
      </c>
    </row>
    <row r="148" spans="12:36" ht="15" customHeight="1" x14ac:dyDescent="0.25">
      <c r="M148" s="72" t="str">
        <f>"Media de GPG marcado pelo "&amp;P9&amp;" jogando em casa"</f>
        <v>Media de GPG marcado pelo Bahia jogando em casa</v>
      </c>
      <c r="N148" s="73"/>
      <c r="O148" s="90">
        <f>VLOOKUP(P9,$A$4:$K$23,11,FALSE)</f>
        <v>2</v>
      </c>
      <c r="P148" s="91"/>
      <c r="Q148" s="13"/>
      <c r="R148" s="4" t="s">
        <v>83</v>
      </c>
      <c r="S148">
        <f>O157/O146</f>
        <v>0.90909090909090917</v>
      </c>
      <c r="U148" s="4">
        <v>3</v>
      </c>
      <c r="V148" s="7">
        <f t="shared" si="97"/>
        <v>0.21470210147618693</v>
      </c>
      <c r="W148" s="7">
        <f t="shared" si="98"/>
        <v>9.9351430462728818E-3</v>
      </c>
      <c r="Y148" s="4">
        <v>2</v>
      </c>
      <c r="Z148" s="14">
        <f t="shared" si="100"/>
        <v>6.5571944105401014E-2</v>
      </c>
      <c r="AA148" s="14">
        <f>$Z$148*AA145</f>
        <v>5.2626010494805338E-3</v>
      </c>
      <c r="AB148" s="14">
        <f t="shared" ref="AB148:AI148" si="102">$Z$148*AB145</f>
        <v>1.3275029674365309E-2</v>
      </c>
      <c r="AC148" s="14">
        <f t="shared" si="102"/>
        <v>1.6743280670370668E-2</v>
      </c>
      <c r="AD148" s="14">
        <f t="shared" si="102"/>
        <v>1.4078434197308667E-2</v>
      </c>
      <c r="AE148" s="14">
        <f t="shared" si="102"/>
        <v>8.8782918361406029E-3</v>
      </c>
      <c r="AF148" s="14">
        <f t="shared" si="102"/>
        <v>4.4791382236384989E-3</v>
      </c>
      <c r="AG148" s="14">
        <f t="shared" si="102"/>
        <v>1.8831211751032747E-3</v>
      </c>
      <c r="AH148" s="14">
        <f t="shared" si="102"/>
        <v>6.7860222526244113E-4</v>
      </c>
      <c r="AI148" s="14">
        <f t="shared" si="102"/>
        <v>2.1397367463230136E-4</v>
      </c>
    </row>
    <row r="149" spans="12:36" x14ac:dyDescent="0.25">
      <c r="M149" s="74"/>
      <c r="N149" s="75"/>
      <c r="O149" s="92"/>
      <c r="P149" s="93"/>
      <c r="Q149" s="13"/>
      <c r="U149" s="4">
        <v>4</v>
      </c>
      <c r="V149" s="7">
        <f t="shared" si="97"/>
        <v>0.13539772165164946</v>
      </c>
      <c r="W149" s="7">
        <f t="shared" si="98"/>
        <v>1.1289935279855546E-3</v>
      </c>
      <c r="Y149" s="4">
        <v>3</v>
      </c>
      <c r="Z149" s="14">
        <f t="shared" si="100"/>
        <v>9.9351430462728818E-3</v>
      </c>
      <c r="AA149" s="14">
        <f>$Z$149*AA145</f>
        <v>7.9736379537583859E-4</v>
      </c>
      <c r="AB149" s="14">
        <f t="shared" ref="AB149:AI149" si="103">$Z$149*AB145</f>
        <v>2.0113681324795928E-3</v>
      </c>
      <c r="AC149" s="14">
        <f t="shared" si="103"/>
        <v>2.5368607076319198E-3</v>
      </c>
      <c r="AD149" s="14">
        <f t="shared" si="103"/>
        <v>2.1330960905013132E-3</v>
      </c>
      <c r="AE149" s="14">
        <f t="shared" si="103"/>
        <v>1.3451957327485762E-3</v>
      </c>
      <c r="AF149" s="14">
        <f t="shared" si="103"/>
        <v>6.7865730661189391E-4</v>
      </c>
      <c r="AG149" s="14">
        <f t="shared" si="103"/>
        <v>2.8532139016716285E-4</v>
      </c>
      <c r="AH149" s="14">
        <f t="shared" si="103"/>
        <v>1.0281851897915776E-4</v>
      </c>
      <c r="AI149" s="14">
        <f t="shared" si="103"/>
        <v>3.2420253732166874E-5</v>
      </c>
    </row>
    <row r="150" spans="12:36" x14ac:dyDescent="0.25">
      <c r="M150" s="76"/>
      <c r="N150" s="77"/>
      <c r="O150" s="94"/>
      <c r="P150" s="95"/>
      <c r="Q150" s="13"/>
      <c r="U150" s="4">
        <v>5</v>
      </c>
      <c r="V150" s="7">
        <f t="shared" si="97"/>
        <v>6.8308760472904184E-2</v>
      </c>
      <c r="W150" s="7">
        <f t="shared" si="98"/>
        <v>1.0263577527141409E-4</v>
      </c>
      <c r="Y150" s="4">
        <v>4</v>
      </c>
      <c r="Z150" s="14">
        <f t="shared" si="100"/>
        <v>1.1289935279855546E-3</v>
      </c>
      <c r="AA150" s="14">
        <f>$Z$150*AA145</f>
        <v>9.0609522201799827E-5</v>
      </c>
      <c r="AB150" s="14">
        <f t="shared" ref="AB150:AI150" si="104">$Z$150*AB145</f>
        <v>2.2856456050904459E-4</v>
      </c>
      <c r="AC150" s="14">
        <f t="shared" si="104"/>
        <v>2.8827962586726357E-4</v>
      </c>
      <c r="AD150" s="14">
        <f t="shared" si="104"/>
        <v>2.4239728301151284E-4</v>
      </c>
      <c r="AE150" s="14">
        <f t="shared" si="104"/>
        <v>1.5286315144870182E-4</v>
      </c>
      <c r="AF150" s="14">
        <f t="shared" si="104"/>
        <v>7.71201484786243E-5</v>
      </c>
      <c r="AG150" s="14">
        <f t="shared" si="104"/>
        <v>3.2422885246268504E-5</v>
      </c>
      <c r="AH150" s="14">
        <f t="shared" si="104"/>
        <v>1.1683922611267925E-5</v>
      </c>
      <c r="AI150" s="14">
        <f t="shared" si="104"/>
        <v>3.68411974229169E-6</v>
      </c>
    </row>
    <row r="151" spans="12:36" ht="15" customHeight="1" x14ac:dyDescent="0.25">
      <c r="M151" s="78" t="str">
        <f>"Media de GPG sofrido pelo "&amp;R9&amp; " jogando fora"</f>
        <v>Media de GPG sofrido pelo Vasco da Gama jogando fora</v>
      </c>
      <c r="N151" s="79"/>
      <c r="O151" s="84">
        <f>VLOOKUP(R9,$A$34:$J$53,10,FALSE)</f>
        <v>1.75</v>
      </c>
      <c r="P151" s="85"/>
      <c r="Q151" s="13"/>
      <c r="R151" s="4" t="s">
        <v>84</v>
      </c>
      <c r="S151">
        <f>S145*S146*O144</f>
        <v>2.5225225225225225</v>
      </c>
      <c r="U151" s="4">
        <v>6</v>
      </c>
      <c r="V151" s="7">
        <f t="shared" si="97"/>
        <v>2.87183977964162E-2</v>
      </c>
      <c r="W151" s="7">
        <f t="shared" si="98"/>
        <v>7.7754375205616699E-6</v>
      </c>
      <c r="Y151" s="8">
        <v>5</v>
      </c>
      <c r="Z151" s="14">
        <f t="shared" si="100"/>
        <v>1.0263577527141409E-4</v>
      </c>
      <c r="AA151" s="14">
        <f>$Z$151*AA145</f>
        <v>8.2372292910727137E-6</v>
      </c>
      <c r="AB151" s="14">
        <f t="shared" ref="AB151:AI151" si="105">$Z$151*AB145</f>
        <v>2.0778596409913152E-5</v>
      </c>
      <c r="AC151" s="14">
        <f t="shared" si="105"/>
        <v>2.620723871520579E-5</v>
      </c>
      <c r="AD151" s="14">
        <f t="shared" si="105"/>
        <v>2.2036116637410265E-5</v>
      </c>
      <c r="AE151" s="14">
        <f t="shared" si="105"/>
        <v>1.3896650131700171E-5</v>
      </c>
      <c r="AF151" s="14">
        <f t="shared" si="105"/>
        <v>7.0109225889658474E-6</v>
      </c>
      <c r="AG151" s="14">
        <f t="shared" si="105"/>
        <v>2.9475350223880469E-6</v>
      </c>
      <c r="AH151" s="14">
        <f t="shared" si="105"/>
        <v>1.062174782842539E-6</v>
      </c>
      <c r="AI151" s="14">
        <f t="shared" si="105"/>
        <v>3.3491997657197192E-7</v>
      </c>
    </row>
    <row r="152" spans="12:36" x14ac:dyDescent="0.25">
      <c r="M152" s="80"/>
      <c r="N152" s="81"/>
      <c r="O152" s="86"/>
      <c r="P152" s="87"/>
      <c r="Q152" s="13"/>
      <c r="R152" s="4" t="s">
        <v>85</v>
      </c>
      <c r="S152">
        <f>S148*S147*O146</f>
        <v>0.45454545454545453</v>
      </c>
      <c r="U152" s="4">
        <v>7</v>
      </c>
      <c r="V152" s="7">
        <f t="shared" si="97"/>
        <v>1.0348972178888718E-2</v>
      </c>
      <c r="W152" s="7">
        <f t="shared" si="98"/>
        <v>5.0489854029621316E-7</v>
      </c>
      <c r="Y152" s="4">
        <v>6</v>
      </c>
      <c r="Z152" s="14">
        <f t="shared" si="100"/>
        <v>7.7754375205616699E-6</v>
      </c>
      <c r="AA152" s="14">
        <f>$Z$152*AA145</f>
        <v>6.240325220509629E-7</v>
      </c>
      <c r="AB152" s="14">
        <f t="shared" ref="AB152:AI152" si="106">$Z$152*AB145</f>
        <v>1.5741360916600865E-6</v>
      </c>
      <c r="AC152" s="14">
        <f t="shared" si="106"/>
        <v>1.985396872364074E-6</v>
      </c>
      <c r="AD152" s="14">
        <f t="shared" si="106"/>
        <v>1.669402775561383E-6</v>
      </c>
      <c r="AE152" s="14">
        <f t="shared" si="106"/>
        <v>1.0527765251288004E-6</v>
      </c>
      <c r="AF152" s="14">
        <f t="shared" si="106"/>
        <v>5.3113049916407915E-7</v>
      </c>
      <c r="AG152" s="14">
        <f t="shared" si="106"/>
        <v>2.2329810775667011E-7</v>
      </c>
      <c r="AH152" s="14">
        <f t="shared" si="106"/>
        <v>8.0467786578980194E-8</v>
      </c>
      <c r="AI152" s="14">
        <f t="shared" si="106"/>
        <v>2.5372725497876649E-8</v>
      </c>
    </row>
    <row r="153" spans="12:36" x14ac:dyDescent="0.25">
      <c r="M153" s="82"/>
      <c r="N153" s="83"/>
      <c r="O153" s="88"/>
      <c r="P153" s="89"/>
      <c r="Q153" s="13"/>
      <c r="R153" s="4" t="s">
        <v>86</v>
      </c>
      <c r="S153">
        <f>S151+S152</f>
        <v>2.9770679770679771</v>
      </c>
      <c r="U153" s="4">
        <v>8</v>
      </c>
      <c r="V153" s="7">
        <f t="shared" si="97"/>
        <v>3.2631894257757234E-3</v>
      </c>
      <c r="W153" s="7">
        <f t="shared" si="98"/>
        <v>2.8687417062284726E-8</v>
      </c>
      <c r="Y153" s="4">
        <v>7</v>
      </c>
      <c r="Z153" s="14">
        <f t="shared" si="100"/>
        <v>5.0489854029621316E-7</v>
      </c>
      <c r="AA153" s="14">
        <f>$Z$153*AA145</f>
        <v>4.0521592340971683E-8</v>
      </c>
      <c r="AB153" s="14">
        <f t="shared" ref="AB153:AI153" si="107">$Z$153*AB145</f>
        <v>1.0221662932857721E-7</v>
      </c>
      <c r="AC153" s="14">
        <f t="shared" si="107"/>
        <v>1.2892187482883618E-7</v>
      </c>
      <c r="AD153" s="14">
        <f t="shared" si="107"/>
        <v>1.0840277763385621E-7</v>
      </c>
      <c r="AE153" s="14">
        <f t="shared" si="107"/>
        <v>6.8362112021350785E-8</v>
      </c>
      <c r="AF153" s="14">
        <f t="shared" si="107"/>
        <v>3.4488993452212983E-8</v>
      </c>
      <c r="AG153" s="14">
        <f t="shared" si="107"/>
        <v>1.4499877127056523E-8</v>
      </c>
      <c r="AH153" s="14">
        <f t="shared" si="107"/>
        <v>5.2251809466870344E-9</v>
      </c>
      <c r="AI153" s="14">
        <f t="shared" si="107"/>
        <v>1.6475795777842007E-9</v>
      </c>
    </row>
    <row r="154" spans="12:36" ht="15" customHeight="1" x14ac:dyDescent="0.25">
      <c r="M154" s="72" t="str">
        <f>"Media de GPG marcado pelo "&amp;R9&amp; " jogando fora"</f>
        <v>Media de GPG marcado pelo Vasco da Gama jogando fora</v>
      </c>
      <c r="N154" s="73"/>
      <c r="O154" s="90">
        <f>VLOOKUP(R9,$A$34:$K$53,11,FALSE)</f>
        <v>0.5</v>
      </c>
      <c r="P154" s="91"/>
      <c r="Q154" s="13"/>
      <c r="R154" s="13"/>
      <c r="U154" s="4">
        <v>9</v>
      </c>
      <c r="V154" s="7">
        <f t="shared" si="97"/>
        <v>9.1460764686406525E-4</v>
      </c>
      <c r="W154" s="7">
        <f t="shared" si="98"/>
        <v>1.4488594475901395E-9</v>
      </c>
      <c r="Y154" s="4">
        <v>8</v>
      </c>
      <c r="Z154" s="14">
        <f t="shared" si="100"/>
        <v>2.8687417062284726E-8</v>
      </c>
      <c r="AA154" s="14">
        <f>$Z$154*AA145</f>
        <v>2.3023632011915641E-9</v>
      </c>
      <c r="AB154" s="14">
        <f t="shared" ref="AB154:AI154" si="108">$Z$154*AB145</f>
        <v>5.8077630300327736E-9</v>
      </c>
      <c r="AC154" s="14">
        <f t="shared" si="108"/>
        <v>7.3251065243656632E-9</v>
      </c>
      <c r="AD154" s="14">
        <f t="shared" si="108"/>
        <v>6.159248729196352E-9</v>
      </c>
      <c r="AE154" s="14">
        <f t="shared" si="108"/>
        <v>3.8842109103040065E-9</v>
      </c>
      <c r="AF154" s="14">
        <f t="shared" si="108"/>
        <v>1.9596019006939118E-9</v>
      </c>
      <c r="AG154" s="14">
        <f t="shared" si="108"/>
        <v>8.2385665494639019E-10</v>
      </c>
      <c r="AH154" s="14">
        <f t="shared" si="108"/>
        <v>2.9688528106176212E-10</v>
      </c>
      <c r="AI154" s="14">
        <f t="shared" si="108"/>
        <v>9.3612476010465588E-11</v>
      </c>
    </row>
    <row r="155" spans="12:36" x14ac:dyDescent="0.25">
      <c r="M155" s="74"/>
      <c r="N155" s="75"/>
      <c r="O155" s="92"/>
      <c r="P155" s="93"/>
      <c r="Q155" s="13"/>
      <c r="R155" s="13"/>
      <c r="U155" s="4">
        <v>10</v>
      </c>
      <c r="V155" s="7">
        <f t="shared" si="97"/>
        <v>2.3071183884859281E-4</v>
      </c>
      <c r="W155" s="7">
        <f t="shared" si="98"/>
        <v>6.5857247617733531E-11</v>
      </c>
    </row>
    <row r="156" spans="12:36" x14ac:dyDescent="0.25">
      <c r="M156" s="76"/>
      <c r="N156" s="77"/>
      <c r="O156" s="94"/>
      <c r="P156" s="95"/>
      <c r="Q156" s="13"/>
      <c r="R156" s="13"/>
    </row>
    <row r="157" spans="12:36" ht="15" customHeight="1" x14ac:dyDescent="0.25">
      <c r="M157" s="96" t="str">
        <f>"Media de GPG sofrido pelo "&amp;P9&amp;"  jogando em casa"</f>
        <v>Media de GPG sofrido pelo Bahia  jogando em casa</v>
      </c>
      <c r="N157" s="97"/>
      <c r="O157" s="102">
        <f>VLOOKUP(P9,$A$4:$J$23,10,FALSE)</f>
        <v>0.75</v>
      </c>
      <c r="P157" s="102"/>
      <c r="Q157" s="13"/>
      <c r="R157" s="13"/>
    </row>
    <row r="158" spans="12:36" x14ac:dyDescent="0.25">
      <c r="M158" s="98"/>
      <c r="N158" s="99"/>
      <c r="O158" s="102"/>
      <c r="P158" s="102"/>
      <c r="Q158" s="13"/>
      <c r="R158" s="13"/>
    </row>
    <row r="159" spans="12:36" x14ac:dyDescent="0.25">
      <c r="M159" s="100"/>
      <c r="N159" s="101"/>
      <c r="O159" s="102"/>
      <c r="P159" s="102"/>
      <c r="Q159" s="13"/>
      <c r="R159" s="13"/>
    </row>
    <row r="160" spans="12:36" x14ac:dyDescent="0.25"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</row>
    <row r="161" spans="13:35" x14ac:dyDescent="0.25">
      <c r="M161" s="65" t="s">
        <v>876</v>
      </c>
      <c r="N161" s="65"/>
      <c r="O161" s="65"/>
      <c r="P161" s="65"/>
    </row>
    <row r="162" spans="13:35" ht="15" customHeight="1" x14ac:dyDescent="0.25">
      <c r="M162" s="66" t="s">
        <v>97</v>
      </c>
      <c r="N162" s="66"/>
      <c r="O162" s="67">
        <f>$K$25</f>
        <v>1.3875</v>
      </c>
      <c r="P162" s="68"/>
      <c r="Q162" s="13"/>
      <c r="R162" s="13"/>
      <c r="U162" s="4" t="s">
        <v>78</v>
      </c>
      <c r="V162" s="15" t="str">
        <f>P10</f>
        <v>America MG</v>
      </c>
      <c r="W162" s="6" t="str">
        <f>R10</f>
        <v>Santos</v>
      </c>
      <c r="Z162" s="4" t="s">
        <v>73</v>
      </c>
      <c r="AA162" s="4">
        <v>0</v>
      </c>
      <c r="AB162" s="4">
        <v>1</v>
      </c>
      <c r="AC162" s="4">
        <v>2</v>
      </c>
      <c r="AD162" s="4">
        <v>3</v>
      </c>
      <c r="AE162" s="4">
        <v>4</v>
      </c>
      <c r="AF162" s="4">
        <v>5</v>
      </c>
      <c r="AG162" s="4">
        <v>6</v>
      </c>
      <c r="AH162" s="4">
        <v>7</v>
      </c>
      <c r="AI162" s="4">
        <v>8</v>
      </c>
    </row>
    <row r="163" spans="13:35" x14ac:dyDescent="0.25">
      <c r="M163" s="66"/>
      <c r="N163" s="66"/>
      <c r="O163" s="68"/>
      <c r="P163" s="68"/>
      <c r="Q163" s="13"/>
      <c r="R163" s="4" t="s">
        <v>80</v>
      </c>
      <c r="S163">
        <f>O166/O162</f>
        <v>0.7207207207207208</v>
      </c>
      <c r="U163" s="4">
        <v>0</v>
      </c>
      <c r="V163" s="7">
        <f>_xlfn.POISSON.DIST(U163,$S$169,FALSE)</f>
        <v>0.13779585757662247</v>
      </c>
      <c r="W163" s="7">
        <f>_xlfn.POISSON.DIST(U163,$S$170,FALSE)</f>
        <v>0.54549556382024345</v>
      </c>
      <c r="Y163" s="4" t="s">
        <v>74</v>
      </c>
      <c r="Z163" s="4" t="s">
        <v>87</v>
      </c>
      <c r="AA163" s="14">
        <f>_xlfn.POISSON.DIST(AA162,$S$169,FALSE)</f>
        <v>0.13779585757662247</v>
      </c>
      <c r="AB163" s="14">
        <f t="shared" ref="AB163:AI163" si="109">_xlfn.POISSON.DIST(AB162,$S$169,FALSE)</f>
        <v>0.27310890690862111</v>
      </c>
      <c r="AC163" s="14">
        <f t="shared" si="109"/>
        <v>0.27064846630584077</v>
      </c>
      <c r="AD163" s="14">
        <f>_xlfn.POISSON.DIST(AD162,$S$169,FALSE)</f>
        <v>0.17880679455641132</v>
      </c>
      <c r="AE163" s="14">
        <f t="shared" si="109"/>
        <v>8.8597961266690298E-2</v>
      </c>
      <c r="AF163" s="14">
        <f t="shared" si="109"/>
        <v>3.511991257418353E-2</v>
      </c>
      <c r="AG163" s="14">
        <f t="shared" si="109"/>
        <v>1.1601172321802364E-2</v>
      </c>
      <c r="AH163" s="14">
        <f t="shared" si="109"/>
        <v>3.2847592159543386E-3</v>
      </c>
      <c r="AI163" s="14">
        <f t="shared" si="109"/>
        <v>8.137916976463449E-4</v>
      </c>
    </row>
    <row r="164" spans="13:35" ht="15" customHeight="1" x14ac:dyDescent="0.25">
      <c r="M164" s="69" t="s">
        <v>98</v>
      </c>
      <c r="N164" s="69"/>
      <c r="O164" s="70">
        <f>$K$55</f>
        <v>0.82499999999999996</v>
      </c>
      <c r="P164" s="71"/>
      <c r="Q164" s="13"/>
      <c r="R164" s="4" t="s">
        <v>81</v>
      </c>
      <c r="S164">
        <f>O169/O162</f>
        <v>1.9819819819819819</v>
      </c>
      <c r="U164" s="4">
        <v>1</v>
      </c>
      <c r="V164" s="7">
        <f t="shared" ref="V164:V173" si="110">_xlfn.POISSON.DIST(U164,$S$169,FALSE)</f>
        <v>0.27310890690862111</v>
      </c>
      <c r="W164" s="7">
        <f t="shared" ref="W164:W173" si="111">_xlfn.POISSON.DIST(U164,$S$170,FALSE)</f>
        <v>0.3306033720122688</v>
      </c>
      <c r="Y164" s="4">
        <v>0</v>
      </c>
      <c r="Z164" s="14">
        <f>_xlfn.POISSON.DIST(U163,$S$170,FALSE)</f>
        <v>0.54549556382024345</v>
      </c>
      <c r="AA164" s="16">
        <f>$Z$164*AA163</f>
        <v>7.5167029020853635E-2</v>
      </c>
      <c r="AB164" s="16">
        <f t="shared" ref="AB164:AI164" si="112">$Z$164*AB163</f>
        <v>0.14897969715844867</v>
      </c>
      <c r="AC164" s="16">
        <f t="shared" si="112"/>
        <v>0.14763753772458876</v>
      </c>
      <c r="AD164" s="16">
        <f t="shared" si="112"/>
        <v>9.7538313211440034E-2</v>
      </c>
      <c r="AE164" s="16">
        <f t="shared" si="112"/>
        <v>4.8329794834497314E-2</v>
      </c>
      <c r="AF164" s="16">
        <f t="shared" si="112"/>
        <v>1.9157756510971902E-2</v>
      </c>
      <c r="AG164" s="16">
        <f t="shared" si="112"/>
        <v>6.3283880366573836E-3</v>
      </c>
      <c r="AH164" s="16">
        <f t="shared" si="112"/>
        <v>1.7918215805207526E-3</v>
      </c>
      <c r="AI164" s="16">
        <f t="shared" si="112"/>
        <v>4.4391976093982599E-4</v>
      </c>
    </row>
    <row r="165" spans="13:35" x14ac:dyDescent="0.25">
      <c r="M165" s="69"/>
      <c r="N165" s="69"/>
      <c r="O165" s="71"/>
      <c r="P165" s="71"/>
      <c r="Q165" s="13"/>
      <c r="R165" s="4" t="s">
        <v>82</v>
      </c>
      <c r="S165">
        <f>O172/O164</f>
        <v>0.30303030303030304</v>
      </c>
      <c r="U165" s="4">
        <v>2</v>
      </c>
      <c r="V165" s="7">
        <f t="shared" si="110"/>
        <v>0.27064846630584077</v>
      </c>
      <c r="W165" s="7">
        <f t="shared" si="111"/>
        <v>0.10018284000371779</v>
      </c>
      <c r="Y165" s="4">
        <v>1</v>
      </c>
      <c r="Z165" s="14">
        <f t="shared" ref="Z165:Z172" si="113">_xlfn.POISSON.DIST(U164,$S$170,FALSE)</f>
        <v>0.3306033720122688</v>
      </c>
      <c r="AA165" s="14">
        <f>$Z$165*AA163</f>
        <v>4.5555775164153725E-2</v>
      </c>
      <c r="AB165" s="14">
        <f t="shared" ref="AB165:AI165" si="114">$Z$165*AB163</f>
        <v>9.0290725550574949E-2</v>
      </c>
      <c r="AC165" s="14">
        <f t="shared" si="114"/>
        <v>8.947729559065988E-2</v>
      </c>
      <c r="AD165" s="14">
        <f t="shared" si="114"/>
        <v>5.9114129219054574E-2</v>
      </c>
      <c r="AE165" s="14">
        <f t="shared" si="114"/>
        <v>2.9290784748180195E-2</v>
      </c>
      <c r="AF165" s="14">
        <f t="shared" si="114"/>
        <v>1.1610761521801155E-2</v>
      </c>
      <c r="AG165" s="14">
        <f t="shared" si="114"/>
        <v>3.835386688883263E-3</v>
      </c>
      <c r="AH165" s="14">
        <f t="shared" si="114"/>
        <v>1.0859524730428805E-3</v>
      </c>
      <c r="AI165" s="14">
        <f t="shared" si="114"/>
        <v>2.6904227935747036E-4</v>
      </c>
    </row>
    <row r="166" spans="13:35" ht="15" customHeight="1" x14ac:dyDescent="0.25">
      <c r="M166" s="72" t="str">
        <f>"Media de GPG marcado pelo "&amp;P10&amp;" jogando em casa"</f>
        <v>Media de GPG marcado pelo America MG jogando em casa</v>
      </c>
      <c r="N166" s="73"/>
      <c r="O166" s="90">
        <f>VLOOKUP(P10,$A$4:$K$23,11,FALSE)</f>
        <v>1</v>
      </c>
      <c r="P166" s="91"/>
      <c r="Q166" s="13"/>
      <c r="R166" s="4" t="s">
        <v>83</v>
      </c>
      <c r="S166">
        <f>O175/O164</f>
        <v>2.4242424242424243</v>
      </c>
      <c r="U166" s="4">
        <v>3</v>
      </c>
      <c r="V166" s="7">
        <f t="shared" si="110"/>
        <v>0.17880679455641132</v>
      </c>
      <c r="W166" s="7">
        <f t="shared" si="111"/>
        <v>2.0238957576508648E-2</v>
      </c>
      <c r="Y166" s="4">
        <v>2</v>
      </c>
      <c r="Z166" s="14">
        <f t="shared" si="113"/>
        <v>0.10018284000371779</v>
      </c>
      <c r="AA166" s="14">
        <f>$Z$166*AA163</f>
        <v>1.3804780352773851E-2</v>
      </c>
      <c r="AB166" s="14">
        <f t="shared" ref="AB166:AI166" si="115">$Z$166*AB163</f>
        <v>2.7360825924416642E-2</v>
      </c>
      <c r="AC166" s="14">
        <f t="shared" si="115"/>
        <v>2.7114331997169651E-2</v>
      </c>
      <c r="AD166" s="14">
        <f t="shared" si="115"/>
        <v>1.7913372490622591E-2</v>
      </c>
      <c r="AE166" s="14">
        <f t="shared" si="115"/>
        <v>8.875995378236419E-3</v>
      </c>
      <c r="AF166" s="14">
        <f t="shared" si="115"/>
        <v>3.518412582363985E-3</v>
      </c>
      <c r="AG166" s="14">
        <f t="shared" si="115"/>
        <v>1.1622383905706855E-3</v>
      </c>
      <c r="AH166" s="14">
        <f t="shared" si="115"/>
        <v>3.29076506982691E-4</v>
      </c>
      <c r="AI166" s="14">
        <f t="shared" si="115"/>
        <v>8.1527963441657651E-5</v>
      </c>
    </row>
    <row r="167" spans="13:35" x14ac:dyDescent="0.25">
      <c r="M167" s="74"/>
      <c r="N167" s="75"/>
      <c r="O167" s="92"/>
      <c r="P167" s="93"/>
      <c r="Q167" s="13"/>
      <c r="U167" s="4">
        <v>4</v>
      </c>
      <c r="V167" s="7">
        <f t="shared" si="110"/>
        <v>8.8597961266690298E-2</v>
      </c>
      <c r="W167" s="7">
        <f t="shared" si="111"/>
        <v>3.0665087237134311E-3</v>
      </c>
      <c r="Y167" s="4">
        <v>3</v>
      </c>
      <c r="Z167" s="14">
        <f t="shared" si="113"/>
        <v>2.0238957576508648E-2</v>
      </c>
      <c r="AA167" s="14">
        <f>$Z$167*AA163</f>
        <v>2.7888445157118898E-3</v>
      </c>
      <c r="AB167" s="14">
        <f t="shared" ref="AB167:AI167" si="116">$Z$167*AB163</f>
        <v>5.5274395806902323E-3</v>
      </c>
      <c r="AC167" s="14">
        <f t="shared" si="116"/>
        <v>5.4776428277110416E-3</v>
      </c>
      <c r="AD167" s="14">
        <f t="shared" si="116"/>
        <v>3.6188631294187062E-3</v>
      </c>
      <c r="AE167" s="14">
        <f t="shared" si="116"/>
        <v>1.7931303794417014E-3</v>
      </c>
      <c r="AF167" s="14">
        <f t="shared" si="116"/>
        <v>7.1079042067959315E-4</v>
      </c>
      <c r="AG167" s="14">
        <f t="shared" si="116"/>
        <v>2.3479563445872437E-4</v>
      </c>
      <c r="AH167" s="14">
        <f t="shared" si="116"/>
        <v>6.6480102420745672E-5</v>
      </c>
      <c r="AI167" s="14">
        <f t="shared" si="116"/>
        <v>1.6470295644779328E-5</v>
      </c>
    </row>
    <row r="168" spans="13:35" x14ac:dyDescent="0.25">
      <c r="M168" s="76"/>
      <c r="N168" s="77"/>
      <c r="O168" s="94"/>
      <c r="P168" s="95"/>
      <c r="Q168" s="13"/>
      <c r="U168" s="4">
        <v>5</v>
      </c>
      <c r="V168" s="7">
        <f t="shared" si="110"/>
        <v>3.511991257418353E-2</v>
      </c>
      <c r="W168" s="7">
        <f t="shared" si="111"/>
        <v>3.7169802711677958E-4</v>
      </c>
      <c r="Y168" s="4">
        <v>4</v>
      </c>
      <c r="Z168" s="14">
        <f t="shared" si="113"/>
        <v>3.0665087237134311E-3</v>
      </c>
      <c r="AA168" s="14">
        <f>$Z$168*AA163</f>
        <v>4.2255219935028631E-4</v>
      </c>
      <c r="AB168" s="14">
        <f t="shared" ref="AB168:AI168" si="117">$Z$168*AB163</f>
        <v>8.3749084555912595E-4</v>
      </c>
      <c r="AC168" s="14">
        <f t="shared" si="117"/>
        <v>8.2994588298652137E-4</v>
      </c>
      <c r="AD168" s="14">
        <f t="shared" si="117"/>
        <v>5.4831259536647055E-4</v>
      </c>
      <c r="AE168" s="14">
        <f t="shared" si="117"/>
        <v>2.7168642112753046E-4</v>
      </c>
      <c r="AF168" s="14">
        <f t="shared" si="117"/>
        <v>1.0769551828478682E-4</v>
      </c>
      <c r="AG168" s="14">
        <f t="shared" si="117"/>
        <v>3.5575096130109749E-5</v>
      </c>
      <c r="AH168" s="14">
        <f t="shared" si="117"/>
        <v>1.0072742791022069E-5</v>
      </c>
      <c r="AI168" s="14">
        <f t="shared" si="117"/>
        <v>2.4954993401180796E-6</v>
      </c>
    </row>
    <row r="169" spans="13:35" ht="15" customHeight="1" x14ac:dyDescent="0.25">
      <c r="M169" s="78" t="str">
        <f>"Media de GPG sofrido pelo "&amp;R10&amp; " jogando fora"</f>
        <v>Media de GPG sofrido pelo Santos jogando fora</v>
      </c>
      <c r="N169" s="79"/>
      <c r="O169" s="84">
        <f>VLOOKUP(R10,$A$34:$J$53,10,FALSE)</f>
        <v>2.75</v>
      </c>
      <c r="P169" s="85"/>
      <c r="Q169" s="13"/>
      <c r="R169" s="4" t="s">
        <v>84</v>
      </c>
      <c r="S169">
        <f>S163*S164*O162</f>
        <v>1.9819819819819819</v>
      </c>
      <c r="U169" s="4">
        <v>6</v>
      </c>
      <c r="V169" s="7">
        <f t="shared" si="110"/>
        <v>1.1601172321802364E-2</v>
      </c>
      <c r="W169" s="7">
        <f t="shared" si="111"/>
        <v>3.7545255264321163E-5</v>
      </c>
      <c r="Y169" s="8">
        <v>5</v>
      </c>
      <c r="Z169" s="14">
        <f t="shared" si="113"/>
        <v>3.7169802711677958E-4</v>
      </c>
      <c r="AA169" s="14">
        <f>$Z$169*AA163</f>
        <v>5.1218448406095312E-5</v>
      </c>
      <c r="AB169" s="14">
        <f t="shared" ref="AB169:AI169" si="118">$Z$169*AB163</f>
        <v>1.0151404188595468E-4</v>
      </c>
      <c r="AC169" s="14">
        <f t="shared" si="118"/>
        <v>1.0059950096806321E-4</v>
      </c>
      <c r="AD169" s="14">
        <f t="shared" si="118"/>
        <v>6.6462132771693408E-5</v>
      </c>
      <c r="AE169" s="14">
        <f t="shared" si="118"/>
        <v>3.293168740939764E-5</v>
      </c>
      <c r="AF169" s="14">
        <f t="shared" si="118"/>
        <v>1.3054002216337798E-5</v>
      </c>
      <c r="AG169" s="14">
        <f t="shared" si="118"/>
        <v>4.3121328642557281E-6</v>
      </c>
      <c r="AH169" s="14">
        <f t="shared" si="118"/>
        <v>1.2209385201238875E-6</v>
      </c>
      <c r="AI169" s="14">
        <f t="shared" si="118"/>
        <v>3.024847684991612E-7</v>
      </c>
    </row>
    <row r="170" spans="13:35" x14ac:dyDescent="0.25">
      <c r="M170" s="80"/>
      <c r="N170" s="81"/>
      <c r="O170" s="86"/>
      <c r="P170" s="87"/>
      <c r="Q170" s="13"/>
      <c r="R170" s="4" t="s">
        <v>85</v>
      </c>
      <c r="S170">
        <f>S166*S165*O164</f>
        <v>0.60606060606060608</v>
      </c>
      <c r="U170" s="4">
        <v>7</v>
      </c>
      <c r="V170" s="7">
        <f t="shared" si="110"/>
        <v>3.2847592159543386E-3</v>
      </c>
      <c r="W170" s="7">
        <f t="shared" si="111"/>
        <v>3.250671451456383E-6</v>
      </c>
      <c r="Y170" s="4">
        <v>6</v>
      </c>
      <c r="Z170" s="14">
        <f t="shared" si="113"/>
        <v>3.7545255264321163E-5</v>
      </c>
      <c r="AA170" s="14">
        <f>$Z$170*AA163</f>
        <v>5.173580647080334E-6</v>
      </c>
      <c r="AB170" s="14">
        <f t="shared" ref="AB170:AI170" si="119">$Z$170*AB163</f>
        <v>1.0253943624843906E-5</v>
      </c>
      <c r="AC170" s="14">
        <f t="shared" si="119"/>
        <v>1.0161565754349816E-5</v>
      </c>
      <c r="AD170" s="14">
        <f t="shared" si="119"/>
        <v>6.7133467446154947E-6</v>
      </c>
      <c r="AE170" s="14">
        <f t="shared" si="119"/>
        <v>3.3264330716563263E-6</v>
      </c>
      <c r="AF170" s="14">
        <f t="shared" si="119"/>
        <v>1.3185860824583633E-6</v>
      </c>
      <c r="AG170" s="14">
        <f t="shared" si="119"/>
        <v>4.3556897618744719E-7</v>
      </c>
      <c r="AH170" s="14">
        <f t="shared" si="119"/>
        <v>1.233271232448371E-7</v>
      </c>
      <c r="AI170" s="14">
        <f t="shared" si="119"/>
        <v>3.055401702011729E-8</v>
      </c>
    </row>
    <row r="171" spans="13:35" x14ac:dyDescent="0.25">
      <c r="M171" s="82"/>
      <c r="N171" s="83"/>
      <c r="O171" s="88"/>
      <c r="P171" s="89"/>
      <c r="Q171" s="13"/>
      <c r="R171" s="4" t="s">
        <v>86</v>
      </c>
      <c r="S171">
        <f>S169+S170</f>
        <v>2.5880425880425881</v>
      </c>
      <c r="U171" s="4">
        <v>8</v>
      </c>
      <c r="V171" s="7">
        <f t="shared" si="110"/>
        <v>8.137916976463449E-4</v>
      </c>
      <c r="W171" s="7">
        <f t="shared" si="111"/>
        <v>2.4626298874669472E-7</v>
      </c>
      <c r="Y171" s="4">
        <v>7</v>
      </c>
      <c r="Z171" s="14">
        <f t="shared" si="113"/>
        <v>3.250671451456383E-6</v>
      </c>
      <c r="AA171" s="14">
        <f>$Z$171*AA163</f>
        <v>4.4792906035327637E-7</v>
      </c>
      <c r="AB171" s="14">
        <f t="shared" ref="AB171:AI171" si="120">$Z$171*AB163</f>
        <v>8.8778732682631354E-7</v>
      </c>
      <c r="AC171" s="14">
        <f t="shared" si="120"/>
        <v>8.7978924280085141E-7</v>
      </c>
      <c r="AD171" s="14">
        <f t="shared" si="120"/>
        <v>5.8124214239095284E-7</v>
      </c>
      <c r="AE171" s="14">
        <f t="shared" si="120"/>
        <v>2.8800286334686856E-7</v>
      </c>
      <c r="AF171" s="14">
        <f t="shared" si="120"/>
        <v>1.1416329718254245E-7</v>
      </c>
      <c r="AG171" s="14">
        <f t="shared" si="120"/>
        <v>3.771159966990891E-8</v>
      </c>
      <c r="AH171" s="14">
        <f t="shared" si="120"/>
        <v>1.067767300821102E-8</v>
      </c>
      <c r="AI171" s="14">
        <f t="shared" si="120"/>
        <v>2.6453694389711978E-9</v>
      </c>
    </row>
    <row r="172" spans="13:35" ht="15" customHeight="1" x14ac:dyDescent="0.25">
      <c r="M172" s="72" t="str">
        <f>"Media de GPG marcado pelo "&amp;R10&amp; " jogando fora"</f>
        <v>Media de GPG marcado pelo Santos jogando fora</v>
      </c>
      <c r="N172" s="73"/>
      <c r="O172" s="90">
        <f>VLOOKUP(R10,$A$34:$K$53,11,FALSE)</f>
        <v>0.25</v>
      </c>
      <c r="P172" s="91"/>
      <c r="Q172" s="13"/>
      <c r="R172" s="13"/>
      <c r="U172" s="4">
        <v>9</v>
      </c>
      <c r="V172" s="7">
        <f t="shared" si="110"/>
        <v>1.7921338686906497E-4</v>
      </c>
      <c r="W172" s="7">
        <f t="shared" si="111"/>
        <v>1.6583366245568686E-8</v>
      </c>
      <c r="Y172" s="4">
        <v>8</v>
      </c>
      <c r="Z172" s="14">
        <f t="shared" si="113"/>
        <v>2.4626298874669472E-7</v>
      </c>
      <c r="AA172" s="14">
        <f>$Z$172*AA163</f>
        <v>3.3934019723732929E-8</v>
      </c>
      <c r="AB172" s="14">
        <f t="shared" ref="AB172:AI172" si="121">$Z$172*AB163</f>
        <v>6.725661566865985E-8</v>
      </c>
      <c r="AC172" s="14">
        <f t="shared" si="121"/>
        <v>6.6650700212185449E-8</v>
      </c>
      <c r="AD172" s="14">
        <f t="shared" si="121"/>
        <v>4.4033495635678074E-8</v>
      </c>
      <c r="AE172" s="14">
        <f t="shared" si="121"/>
        <v>2.1818398738399048E-8</v>
      </c>
      <c r="AF172" s="14">
        <f t="shared" si="121"/>
        <v>8.6487346350410615E-9</v>
      </c>
      <c r="AG172" s="14">
        <f t="shared" si="121"/>
        <v>2.8569393689324818E-9</v>
      </c>
      <c r="AH172" s="14">
        <f t="shared" si="121"/>
        <v>8.0891462183416502E-10</v>
      </c>
      <c r="AI172" s="14">
        <f t="shared" si="121"/>
        <v>2.0040677567963541E-10</v>
      </c>
    </row>
    <row r="173" spans="13:35" x14ac:dyDescent="0.25">
      <c r="M173" s="74"/>
      <c r="N173" s="75"/>
      <c r="O173" s="92"/>
      <c r="P173" s="93"/>
      <c r="Q173" s="13"/>
      <c r="R173" s="13"/>
      <c r="U173" s="4">
        <v>10</v>
      </c>
      <c r="V173" s="7">
        <f t="shared" si="110"/>
        <v>3.5519770370445295E-5</v>
      </c>
      <c r="W173" s="7">
        <f t="shared" si="111"/>
        <v>1.0050524997314342E-9</v>
      </c>
    </row>
    <row r="174" spans="13:35" x14ac:dyDescent="0.25">
      <c r="M174" s="76"/>
      <c r="N174" s="77"/>
      <c r="O174" s="94"/>
      <c r="P174" s="95"/>
      <c r="Q174" s="13"/>
      <c r="R174" s="13"/>
    </row>
    <row r="175" spans="13:35" ht="15" customHeight="1" x14ac:dyDescent="0.25">
      <c r="M175" s="96" t="str">
        <f>"Media de GPG sofrido pelo "&amp;P10&amp;"  jogando em casa"</f>
        <v>Media de GPG sofrido pelo America MG  jogando em casa</v>
      </c>
      <c r="N175" s="97"/>
      <c r="O175" s="102">
        <f>VLOOKUP(P10,$A$4:$J$23,10,FALSE)</f>
        <v>2</v>
      </c>
      <c r="P175" s="102"/>
      <c r="Q175" s="13"/>
      <c r="R175" s="13"/>
    </row>
    <row r="176" spans="13:35" x14ac:dyDescent="0.25">
      <c r="M176" s="98"/>
      <c r="N176" s="99"/>
      <c r="O176" s="102"/>
      <c r="P176" s="102"/>
      <c r="Q176" s="13"/>
      <c r="R176" s="13"/>
    </row>
    <row r="177" spans="12:36" x14ac:dyDescent="0.25">
      <c r="M177" s="100"/>
      <c r="N177" s="101"/>
      <c r="O177" s="102"/>
      <c r="P177" s="102"/>
      <c r="Q177" s="13"/>
      <c r="R177" s="13"/>
    </row>
    <row r="179" spans="12:36" x14ac:dyDescent="0.25"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</row>
    <row r="180" spans="12:36" x14ac:dyDescent="0.25">
      <c r="M180" s="65" t="s">
        <v>877</v>
      </c>
      <c r="N180" s="65"/>
      <c r="O180" s="65"/>
      <c r="P180" s="65"/>
    </row>
    <row r="181" spans="12:36" ht="15" customHeight="1" x14ac:dyDescent="0.25">
      <c r="M181" s="66" t="s">
        <v>97</v>
      </c>
      <c r="N181" s="66"/>
      <c r="O181" s="67">
        <f>$K$25</f>
        <v>1.3875</v>
      </c>
      <c r="P181" s="68"/>
      <c r="Q181" s="13"/>
      <c r="R181" s="13"/>
      <c r="U181" s="4" t="s">
        <v>78</v>
      </c>
      <c r="V181" s="15" t="str">
        <f>P11</f>
        <v>Sao Paulo</v>
      </c>
      <c r="W181" s="6" t="str">
        <f>R11</f>
        <v>Coritiba</v>
      </c>
      <c r="Z181" s="4" t="s">
        <v>73</v>
      </c>
      <c r="AA181" s="4">
        <v>0</v>
      </c>
      <c r="AB181" s="4">
        <v>1</v>
      </c>
      <c r="AC181" s="4">
        <v>2</v>
      </c>
      <c r="AD181" s="4">
        <v>3</v>
      </c>
      <c r="AE181" s="4">
        <v>4</v>
      </c>
      <c r="AF181" s="4">
        <v>5</v>
      </c>
      <c r="AG181" s="4">
        <v>6</v>
      </c>
      <c r="AH181" s="4">
        <v>7</v>
      </c>
      <c r="AI181" s="4">
        <v>8</v>
      </c>
    </row>
    <row r="182" spans="12:36" x14ac:dyDescent="0.25">
      <c r="M182" s="66"/>
      <c r="N182" s="66"/>
      <c r="O182" s="68"/>
      <c r="P182" s="68"/>
      <c r="Q182" s="13"/>
      <c r="R182" s="4" t="s">
        <v>80</v>
      </c>
      <c r="S182">
        <f>O185/O181</f>
        <v>0.7207207207207208</v>
      </c>
      <c r="U182" s="4">
        <v>0</v>
      </c>
      <c r="V182" s="7">
        <f>_xlfn.POISSON.DIST(U182,$S$188,FALSE)</f>
        <v>0.16500132054644381</v>
      </c>
      <c r="W182" s="7">
        <f>_xlfn.POISSON.DIST(U182,$S$189,FALSE)</f>
        <v>0.50569670743747241</v>
      </c>
      <c r="Y182" s="4" t="s">
        <v>74</v>
      </c>
      <c r="Z182" s="4" t="s">
        <v>87</v>
      </c>
      <c r="AA182" s="14">
        <f>_xlfn.POISSON.DIST(AA181,$S$188,FALSE)</f>
        <v>0.16500132054644381</v>
      </c>
      <c r="AB182" s="14">
        <f t="shared" ref="AB182:AI182" si="122">_xlfn.POISSON.DIST(AB181,$S$188,FALSE)</f>
        <v>0.29729967666025914</v>
      </c>
      <c r="AC182" s="14">
        <f t="shared" si="122"/>
        <v>0.26783754654077413</v>
      </c>
      <c r="AD182" s="14">
        <f t="shared" si="122"/>
        <v>0.16086339131578026</v>
      </c>
      <c r="AE182" s="14">
        <f t="shared" si="122"/>
        <v>7.246098707918032E-2</v>
      </c>
      <c r="AF182" s="14">
        <f t="shared" si="122"/>
        <v>2.6112067415920853E-2</v>
      </c>
      <c r="AG182" s="14">
        <f t="shared" si="122"/>
        <v>7.8414616864627088E-3</v>
      </c>
      <c r="AH182" s="14">
        <f t="shared" si="122"/>
        <v>2.018394256489761E-3</v>
      </c>
      <c r="AI182" s="14">
        <f t="shared" si="122"/>
        <v>4.5459330101120689E-4</v>
      </c>
    </row>
    <row r="183" spans="12:36" ht="15" customHeight="1" x14ac:dyDescent="0.25">
      <c r="M183" s="69" t="s">
        <v>98</v>
      </c>
      <c r="N183" s="69"/>
      <c r="O183" s="70">
        <f>$K$55</f>
        <v>0.82499999999999996</v>
      </c>
      <c r="P183" s="71"/>
      <c r="Q183" s="13"/>
      <c r="R183" s="4" t="s">
        <v>81</v>
      </c>
      <c r="S183">
        <f>O188/O181</f>
        <v>1.8018018018018018</v>
      </c>
      <c r="U183" s="4">
        <v>1</v>
      </c>
      <c r="V183" s="7">
        <f t="shared" ref="V183:V192" si="123">_xlfn.POISSON.DIST(U183,$S$188,FALSE)</f>
        <v>0.29729967666025914</v>
      </c>
      <c r="W183" s="7">
        <f t="shared" ref="W183:W192" si="124">_xlfn.POISSON.DIST(U183,$S$189,FALSE)</f>
        <v>0.34479320961645848</v>
      </c>
      <c r="Y183" s="4">
        <v>0</v>
      </c>
      <c r="Z183" s="14">
        <f>_xlfn.POISSON.DIST(U182,$S$189,FALSE)</f>
        <v>0.50569670743747241</v>
      </c>
      <c r="AA183" s="16">
        <f>$Z$183*AA182</f>
        <v>8.3440624523171608E-2</v>
      </c>
      <c r="AB183" s="16">
        <f t="shared" ref="AB183:AI183" si="125">$Z$183*AB182</f>
        <v>0.15034346760931822</v>
      </c>
      <c r="AC183" s="16">
        <f t="shared" si="125"/>
        <v>0.13544456541380026</v>
      </c>
      <c r="AD183" s="16">
        <f t="shared" si="125"/>
        <v>8.1348087335615771E-2</v>
      </c>
      <c r="AE183" s="16">
        <f t="shared" si="125"/>
        <v>3.6643282583610721E-2</v>
      </c>
      <c r="AF183" s="16">
        <f t="shared" si="125"/>
        <v>1.3204786516616484E-2</v>
      </c>
      <c r="AG183" s="16">
        <f t="shared" si="125"/>
        <v>3.9654013563412815E-3</v>
      </c>
      <c r="AH183" s="16">
        <f t="shared" si="125"/>
        <v>1.0206953298175774E-3</v>
      </c>
      <c r="AI183" s="16">
        <f t="shared" si="125"/>
        <v>2.2988633554449912E-4</v>
      </c>
    </row>
    <row r="184" spans="12:36" x14ac:dyDescent="0.25">
      <c r="M184" s="69"/>
      <c r="N184" s="69"/>
      <c r="O184" s="71"/>
      <c r="P184" s="71"/>
      <c r="Q184" s="13"/>
      <c r="R184" s="4" t="s">
        <v>82</v>
      </c>
      <c r="S184">
        <f>O191/O183</f>
        <v>0.90909090909090917</v>
      </c>
      <c r="U184" s="4">
        <v>2</v>
      </c>
      <c r="V184" s="7">
        <f t="shared" si="123"/>
        <v>0.26783754654077413</v>
      </c>
      <c r="W184" s="7">
        <f t="shared" si="124"/>
        <v>0.11754313964197448</v>
      </c>
      <c r="Y184" s="4">
        <v>1</v>
      </c>
      <c r="Z184" s="14">
        <f t="shared" ref="Z184:Z191" si="126">_xlfn.POISSON.DIST(U183,$S$189,FALSE)</f>
        <v>0.34479320961645848</v>
      </c>
      <c r="AA184" s="14">
        <f>$Z$184*AA182</f>
        <v>5.6891334902162458E-2</v>
      </c>
      <c r="AB184" s="14">
        <f t="shared" ref="AB184:AI184" si="127">$Z$184*AB182</f>
        <v>0.10250690973362606</v>
      </c>
      <c r="AC184" s="14">
        <f t="shared" si="127"/>
        <v>9.2348567327591086E-2</v>
      </c>
      <c r="AD184" s="14">
        <f t="shared" si="127"/>
        <v>5.5464605001556207E-2</v>
      </c>
      <c r="AE184" s="14">
        <f t="shared" si="127"/>
        <v>2.4984056307007309E-2</v>
      </c>
      <c r="AF184" s="14">
        <f t="shared" si="127"/>
        <v>9.0032635340566939E-3</v>
      </c>
      <c r="AG184" s="14">
        <f t="shared" si="127"/>
        <v>2.703682742959965E-3</v>
      </c>
      <c r="AH184" s="14">
        <f t="shared" si="127"/>
        <v>6.9592863396653005E-4</v>
      </c>
      <c r="AI184" s="14">
        <f t="shared" si="127"/>
        <v>1.5674068332579487E-4</v>
      </c>
    </row>
    <row r="185" spans="12:36" ht="15" customHeight="1" x14ac:dyDescent="0.25">
      <c r="M185" s="72" t="str">
        <f>"Media de GPG marcado pelo "&amp;P11&amp;" jogando em casa"</f>
        <v>Media de GPG marcado pelo Sao Paulo jogando em casa</v>
      </c>
      <c r="N185" s="73"/>
      <c r="O185" s="90">
        <f>VLOOKUP(P11,$A$4:$K$23,11,FALSE)</f>
        <v>1</v>
      </c>
      <c r="P185" s="91"/>
      <c r="Q185" s="13"/>
      <c r="R185" s="4" t="s">
        <v>83</v>
      </c>
      <c r="S185">
        <f>O194/O183</f>
        <v>0.90909090909090917</v>
      </c>
      <c r="U185" s="4">
        <v>3</v>
      </c>
      <c r="V185" s="7">
        <f>_xlfn.POISSON.DIST(U185,$S$188,FALSE)</f>
        <v>0.16086339131578026</v>
      </c>
      <c r="W185" s="7">
        <f t="shared" si="124"/>
        <v>2.6714349918630569E-2</v>
      </c>
      <c r="Y185" s="4">
        <v>2</v>
      </c>
      <c r="Z185" s="14">
        <f t="shared" si="126"/>
        <v>0.11754313964197448</v>
      </c>
      <c r="AA185" s="14">
        <f>$Z$185*AA182</f>
        <v>1.9394773262100838E-2</v>
      </c>
      <c r="AB185" s="14">
        <f t="shared" ref="AB185:AI185" si="128">$Z$185*AB182</f>
        <v>3.4945537409190701E-2</v>
      </c>
      <c r="AC185" s="14">
        <f t="shared" si="128"/>
        <v>3.1482466134406049E-2</v>
      </c>
      <c r="AD185" s="14">
        <f t="shared" si="128"/>
        <v>1.8908388068712343E-2</v>
      </c>
      <c r="AE185" s="14">
        <f t="shared" si="128"/>
        <v>8.5172919228434004E-3</v>
      </c>
      <c r="AF185" s="14">
        <f t="shared" si="128"/>
        <v>3.0692943866102366E-3</v>
      </c>
      <c r="AG185" s="14">
        <f t="shared" si="128"/>
        <v>9.2171002600907885E-4</v>
      </c>
      <c r="AH185" s="14">
        <f t="shared" si="128"/>
        <v>2.3724839794313522E-4</v>
      </c>
      <c r="AI185" s="14">
        <f t="shared" si="128"/>
        <v>5.3434323861066427E-5</v>
      </c>
    </row>
    <row r="186" spans="12:36" x14ac:dyDescent="0.25">
      <c r="M186" s="74"/>
      <c r="N186" s="75"/>
      <c r="O186" s="92"/>
      <c r="P186" s="93"/>
      <c r="Q186" s="13"/>
      <c r="U186" s="4">
        <v>4</v>
      </c>
      <c r="V186" s="7">
        <f t="shared" si="123"/>
        <v>7.246098707918032E-2</v>
      </c>
      <c r="W186" s="7">
        <f t="shared" si="124"/>
        <v>4.5535823724938461E-3</v>
      </c>
      <c r="Y186" s="4">
        <v>3</v>
      </c>
      <c r="Z186" s="14">
        <f t="shared" si="126"/>
        <v>2.6714349918630569E-2</v>
      </c>
      <c r="AA186" s="14">
        <f>$Z$186*AA182</f>
        <v>4.4079030141138276E-3</v>
      </c>
      <c r="AB186" s="14">
        <f t="shared" ref="AB186:AI186" si="129">$Z$186*AB182</f>
        <v>7.9421675929978886E-3</v>
      </c>
      <c r="AC186" s="14">
        <f t="shared" si="129"/>
        <v>7.155105939637741E-3</v>
      </c>
      <c r="AD186" s="14">
        <f t="shared" si="129"/>
        <v>4.2973609247073516E-3</v>
      </c>
      <c r="AE186" s="14">
        <f t="shared" si="129"/>
        <v>1.9357481642825916E-3</v>
      </c>
      <c r="AF186" s="14">
        <f t="shared" si="129"/>
        <v>6.9756690604778112E-4</v>
      </c>
      <c r="AG186" s="14">
        <f t="shared" si="129"/>
        <v>2.0947955136569978E-4</v>
      </c>
      <c r="AH186" s="14">
        <f t="shared" si="129"/>
        <v>5.3920090441621659E-5</v>
      </c>
      <c r="AI186" s="14">
        <f t="shared" si="129"/>
        <v>1.2144164513878737E-5</v>
      </c>
    </row>
    <row r="187" spans="12:36" x14ac:dyDescent="0.25">
      <c r="M187" s="76"/>
      <c r="N187" s="77"/>
      <c r="O187" s="94"/>
      <c r="P187" s="95"/>
      <c r="Q187" s="13"/>
      <c r="U187" s="4">
        <v>5</v>
      </c>
      <c r="V187" s="7">
        <f t="shared" si="123"/>
        <v>2.6112067415920853E-2</v>
      </c>
      <c r="W187" s="7">
        <f t="shared" si="124"/>
        <v>6.2094305079461569E-4</v>
      </c>
      <c r="Y187" s="4">
        <v>4</v>
      </c>
      <c r="Z187" s="14">
        <f t="shared" si="126"/>
        <v>4.5535823724938461E-3</v>
      </c>
      <c r="AA187" s="14">
        <f>$Z$187*AA182</f>
        <v>7.5134710467849317E-4</v>
      </c>
      <c r="AB187" s="14">
        <f t="shared" ref="AB187:AI187" si="130">$Z$187*AB182</f>
        <v>1.3537785669882761E-3</v>
      </c>
      <c r="AC187" s="14">
        <f t="shared" si="130"/>
        <v>1.2196203306200691E-3</v>
      </c>
      <c r="AD187" s="14">
        <f t="shared" si="130"/>
        <v>7.325047030751166E-4</v>
      </c>
      <c r="AE187" s="14">
        <f t="shared" si="130"/>
        <v>3.2995707345725983E-4</v>
      </c>
      <c r="AF187" s="14">
        <f t="shared" si="130"/>
        <v>1.1890344989450813E-4</v>
      </c>
      <c r="AG187" s="14">
        <f t="shared" si="130"/>
        <v>3.5706741710062455E-5</v>
      </c>
      <c r="AH187" s="14">
        <f t="shared" si="130"/>
        <v>9.1909245070945979E-6</v>
      </c>
      <c r="AI187" s="14">
        <f t="shared" si="130"/>
        <v>2.0700280421384208E-6</v>
      </c>
    </row>
    <row r="188" spans="12:36" ht="15" customHeight="1" x14ac:dyDescent="0.25">
      <c r="M188" s="78" t="str">
        <f>"Media de GPG sofrido pelo "&amp;R11&amp; " jogando fora"</f>
        <v>Media de GPG sofrido pelo Coritiba jogando fora</v>
      </c>
      <c r="N188" s="79"/>
      <c r="O188" s="84">
        <f>VLOOKUP(R11,$A$34:$J$53,10,FALSE)</f>
        <v>2.5</v>
      </c>
      <c r="P188" s="85"/>
      <c r="Q188" s="13"/>
      <c r="R188" s="4" t="s">
        <v>84</v>
      </c>
      <c r="S188">
        <f>S182*S183*O181</f>
        <v>1.801801801801802</v>
      </c>
      <c r="U188" s="4">
        <v>6</v>
      </c>
      <c r="V188" s="7">
        <f t="shared" si="123"/>
        <v>7.8414616864627088E-3</v>
      </c>
      <c r="W188" s="7">
        <f t="shared" si="124"/>
        <v>7.0561710317569945E-5</v>
      </c>
      <c r="Y188" s="8">
        <v>5</v>
      </c>
      <c r="Z188" s="14">
        <f t="shared" si="126"/>
        <v>6.2094305079461569E-4</v>
      </c>
      <c r="AA188" s="14">
        <f>$Z$188*AA182</f>
        <v>1.0245642336524913E-4</v>
      </c>
      <c r="AB188" s="14">
        <f t="shared" ref="AB188:AI188" si="131">$Z$188*AB182</f>
        <v>1.8460616822567411E-4</v>
      </c>
      <c r="AC188" s="14">
        <f t="shared" si="131"/>
        <v>1.6631186326637314E-4</v>
      </c>
      <c r="AD188" s="14">
        <f t="shared" si="131"/>
        <v>9.9887004964788686E-5</v>
      </c>
      <c r="AE188" s="14">
        <f t="shared" si="131"/>
        <v>4.4994146380535456E-5</v>
      </c>
      <c r="AF188" s="14">
        <f t="shared" si="131"/>
        <v>1.6214106803796572E-5</v>
      </c>
      <c r="AG188" s="14">
        <f t="shared" si="131"/>
        <v>4.8691011422812469E-6</v>
      </c>
      <c r="AH188" s="14">
        <f t="shared" si="131"/>
        <v>1.2533078873310822E-6</v>
      </c>
      <c r="AI188" s="14">
        <f t="shared" si="131"/>
        <v>2.8227655120069386E-7</v>
      </c>
    </row>
    <row r="189" spans="12:36" x14ac:dyDescent="0.25">
      <c r="M189" s="80"/>
      <c r="N189" s="81"/>
      <c r="O189" s="86"/>
      <c r="P189" s="87"/>
      <c r="Q189" s="13"/>
      <c r="R189" s="4" t="s">
        <v>85</v>
      </c>
      <c r="S189">
        <f>S185*S184*O183</f>
        <v>0.68181818181818188</v>
      </c>
      <c r="U189" s="4">
        <v>7</v>
      </c>
      <c r="V189" s="7">
        <f t="shared" si="123"/>
        <v>2.018394256489761E-3</v>
      </c>
      <c r="W189" s="7">
        <f t="shared" si="124"/>
        <v>6.8728938621009789E-6</v>
      </c>
      <c r="Y189" s="4">
        <v>6</v>
      </c>
      <c r="Z189" s="14">
        <f t="shared" si="126"/>
        <v>7.0561710317569945E-5</v>
      </c>
      <c r="AA189" s="14">
        <f>$Z$189*AA182</f>
        <v>1.164277538241467E-5</v>
      </c>
      <c r="AB189" s="14">
        <f t="shared" ref="AB189:AI189" si="132">$Z$189*AB182</f>
        <v>2.0977973662008416E-5</v>
      </c>
      <c r="AC189" s="14">
        <f t="shared" si="132"/>
        <v>1.8899075371178763E-5</v>
      </c>
      <c r="AD189" s="14">
        <f t="shared" si="132"/>
        <v>1.1350796018725983E-5</v>
      </c>
      <c r="AE189" s="14">
        <f t="shared" si="132"/>
        <v>5.1129711796063E-6</v>
      </c>
      <c r="AF189" s="14">
        <f t="shared" si="132"/>
        <v>1.8425121367950644E-6</v>
      </c>
      <c r="AG189" s="14">
        <f t="shared" si="132"/>
        <v>5.5330694798650514E-7</v>
      </c>
      <c r="AH189" s="14">
        <f t="shared" si="132"/>
        <v>1.424213508330775E-7</v>
      </c>
      <c r="AI189" s="14">
        <f t="shared" si="132"/>
        <v>3.2076880818260659E-8</v>
      </c>
    </row>
    <row r="190" spans="12:36" x14ac:dyDescent="0.25">
      <c r="M190" s="82"/>
      <c r="N190" s="83"/>
      <c r="O190" s="88"/>
      <c r="P190" s="89"/>
      <c r="Q190" s="13"/>
      <c r="R190" s="4" t="s">
        <v>86</v>
      </c>
      <c r="S190">
        <f>S188+S189</f>
        <v>2.4836199836199837</v>
      </c>
      <c r="U190" s="4">
        <v>8</v>
      </c>
      <c r="V190" s="7">
        <f t="shared" si="123"/>
        <v>4.5459330101120689E-4</v>
      </c>
      <c r="W190" s="7">
        <f t="shared" si="124"/>
        <v>5.8575799961087674E-7</v>
      </c>
      <c r="Y190" s="4">
        <v>7</v>
      </c>
      <c r="Z190" s="14">
        <f t="shared" si="126"/>
        <v>6.8728938621009789E-6</v>
      </c>
      <c r="AA190" s="14">
        <f>$Z$190*AA182</f>
        <v>1.1340365632222098E-6</v>
      </c>
      <c r="AB190" s="14">
        <f t="shared" ref="AB190:AI190" si="133">$Z$190*AB182</f>
        <v>2.0433091229229007E-6</v>
      </c>
      <c r="AC190" s="14">
        <f t="shared" si="133"/>
        <v>1.8408190296602718E-6</v>
      </c>
      <c r="AD190" s="14">
        <f t="shared" si="133"/>
        <v>1.1055970148109741E-6</v>
      </c>
      <c r="AE190" s="14">
        <f t="shared" si="133"/>
        <v>4.9801667333827675E-7</v>
      </c>
      <c r="AF190" s="14">
        <f t="shared" si="133"/>
        <v>1.7946546786964939E-7</v>
      </c>
      <c r="AG190" s="14">
        <f t="shared" si="133"/>
        <v>5.3893533894789544E-8</v>
      </c>
      <c r="AH190" s="14">
        <f t="shared" si="133"/>
        <v>1.3872209496728348E-8</v>
      </c>
      <c r="AI190" s="14">
        <f t="shared" si="133"/>
        <v>3.1243715082721466E-9</v>
      </c>
    </row>
    <row r="191" spans="12:36" ht="15" customHeight="1" x14ac:dyDescent="0.25">
      <c r="M191" s="72" t="str">
        <f>"Media de GPG marcado pelo "&amp;R11&amp; " jogando fora"</f>
        <v>Media de GPG marcado pelo Coritiba jogando fora</v>
      </c>
      <c r="N191" s="73"/>
      <c r="O191" s="90">
        <f>VLOOKUP(R11,$A$34:$K$53,11,FALSE)</f>
        <v>0.75</v>
      </c>
      <c r="P191" s="91"/>
      <c r="Q191" s="13"/>
      <c r="R191" s="13"/>
      <c r="U191" s="4">
        <v>9</v>
      </c>
      <c r="V191" s="7">
        <f t="shared" si="123"/>
        <v>9.1009669872113422E-5</v>
      </c>
      <c r="W191" s="7">
        <f t="shared" si="124"/>
        <v>4.4375606031127084E-8</v>
      </c>
      <c r="Y191" s="4">
        <v>8</v>
      </c>
      <c r="Z191" s="14">
        <f t="shared" si="126"/>
        <v>5.8575799961087674E-7</v>
      </c>
      <c r="AA191" s="14">
        <f>$Z$191*AA182</f>
        <v>9.665084345643798E-8</v>
      </c>
      <c r="AB191" s="14">
        <f t="shared" ref="AB191:AI191" si="134">$Z$191*AB182</f>
        <v>1.7414566388547384E-7</v>
      </c>
      <c r="AC191" s="14">
        <f t="shared" si="134"/>
        <v>1.5688798548240895E-7</v>
      </c>
      <c r="AD191" s="14">
        <f t="shared" si="134"/>
        <v>9.4227018307753129E-8</v>
      </c>
      <c r="AE191" s="14">
        <f t="shared" si="134"/>
        <v>4.2444602841330251E-8</v>
      </c>
      <c r="AF191" s="14">
        <f t="shared" si="134"/>
        <v>1.5295352375254153E-8</v>
      </c>
      <c r="AG191" s="14">
        <f t="shared" si="134"/>
        <v>4.5931989114877279E-9</v>
      </c>
      <c r="AH191" s="14">
        <f t="shared" si="134"/>
        <v>1.1822905821075253E-9</v>
      </c>
      <c r="AI191" s="14">
        <f t="shared" si="134"/>
        <v>2.6628166263682968E-10</v>
      </c>
    </row>
    <row r="192" spans="12:36" x14ac:dyDescent="0.25">
      <c r="M192" s="74"/>
      <c r="N192" s="75"/>
      <c r="O192" s="92"/>
      <c r="P192" s="93"/>
      <c r="Q192" s="13"/>
      <c r="R192" s="13"/>
      <c r="U192" s="4">
        <v>10</v>
      </c>
      <c r="V192" s="7">
        <f t="shared" si="123"/>
        <v>1.6398138715696157E-5</v>
      </c>
      <c r="W192" s="7">
        <f t="shared" si="124"/>
        <v>3.0256095021222974E-9</v>
      </c>
    </row>
    <row r="193" spans="13:18" x14ac:dyDescent="0.25">
      <c r="M193" s="76"/>
      <c r="N193" s="77"/>
      <c r="O193" s="94"/>
      <c r="P193" s="95"/>
      <c r="Q193" s="13"/>
      <c r="R193" s="13"/>
    </row>
    <row r="194" spans="13:18" ht="15" customHeight="1" x14ac:dyDescent="0.25">
      <c r="M194" s="96" t="str">
        <f>"Media de GPG sofrido pelo "&amp;P11&amp;"  jogando em casa"</f>
        <v>Media de GPG sofrido pelo Sao Paulo  jogando em casa</v>
      </c>
      <c r="N194" s="97"/>
      <c r="O194" s="102">
        <f>VLOOKUP(P11,$A$4:$J$23,10,FALSE)</f>
        <v>0.75</v>
      </c>
      <c r="P194" s="102"/>
      <c r="Q194" s="13"/>
      <c r="R194" s="13"/>
    </row>
    <row r="195" spans="13:18" x14ac:dyDescent="0.25">
      <c r="M195" s="98"/>
      <c r="N195" s="99"/>
      <c r="O195" s="102"/>
      <c r="P195" s="102"/>
      <c r="Q195" s="13"/>
      <c r="R195" s="13"/>
    </row>
    <row r="196" spans="13:18" x14ac:dyDescent="0.25">
      <c r="M196" s="100"/>
      <c r="N196" s="101"/>
      <c r="O196" s="102"/>
      <c r="P196" s="102"/>
      <c r="Q196" s="13"/>
      <c r="R196" s="13"/>
    </row>
  </sheetData>
  <mergeCells count="132">
    <mergeCell ref="A1:K1"/>
    <mergeCell ref="A31:K31"/>
    <mergeCell ref="M17:P17"/>
    <mergeCell ref="O20:P21"/>
    <mergeCell ref="M31:N33"/>
    <mergeCell ref="O31:P33"/>
    <mergeCell ref="M18:N19"/>
    <mergeCell ref="O18:P19"/>
    <mergeCell ref="M20:N21"/>
    <mergeCell ref="M22:N24"/>
    <mergeCell ref="O22:P24"/>
    <mergeCell ref="M25:N27"/>
    <mergeCell ref="O25:P27"/>
    <mergeCell ref="M35:P35"/>
    <mergeCell ref="M36:N37"/>
    <mergeCell ref="O36:P37"/>
    <mergeCell ref="M38:N39"/>
    <mergeCell ref="O38:P39"/>
    <mergeCell ref="O28:P30"/>
    <mergeCell ref="M64:N66"/>
    <mergeCell ref="O64:P66"/>
    <mergeCell ref="M67:N69"/>
    <mergeCell ref="O67:P69"/>
    <mergeCell ref="M43:N45"/>
    <mergeCell ref="O43:P45"/>
    <mergeCell ref="M28:N30"/>
    <mergeCell ref="M40:N42"/>
    <mergeCell ref="O40:P42"/>
    <mergeCell ref="M56:N57"/>
    <mergeCell ref="O56:P57"/>
    <mergeCell ref="M58:N60"/>
    <mergeCell ref="O58:P60"/>
    <mergeCell ref="M61:N63"/>
    <mergeCell ref="O61:P63"/>
    <mergeCell ref="M46:N48"/>
    <mergeCell ref="O46:P48"/>
    <mergeCell ref="M49:N51"/>
    <mergeCell ref="O49:P51"/>
    <mergeCell ref="M53:P53"/>
    <mergeCell ref="M54:N55"/>
    <mergeCell ref="O54:P55"/>
    <mergeCell ref="M79:N81"/>
    <mergeCell ref="O79:P81"/>
    <mergeCell ref="M82:N84"/>
    <mergeCell ref="O82:P84"/>
    <mergeCell ref="M85:N87"/>
    <mergeCell ref="O85:P87"/>
    <mergeCell ref="M71:P71"/>
    <mergeCell ref="M72:N73"/>
    <mergeCell ref="O72:P73"/>
    <mergeCell ref="M74:N75"/>
    <mergeCell ref="O74:P75"/>
    <mergeCell ref="M76:N78"/>
    <mergeCell ref="O76:P78"/>
    <mergeCell ref="M97:N99"/>
    <mergeCell ref="O97:P99"/>
    <mergeCell ref="M100:N102"/>
    <mergeCell ref="O100:P102"/>
    <mergeCell ref="M103:N105"/>
    <mergeCell ref="O103:P105"/>
    <mergeCell ref="M89:P89"/>
    <mergeCell ref="M90:N91"/>
    <mergeCell ref="O90:P91"/>
    <mergeCell ref="M92:N93"/>
    <mergeCell ref="O92:P93"/>
    <mergeCell ref="M94:N96"/>
    <mergeCell ref="O94:P96"/>
    <mergeCell ref="M115:N117"/>
    <mergeCell ref="O115:P117"/>
    <mergeCell ref="M118:N120"/>
    <mergeCell ref="O118:P120"/>
    <mergeCell ref="M121:N123"/>
    <mergeCell ref="O121:P123"/>
    <mergeCell ref="M107:P107"/>
    <mergeCell ref="M108:N109"/>
    <mergeCell ref="O108:P109"/>
    <mergeCell ref="M110:N111"/>
    <mergeCell ref="O110:P111"/>
    <mergeCell ref="M112:N114"/>
    <mergeCell ref="O112:P114"/>
    <mergeCell ref="M133:N135"/>
    <mergeCell ref="O133:P135"/>
    <mergeCell ref="M136:N138"/>
    <mergeCell ref="O136:P138"/>
    <mergeCell ref="M139:N141"/>
    <mergeCell ref="O139:P141"/>
    <mergeCell ref="M125:P125"/>
    <mergeCell ref="M126:N127"/>
    <mergeCell ref="O126:P127"/>
    <mergeCell ref="M128:N129"/>
    <mergeCell ref="O128:P129"/>
    <mergeCell ref="M130:N132"/>
    <mergeCell ref="O130:P132"/>
    <mergeCell ref="M151:N153"/>
    <mergeCell ref="O151:P153"/>
    <mergeCell ref="M154:N156"/>
    <mergeCell ref="O154:P156"/>
    <mergeCell ref="M157:N159"/>
    <mergeCell ref="O157:P159"/>
    <mergeCell ref="M143:P143"/>
    <mergeCell ref="M144:N145"/>
    <mergeCell ref="O144:P145"/>
    <mergeCell ref="M146:N147"/>
    <mergeCell ref="O146:P147"/>
    <mergeCell ref="M148:N150"/>
    <mergeCell ref="O148:P150"/>
    <mergeCell ref="M169:N171"/>
    <mergeCell ref="O169:P171"/>
    <mergeCell ref="M172:N174"/>
    <mergeCell ref="O172:P174"/>
    <mergeCell ref="M175:N177"/>
    <mergeCell ref="O175:P177"/>
    <mergeCell ref="M161:P161"/>
    <mergeCell ref="M162:N163"/>
    <mergeCell ref="O162:P163"/>
    <mergeCell ref="M164:N165"/>
    <mergeCell ref="O164:P165"/>
    <mergeCell ref="M166:N168"/>
    <mergeCell ref="O166:P168"/>
    <mergeCell ref="M188:N190"/>
    <mergeCell ref="O188:P190"/>
    <mergeCell ref="M191:N193"/>
    <mergeCell ref="O191:P193"/>
    <mergeCell ref="M194:N196"/>
    <mergeCell ref="O194:P196"/>
    <mergeCell ref="M180:P180"/>
    <mergeCell ref="M181:N182"/>
    <mergeCell ref="O181:P182"/>
    <mergeCell ref="M183:N184"/>
    <mergeCell ref="O183:P184"/>
    <mergeCell ref="M185:N187"/>
    <mergeCell ref="O185:P187"/>
  </mergeCells>
  <conditionalFormatting sqref="T2:U11">
    <cfRule type="top10" dxfId="115" priority="1" rank="6"/>
  </conditionalFormatting>
  <conditionalFormatting sqref="V19:V29">
    <cfRule type="colorScale" priority="95">
      <colorScale>
        <cfvo type="min"/>
        <cfvo type="max"/>
        <color rgb="FFFCFCFF"/>
        <color rgb="FF63BE7B"/>
      </colorScale>
    </cfRule>
  </conditionalFormatting>
  <conditionalFormatting sqref="V37:V47">
    <cfRule type="colorScale" priority="35">
      <colorScale>
        <cfvo type="min"/>
        <cfvo type="max"/>
        <color rgb="FFFCFCFF"/>
        <color rgb="FF63BE7B"/>
      </colorScale>
    </cfRule>
  </conditionalFormatting>
  <conditionalFormatting sqref="V55:V65">
    <cfRule type="colorScale" priority="32">
      <colorScale>
        <cfvo type="min"/>
        <cfvo type="max"/>
        <color rgb="FFFCFCFF"/>
        <color rgb="FF63BE7B"/>
      </colorScale>
    </cfRule>
  </conditionalFormatting>
  <conditionalFormatting sqref="V73:V83">
    <cfRule type="colorScale" priority="29">
      <colorScale>
        <cfvo type="min"/>
        <cfvo type="max"/>
        <color rgb="FFFCFCFF"/>
        <color rgb="FF63BE7B"/>
      </colorScale>
    </cfRule>
  </conditionalFormatting>
  <conditionalFormatting sqref="V91:V101">
    <cfRule type="colorScale" priority="26">
      <colorScale>
        <cfvo type="min"/>
        <cfvo type="max"/>
        <color rgb="FFFCFCFF"/>
        <color rgb="FF63BE7B"/>
      </colorScale>
    </cfRule>
  </conditionalFormatting>
  <conditionalFormatting sqref="V109:V119">
    <cfRule type="colorScale" priority="23">
      <colorScale>
        <cfvo type="min"/>
        <cfvo type="max"/>
        <color rgb="FFFCFCFF"/>
        <color rgb="FF63BE7B"/>
      </colorScale>
    </cfRule>
  </conditionalFormatting>
  <conditionalFormatting sqref="V127:V1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V145:V155">
    <cfRule type="colorScale" priority="17">
      <colorScale>
        <cfvo type="min"/>
        <cfvo type="max"/>
        <color rgb="FFFCFCFF"/>
        <color rgb="FF63BE7B"/>
      </colorScale>
    </cfRule>
  </conditionalFormatting>
  <conditionalFormatting sqref="V163:V173">
    <cfRule type="colorScale" priority="14">
      <colorScale>
        <cfvo type="min"/>
        <cfvo type="max"/>
        <color rgb="FFFCFCFF"/>
        <color rgb="FF63BE7B"/>
      </colorScale>
    </cfRule>
  </conditionalFormatting>
  <conditionalFormatting sqref="V182:V192">
    <cfRule type="colorScale" priority="11">
      <colorScale>
        <cfvo type="min"/>
        <cfvo type="max"/>
        <color rgb="FFFCFCFF"/>
        <color rgb="FF63BE7B"/>
      </colorScale>
    </cfRule>
  </conditionalFormatting>
  <conditionalFormatting sqref="V2:W1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{2473AD0B-8093-4915-8FB9-9E2A70BFCB58}</x14:id>
        </ext>
      </extLst>
    </cfRule>
  </conditionalFormatting>
  <conditionalFormatting sqref="W19:W29">
    <cfRule type="colorScale" priority="94">
      <colorScale>
        <cfvo type="min"/>
        <cfvo type="max"/>
        <color rgb="FFFCFCFF"/>
        <color rgb="FFF8696B"/>
      </colorScale>
    </cfRule>
  </conditionalFormatting>
  <conditionalFormatting sqref="W37:W47">
    <cfRule type="colorScale" priority="34">
      <colorScale>
        <cfvo type="min"/>
        <cfvo type="max"/>
        <color rgb="FFFCFCFF"/>
        <color rgb="FFF8696B"/>
      </colorScale>
    </cfRule>
  </conditionalFormatting>
  <conditionalFormatting sqref="W55:W65">
    <cfRule type="colorScale" priority="31">
      <colorScale>
        <cfvo type="min"/>
        <cfvo type="max"/>
        <color rgb="FFFCFCFF"/>
        <color rgb="FFF8696B"/>
      </colorScale>
    </cfRule>
  </conditionalFormatting>
  <conditionalFormatting sqref="W73:W83">
    <cfRule type="colorScale" priority="28">
      <colorScale>
        <cfvo type="min"/>
        <cfvo type="max"/>
        <color rgb="FFFCFCFF"/>
        <color rgb="FFF8696B"/>
      </colorScale>
    </cfRule>
  </conditionalFormatting>
  <conditionalFormatting sqref="W91:W101">
    <cfRule type="colorScale" priority="25">
      <colorScale>
        <cfvo type="min"/>
        <cfvo type="max"/>
        <color rgb="FFFCFCFF"/>
        <color rgb="FFF8696B"/>
      </colorScale>
    </cfRule>
  </conditionalFormatting>
  <conditionalFormatting sqref="W109:W119">
    <cfRule type="colorScale" priority="22">
      <colorScale>
        <cfvo type="min"/>
        <cfvo type="max"/>
        <color rgb="FFFCFCFF"/>
        <color rgb="FFF8696B"/>
      </colorScale>
    </cfRule>
  </conditionalFormatting>
  <conditionalFormatting sqref="W127:W137">
    <cfRule type="colorScale" priority="19">
      <colorScale>
        <cfvo type="min"/>
        <cfvo type="max"/>
        <color rgb="FFFCFCFF"/>
        <color rgb="FFF8696B"/>
      </colorScale>
    </cfRule>
  </conditionalFormatting>
  <conditionalFormatting sqref="W145:W155">
    <cfRule type="colorScale" priority="16">
      <colorScale>
        <cfvo type="min"/>
        <cfvo type="max"/>
        <color rgb="FFFCFCFF"/>
        <color rgb="FFF8696B"/>
      </colorScale>
    </cfRule>
  </conditionalFormatting>
  <conditionalFormatting sqref="W163:W173">
    <cfRule type="colorScale" priority="13">
      <colorScale>
        <cfvo type="min"/>
        <cfvo type="max"/>
        <color rgb="FFFCFCFF"/>
        <color rgb="FFF8696B"/>
      </colorScale>
    </cfRule>
  </conditionalFormatting>
  <conditionalFormatting sqref="W182:W192">
    <cfRule type="colorScale" priority="10">
      <colorScale>
        <cfvo type="min"/>
        <cfvo type="max"/>
        <color rgb="FFFCFCFF"/>
        <color rgb="FFF8696B"/>
      </colorScale>
    </cfRule>
  </conditionalFormatting>
  <conditionalFormatting sqref="X2:Y11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{1322B531-A521-467C-B811-1111D6E2D5FD}</x14:id>
        </ext>
      </extLst>
    </cfRule>
  </conditionalFormatting>
  <conditionalFormatting sqref="Z2:AB1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{F25E7328-42F2-4E66-B8D9-73294C0465AE}</x14:id>
        </ext>
      </extLst>
    </cfRule>
  </conditionalFormatting>
  <conditionalFormatting sqref="AA20:AI28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8:AI4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I6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4:AI8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2:AI10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0:AI11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8:AI1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6:AI1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4:AI17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3:AI19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V181:W181 V18:W18 V144:W144 V162:W162 V36:W36 V54:W54 V72:W72 V90:W90 V108:W108 V126:W126">
      <formula1>$A$4:$A$23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73AD0B-8093-4915-8FB9-9E2A70BFCB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V2:W11</xm:sqref>
        </x14:conditionalFormatting>
        <x14:conditionalFormatting xmlns:xm="http://schemas.microsoft.com/office/excel/2006/main">
          <x14:cfRule type="dataBar" id="{1322B531-A521-467C-B811-1111D6E2D5F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X2:Y11</xm:sqref>
        </x14:conditionalFormatting>
        <x14:conditionalFormatting xmlns:xm="http://schemas.microsoft.com/office/excel/2006/main">
          <x14:cfRule type="dataBar" id="{F25E7328-42F2-4E66-B8D9-73294C0465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Z2:AB11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AH17"/>
  <sheetViews>
    <sheetView topLeftCell="N1" zoomScaleNormal="100" workbookViewId="0">
      <selection activeCell="W8" sqref="W8"/>
    </sheetView>
  </sheetViews>
  <sheetFormatPr defaultRowHeight="15" x14ac:dyDescent="0.25"/>
  <cols>
    <col min="15" max="15" width="3" bestFit="1" customWidth="1"/>
    <col min="16" max="16" width="15.140625" bestFit="1" customWidth="1"/>
    <col min="17" max="17" width="12.7109375" bestFit="1" customWidth="1"/>
    <col min="18" max="18" width="15.28515625" bestFit="1" customWidth="1"/>
    <col min="19" max="19" width="12.7109375" bestFit="1" customWidth="1"/>
    <col min="20" max="20" width="13.140625" bestFit="1" customWidth="1"/>
    <col min="21" max="21" width="13.28515625" bestFit="1" customWidth="1"/>
    <col min="22" max="22" width="12.42578125" bestFit="1" customWidth="1"/>
    <col min="23" max="23" width="12.5703125" bestFit="1" customWidth="1"/>
    <col min="24" max="24" width="20" bestFit="1" customWidth="1"/>
    <col min="25" max="25" width="20.140625" bestFit="1" customWidth="1"/>
    <col min="26" max="26" width="15.140625" bestFit="1" customWidth="1"/>
    <col min="27" max="27" width="10.5703125" bestFit="1" customWidth="1"/>
    <col min="28" max="28" width="15.42578125" bestFit="1" customWidth="1"/>
    <col min="29" max="29" width="23.42578125" bestFit="1" customWidth="1"/>
    <col min="30" max="30" width="23.7109375" bestFit="1" customWidth="1"/>
    <col min="31" max="31" width="24.42578125" bestFit="1" customWidth="1"/>
    <col min="32" max="32" width="24.5703125" bestFit="1" customWidth="1"/>
    <col min="33" max="33" width="20" bestFit="1" customWidth="1"/>
    <col min="34" max="34" width="20.140625" bestFit="1" customWidth="1"/>
  </cols>
  <sheetData>
    <row r="1" spans="14:34" x14ac:dyDescent="0.25">
      <c r="N1" t="s">
        <v>977</v>
      </c>
      <c r="O1" s="21" t="s">
        <v>864</v>
      </c>
      <c r="P1" s="29" t="s">
        <v>71</v>
      </c>
      <c r="Q1" s="30" t="s">
        <v>778</v>
      </c>
      <c r="R1" s="31" t="s">
        <v>72</v>
      </c>
      <c r="S1" s="32" t="s">
        <v>878</v>
      </c>
      <c r="T1" s="22" t="s">
        <v>73</v>
      </c>
      <c r="U1" s="22" t="s">
        <v>74</v>
      </c>
      <c r="V1" s="22" t="s">
        <v>865</v>
      </c>
      <c r="W1" s="22" t="s">
        <v>866</v>
      </c>
      <c r="X1" s="22" t="s">
        <v>903</v>
      </c>
      <c r="Y1" s="22" t="s">
        <v>867</v>
      </c>
      <c r="Z1" s="22" t="s">
        <v>75</v>
      </c>
      <c r="AA1" s="22" t="s">
        <v>76</v>
      </c>
      <c r="AB1" s="23" t="s">
        <v>77</v>
      </c>
      <c r="AC1" s="22" t="s">
        <v>879</v>
      </c>
      <c r="AD1" s="22" t="s">
        <v>880</v>
      </c>
      <c r="AE1" s="22" t="s">
        <v>881</v>
      </c>
      <c r="AF1" s="22" t="s">
        <v>882</v>
      </c>
      <c r="AG1" s="22" t="s">
        <v>883</v>
      </c>
      <c r="AH1" s="22" t="s">
        <v>884</v>
      </c>
    </row>
    <row r="2" spans="14:34" x14ac:dyDescent="0.25">
      <c r="N2" s="64">
        <f>Tabela1216[[#This Row],[GOLS CASA]]-Tabela1216[[#This Row],[GOLS FORA]]</f>
        <v>0.16679302695506226</v>
      </c>
      <c r="O2" s="35">
        <v>1</v>
      </c>
      <c r="P2" s="25" t="str">
        <f>Tabela12[[#This Row],[TIME CASA]]</f>
        <v>Goias</v>
      </c>
      <c r="Q2" s="26"/>
      <c r="R2" s="27" t="str">
        <f>Tabela12[[#This Row],[TIME FORA]]</f>
        <v>Internacional</v>
      </c>
      <c r="S2" s="28"/>
      <c r="T2" s="38">
        <f>(Tabela121215[[#This Row],[GOLS CASA]]+Tabela1212[[#This Row],[GOLS CASA]]*2+Tabela12[[#This Row],[GOLS CASA]]*1.5)/(1+2+1.5)</f>
        <v>0.75895371038169268</v>
      </c>
      <c r="U2" s="38">
        <f>(Tabela121215[[#This Row],[GOLS FORA]]+Tabela1212[[#This Row],[GOLS FORA]]*2+Tabela12[[#This Row],[GOLS FORA]]*1.5)/(1+2+1.5)</f>
        <v>0.59216068342663042</v>
      </c>
      <c r="V2" s="38">
        <f>(Tabela121215[[#This Row],[%SG CASA]]+Tabela1212[[#This Row],[%SG CASA]]*2+Tabela12[[#This Row],[%SG CASA]]*1.5)/(1+2+1.5)</f>
        <v>0.58304924962090654</v>
      </c>
      <c r="W2" s="38">
        <f>(Tabela121215[[#This Row],[%SG FORA]]+Tabela1212[[#This Row],[%SG FORA]]*2+Tabela12[[#This Row],[%SG FORA]]*1.5)/(1+2+1.5)</f>
        <v>0.47253845064375277</v>
      </c>
      <c r="X2" s="38">
        <f>(Tabela121215[[#This Row],[%SOFRE GOL CASA]]+Tabela1212[[#This Row],[%SOFRE GOL CASA]]*2+Tabela12[[#This Row],[%SOFRE GOL CASA]]*1.5)/(1+2+1.5)</f>
        <v>0.41695075037909352</v>
      </c>
      <c r="Y2" s="38">
        <f>(Tabela121215[[#This Row],[%SOFRE GOL FORA]]+Tabela1212[[#This Row],[%SOFRE GOL FORA]]*2+Tabela12[[#This Row],[%SOFRE GOL FORA]]*1.5)/(1+2+1.5)</f>
        <v>0.52746154935624723</v>
      </c>
      <c r="Z2" s="38">
        <f>(Tabela121215[[#This Row],[CASA GANHA]]+Tabela1212[[#This Row],[CASA GANHA]]*2+Tabela12[[#This Row],[CASA GANHA]]*1.5)/(1+2+1.5)</f>
        <v>0.35934187507127113</v>
      </c>
      <c r="AA2" s="38">
        <f>(Tabela121215[[#This Row],[EMPATE]]+Tabela1212[[#This Row],[EMPATE]]*2+Tabela12[[#This Row],[EMPATE]]*1.5)/(1+2+1.5)</f>
        <v>0.39724223387722951</v>
      </c>
      <c r="AB2" s="38">
        <f>(Tabela121215[[#This Row],[FORA GANHA]]+Tabela1212[[#This Row],[FORA GANHA]]*2+Tabela12[[#This Row],[FORA GANHA]]*1.5)/(1+2+1.5)</f>
        <v>0.24341538041436539</v>
      </c>
      <c r="AC2" s="37" t="str">
        <f>IF(Tabela1216[[#This Row],[%SG CASA]]&gt;=LARGE(Tabela1216[[%SG CASA]:[%SG FORA]],4),"SIM","NÃO")</f>
        <v>SIM</v>
      </c>
      <c r="AD2" s="37" t="str">
        <f>IF(Tabela1216[[#This Row],[%SG FORA]]&gt;=LARGE(Tabela1216[[%SG CASA]:[%SG FORA]],4),"SIM","NÃO")</f>
        <v>NÃO</v>
      </c>
      <c r="AE2" s="37" t="str">
        <f>IF(Tabela1216[[#This Row],[%SOFRE GOL FORA]]&gt;=LARGE(Tabela1216[[%SOFRE GOL CASA]:[%SOFRE GOL FORA]],6),"SIM","NÃO")</f>
        <v>NÃO</v>
      </c>
      <c r="AF2" s="37" t="str">
        <f>IF(Tabela1216[[#This Row],[%SOFRE GOL CASA]]&gt;=LARGE(Tabela1216[[%SOFRE GOL CASA]:[%SOFRE GOL FORA]],6),"SIM","NÃO")</f>
        <v>NÃO</v>
      </c>
      <c r="AG2" s="37" t="str">
        <f t="shared" ref="AG2:AG11" si="0">IF(Z2 &gt; 0.6, "SIM","NÃO")</f>
        <v>NÃO</v>
      </c>
      <c r="AH2" s="37" t="str">
        <f t="shared" ref="AH2:AH11" si="1">IF(AB2 &gt; 0.5, "SIM","NÃO")</f>
        <v>NÃO</v>
      </c>
    </row>
    <row r="3" spans="14:34" x14ac:dyDescent="0.25">
      <c r="N3" s="64">
        <f>Tabela1216[[#This Row],[GOLS CASA]]-Tabela1216[[#This Row],[GOLS FORA]]</f>
        <v>9.5244004845944419E-2</v>
      </c>
      <c r="O3" s="35">
        <v>2</v>
      </c>
      <c r="P3" s="25" t="str">
        <f>Tabela12[[#This Row],[TIME CASA]]</f>
        <v>Athletico PR</v>
      </c>
      <c r="Q3" s="26"/>
      <c r="R3" s="27" t="str">
        <f>Tabela12[[#This Row],[TIME FORA]]</f>
        <v>Atletico MG</v>
      </c>
      <c r="S3" s="28"/>
      <c r="T3" s="38">
        <f>(Tabela121215[[#This Row],[GOLS CASA]]+Tabela1212[[#This Row],[GOLS CASA]]*2+Tabela12[[#This Row],[GOLS CASA]]*1.5)/(1+2+1.5)</f>
        <v>0.99144073388532972</v>
      </c>
      <c r="U3" s="38">
        <f>(Tabela121215[[#This Row],[GOLS FORA]]+Tabela1212[[#This Row],[GOLS FORA]]*2+Tabela12[[#This Row],[GOLS FORA]]*1.5)/(1+2+1.5)</f>
        <v>0.8961967290393853</v>
      </c>
      <c r="V3" s="38">
        <f>(Tabela121215[[#This Row],[%SG CASA]]+Tabela1212[[#This Row],[%SG CASA]]*2+Tabela12[[#This Row],[%SG CASA]]*1.5)/(1+2+1.5)</f>
        <v>0.41158150951956746</v>
      </c>
      <c r="W3" s="38">
        <f>(Tabela121215[[#This Row],[%SG FORA]]+Tabela1212[[#This Row],[%SG FORA]]*2+Tabela12[[#This Row],[%SG FORA]]*1.5)/(1+2+1.5)</f>
        <v>0.375225168944957</v>
      </c>
      <c r="X3" s="38">
        <f>(Tabela121215[[#This Row],[%SOFRE GOL CASA]]+Tabela1212[[#This Row],[%SOFRE GOL CASA]]*2+Tabela12[[#This Row],[%SOFRE GOL CASA]]*1.5)/(1+2+1.5)</f>
        <v>0.5884184904804326</v>
      </c>
      <c r="Y3" s="38">
        <f>(Tabela121215[[#This Row],[%SOFRE GOL FORA]]+Tabela1212[[#This Row],[%SOFRE GOL FORA]]*2+Tabela12[[#This Row],[%SOFRE GOL FORA]]*1.5)/(1+2+1.5)</f>
        <v>0.62477483105504306</v>
      </c>
      <c r="Z3" s="38">
        <f>(Tabela121215[[#This Row],[CASA GANHA]]+Tabela1212[[#This Row],[CASA GANHA]]*2+Tabela12[[#This Row],[CASA GANHA]]*1.5)/(1+2+1.5)</f>
        <v>0.36521406570196513</v>
      </c>
      <c r="AA3" s="38">
        <f>(Tabela121215[[#This Row],[EMPATE]]+Tabela1212[[#This Row],[EMPATE]]*2+Tabela12[[#This Row],[EMPATE]]*1.5)/(1+2+1.5)</f>
        <v>0.32001412292144293</v>
      </c>
      <c r="AB3" s="38">
        <f>(Tabela121215[[#This Row],[FORA GANHA]]+Tabela1212[[#This Row],[FORA GANHA]]*2+Tabela12[[#This Row],[FORA GANHA]]*1.5)/(1+2+1.5)</f>
        <v>0.31476920410306103</v>
      </c>
      <c r="AC3" s="37" t="str">
        <f>IF(Tabela1216[[#This Row],[%SG CASA]]&gt;=LARGE(Tabela1216[[%SG CASA]:[%SG FORA]],4),"SIM","NÃO")</f>
        <v>NÃO</v>
      </c>
      <c r="AD3" s="37" t="str">
        <f>IF(Tabela1216[[#This Row],[%SG FORA]]&gt;=LARGE(Tabela1216[[%SG CASA]:[%SG FORA]],4),"SIM","NÃO")</f>
        <v>NÃO</v>
      </c>
      <c r="AE3" s="37" t="str">
        <f>IF(Tabela1216[[#This Row],[%SOFRE GOL FORA]]&gt;=LARGE(Tabela1216[[%SOFRE GOL CASA]:[%SOFRE GOL FORA]],6),"SIM","NÃO")</f>
        <v>NÃO</v>
      </c>
      <c r="AF3" s="37" t="str">
        <f>IF(Tabela1216[[#This Row],[%SOFRE GOL CASA]]&gt;=LARGE(Tabela1216[[%SOFRE GOL CASA]:[%SOFRE GOL FORA]],6),"SIM","NÃO")</f>
        <v>NÃO</v>
      </c>
      <c r="AG3" s="17" t="str">
        <f t="shared" si="0"/>
        <v>NÃO</v>
      </c>
      <c r="AH3" s="17" t="str">
        <f t="shared" si="1"/>
        <v>NÃO</v>
      </c>
    </row>
    <row r="4" spans="14:34" x14ac:dyDescent="0.25">
      <c r="N4" s="64">
        <f>Tabela1216[[#This Row],[GOLS CASA]]-Tabela1216[[#This Row],[GOLS FORA]]</f>
        <v>2.349911546684706</v>
      </c>
      <c r="O4" s="35">
        <v>3</v>
      </c>
      <c r="P4" s="25" t="str">
        <f>Tabela12[[#This Row],[TIME CASA]]</f>
        <v>Botafogo</v>
      </c>
      <c r="Q4" s="26"/>
      <c r="R4" s="27" t="str">
        <f>Tabela12[[#This Row],[TIME FORA]]</f>
        <v>Flamengo</v>
      </c>
      <c r="S4" s="28"/>
      <c r="T4" s="38">
        <f>(Tabela121215[[#This Row],[GOLS CASA]]+Tabela1212[[#This Row],[GOLS CASA]]*2+Tabela12[[#This Row],[GOLS CASA]]*1.5)/(1+2+1.5)</f>
        <v>2.958109041045105</v>
      </c>
      <c r="U4" s="38">
        <f>(Tabela121215[[#This Row],[GOLS FORA]]+Tabela1212[[#This Row],[GOLS FORA]]*2+Tabela12[[#This Row],[GOLS FORA]]*1.5)/(1+2+1.5)</f>
        <v>0.60819749436039905</v>
      </c>
      <c r="V4" s="38">
        <f>(Tabela121215[[#This Row],[%SG CASA]]+Tabela1212[[#This Row],[%SG CASA]]*2+Tabela12[[#This Row],[%SG CASA]]*1.5)/(1+2+1.5)</f>
        <v>0.54786580091290404</v>
      </c>
      <c r="W4" s="38">
        <f>(Tabela121215[[#This Row],[%SG FORA]]+Tabela1212[[#This Row],[%SG FORA]]*2+Tabela12[[#This Row],[%SG FORA]]*1.5)/(1+2+1.5)</f>
        <v>5.3054177045635836E-2</v>
      </c>
      <c r="X4" s="38">
        <f>(Tabela121215[[#This Row],[%SOFRE GOL CASA]]+Tabela1212[[#This Row],[%SOFRE GOL CASA]]*2+Tabela12[[#This Row],[%SOFRE GOL CASA]]*1.5)/(1+2+1.5)</f>
        <v>0.4521341990870959</v>
      </c>
      <c r="Y4" s="38">
        <f>(Tabela121215[[#This Row],[%SOFRE GOL FORA]]+Tabela1212[[#This Row],[%SOFRE GOL FORA]]*2+Tabela12[[#This Row],[%SOFRE GOL FORA]]*1.5)/(1+2+1.5)</f>
        <v>0.94694582295436425</v>
      </c>
      <c r="Z4" s="38">
        <f>(Tabela121215[[#This Row],[CASA GANHA]]+Tabela1212[[#This Row],[CASA GANHA]]*2+Tabela12[[#This Row],[CASA GANHA]]*1.5)/(1+2+1.5)</f>
        <v>0.83968461912521264</v>
      </c>
      <c r="AA4" s="38">
        <f>(Tabela121215[[#This Row],[EMPATE]]+Tabela1212[[#This Row],[EMPATE]]*2+Tabela12[[#This Row],[EMPATE]]*1.5)/(1+2+1.5)</f>
        <v>0.10752111627103897</v>
      </c>
      <c r="AB4" s="38">
        <f>(Tabela121215[[#This Row],[FORA GANHA]]+Tabela1212[[#This Row],[FORA GANHA]]*2+Tabela12[[#This Row],[FORA GANHA]]*1.5)/(1+2+1.5)</f>
        <v>4.9018349658555747E-2</v>
      </c>
      <c r="AC4" s="37" t="str">
        <f>IF(Tabela1216[[#This Row],[%SG CASA]]&gt;=LARGE(Tabela1216[[%SG CASA]:[%SG FORA]],4),"SIM","NÃO")</f>
        <v>NÃO</v>
      </c>
      <c r="AD4" s="37" t="str">
        <f>IF(Tabela1216[[#This Row],[%SG FORA]]&gt;=LARGE(Tabela1216[[%SG CASA]:[%SG FORA]],4),"SIM","NÃO")</f>
        <v>NÃO</v>
      </c>
      <c r="AE4" s="37" t="str">
        <f>IF(Tabela1216[[#This Row],[%SOFRE GOL FORA]]&gt;=LARGE(Tabela1216[[%SOFRE GOL CASA]:[%SOFRE GOL FORA]],6),"SIM","NÃO")</f>
        <v>SIM</v>
      </c>
      <c r="AF4" s="37" t="str">
        <f>IF(Tabela1216[[#This Row],[%SOFRE GOL CASA]]&gt;=LARGE(Tabela1216[[%SOFRE GOL CASA]:[%SOFRE GOL FORA]],6),"SIM","NÃO")</f>
        <v>NÃO</v>
      </c>
      <c r="AG4" s="17" t="str">
        <f t="shared" si="0"/>
        <v>SIM</v>
      </c>
      <c r="AH4" s="17" t="str">
        <f t="shared" si="1"/>
        <v>NÃO</v>
      </c>
    </row>
    <row r="5" spans="14:34" x14ac:dyDescent="0.25">
      <c r="N5" s="64">
        <f>Tabela1216[[#This Row],[GOLS CASA]]-Tabela1216[[#This Row],[GOLS FORA]]</f>
        <v>0.9513988830252702</v>
      </c>
      <c r="O5" s="35">
        <v>4</v>
      </c>
      <c r="P5" s="25" t="str">
        <f>Tabela12[[#This Row],[TIME CASA]]</f>
        <v>Gremio</v>
      </c>
      <c r="Q5" s="26"/>
      <c r="R5" s="27" t="str">
        <f>Tabela12[[#This Row],[TIME FORA]]</f>
        <v>Cuiaba</v>
      </c>
      <c r="S5" s="28"/>
      <c r="T5" s="38">
        <f>(Tabela121215[[#This Row],[GOLS CASA]]+Tabela1212[[#This Row],[GOLS CASA]]*2+Tabela12[[#This Row],[GOLS CASA]]*1.5)/(1+2+1.5)</f>
        <v>1.6303652055964342</v>
      </c>
      <c r="U5" s="38">
        <f>(Tabela121215[[#This Row],[GOLS FORA]]+Tabela1212[[#This Row],[GOLS FORA]]*2+Tabela12[[#This Row],[GOLS FORA]]*1.5)/(1+2+1.5)</f>
        <v>0.67896632257116396</v>
      </c>
      <c r="V5" s="38">
        <f>(Tabela121215[[#This Row],[%SG CASA]]+Tabela1212[[#This Row],[%SG CASA]]*2+Tabela12[[#This Row],[%SG CASA]]*1.5)/(1+2+1.5)</f>
        <v>0.50774851558627732</v>
      </c>
      <c r="W5" s="38">
        <f>(Tabela121215[[#This Row],[%SG FORA]]+Tabela1212[[#This Row],[%SG FORA]]*2+Tabela12[[#This Row],[%SG FORA]]*1.5)/(1+2+1.5)</f>
        <v>0.20123055722042832</v>
      </c>
      <c r="X5" s="38">
        <f>(Tabela121215[[#This Row],[%SOFRE GOL CASA]]+Tabela1212[[#This Row],[%SOFRE GOL CASA]]*2+Tabela12[[#This Row],[%SOFRE GOL CASA]]*1.5)/(1+2+1.5)</f>
        <v>0.49225148441372268</v>
      </c>
      <c r="Y5" s="38">
        <f>(Tabela121215[[#This Row],[%SOFRE GOL FORA]]+Tabela1212[[#This Row],[%SOFRE GOL FORA]]*2+Tabela12[[#This Row],[%SOFRE GOL FORA]]*1.5)/(1+2+1.5)</f>
        <v>0.79876944277957174</v>
      </c>
      <c r="Z5" s="38">
        <f>(Tabela121215[[#This Row],[CASA GANHA]]+Tabela1212[[#This Row],[CASA GANHA]]*2+Tabela12[[#This Row],[CASA GANHA]]*1.5)/(1+2+1.5)</f>
        <v>0.59953889032945562</v>
      </c>
      <c r="AA5" s="38">
        <f>(Tabela121215[[#This Row],[EMPATE]]+Tabela1212[[#This Row],[EMPATE]]*2+Tabela12[[#This Row],[EMPATE]]*1.5)/(1+2+1.5)</f>
        <v>0.2443782067714188</v>
      </c>
      <c r="AB5" s="38">
        <f>(Tabela121215[[#This Row],[FORA GANHA]]+Tabela1212[[#This Row],[FORA GANHA]]*2+Tabela12[[#This Row],[FORA GANHA]]*1.5)/(1+2+1.5)</f>
        <v>0.15600407597970367</v>
      </c>
      <c r="AC5" s="37" t="str">
        <f>IF(Tabela1216[[#This Row],[%SG CASA]]&gt;=LARGE(Tabela1216[[%SG CASA]:[%SG FORA]],4),"SIM","NÃO")</f>
        <v>NÃO</v>
      </c>
      <c r="AD5" s="37" t="str">
        <f>IF(Tabela1216[[#This Row],[%SG FORA]]&gt;=LARGE(Tabela1216[[%SG CASA]:[%SG FORA]],4),"SIM","NÃO")</f>
        <v>NÃO</v>
      </c>
      <c r="AE5" s="37" t="str">
        <f>IF(Tabela1216[[#This Row],[%SOFRE GOL FORA]]&gt;=LARGE(Tabela1216[[%SOFRE GOL CASA]:[%SOFRE GOL FORA]],6),"SIM","NÃO")</f>
        <v>SIM</v>
      </c>
      <c r="AF5" s="37" t="str">
        <f>IF(Tabela1216[[#This Row],[%SOFRE GOL CASA]]&gt;=LARGE(Tabela1216[[%SOFRE GOL CASA]:[%SOFRE GOL FORA]],6),"SIM","NÃO")</f>
        <v>NÃO</v>
      </c>
      <c r="AG5" s="17" t="str">
        <f t="shared" si="0"/>
        <v>NÃO</v>
      </c>
      <c r="AH5" s="17" t="str">
        <f t="shared" si="1"/>
        <v>NÃO</v>
      </c>
    </row>
    <row r="6" spans="14:34" x14ac:dyDescent="0.25">
      <c r="N6" s="64">
        <f>Tabela1216[[#This Row],[GOLS CASA]]-Tabela1216[[#This Row],[GOLS FORA]]</f>
        <v>1.1669014145583905</v>
      </c>
      <c r="O6" s="35">
        <v>5</v>
      </c>
      <c r="P6" s="25" t="str">
        <f>Tabela12[[#This Row],[TIME CASA]]</f>
        <v>Fluminense</v>
      </c>
      <c r="Q6" s="26"/>
      <c r="R6" s="27" t="str">
        <f>Tabela12[[#This Row],[TIME FORA]]</f>
        <v>Fortaleza</v>
      </c>
      <c r="S6" s="28"/>
      <c r="T6" s="38">
        <f>(Tabela121215[[#This Row],[GOLS CASA]]+Tabela1212[[#This Row],[GOLS CASA]]*2+Tabela12[[#This Row],[GOLS CASA]]*1.5)/(1+2+1.5)</f>
        <v>1.494339541800247</v>
      </c>
      <c r="U6" s="38">
        <f>(Tabela121215[[#This Row],[GOLS FORA]]+Tabela1212[[#This Row],[GOLS FORA]]*2+Tabela12[[#This Row],[GOLS FORA]]*1.5)/(1+2+1.5)</f>
        <v>0.32743812724185639</v>
      </c>
      <c r="V6" s="38">
        <f>(Tabela121215[[#This Row],[%SG CASA]]+Tabela1212[[#This Row],[%SG CASA]]*2+Tabela12[[#This Row],[%SG CASA]]*1.5)/(1+2+1.5)</f>
        <v>0.72223232067656806</v>
      </c>
      <c r="W6" s="38">
        <f>(Tabela121215[[#This Row],[%SG FORA]]+Tabela1212[[#This Row],[%SG FORA]]*2+Tabela12[[#This Row],[%SG FORA]]*1.5)/(1+2+1.5)</f>
        <v>0.22700226556166214</v>
      </c>
      <c r="X6" s="38">
        <f>(Tabela121215[[#This Row],[%SOFRE GOL CASA]]+Tabela1212[[#This Row],[%SOFRE GOL CASA]]*2+Tabela12[[#This Row],[%SOFRE GOL CASA]]*1.5)/(1+2+1.5)</f>
        <v>0.27776767932343194</v>
      </c>
      <c r="Y6" s="38">
        <f>(Tabela121215[[#This Row],[%SOFRE GOL FORA]]+Tabela1212[[#This Row],[%SOFRE GOL FORA]]*2+Tabela12[[#This Row],[%SOFRE GOL FORA]]*1.5)/(1+2+1.5)</f>
        <v>0.77299773443833797</v>
      </c>
      <c r="Z6" s="38">
        <f>(Tabela121215[[#This Row],[CASA GANHA]]+Tabela1212[[#This Row],[CASA GANHA]]*2+Tabela12[[#This Row],[CASA GANHA]]*1.5)/(1+2+1.5)</f>
        <v>0.66832449377613323</v>
      </c>
      <c r="AA6" s="38">
        <f>(Tabela121215[[#This Row],[EMPATE]]+Tabela1212[[#This Row],[EMPATE]]*2+Tabela12[[#This Row],[EMPATE]]*1.5)/(1+2+1.5)</f>
        <v>0.25084920653305687</v>
      </c>
      <c r="AB6" s="38">
        <f>(Tabela121215[[#This Row],[FORA GANHA]]+Tabela1212[[#This Row],[FORA GANHA]]*2+Tabela12[[#This Row],[FORA GANHA]]*1.5)/(1+2+1.5)</f>
        <v>8.0793737513824473E-2</v>
      </c>
      <c r="AC6" s="37" t="str">
        <f>IF(Tabela1216[[#This Row],[%SG CASA]]&gt;=LARGE(Tabela1216[[%SG CASA]:[%SG FORA]],4),"SIM","NÃO")</f>
        <v>SIM</v>
      </c>
      <c r="AD6" s="37" t="str">
        <f>IF(Tabela1216[[#This Row],[%SG FORA]]&gt;=LARGE(Tabela1216[[%SG CASA]:[%SG FORA]],4),"SIM","NÃO")</f>
        <v>NÃO</v>
      </c>
      <c r="AE6" s="37" t="str">
        <f>IF(Tabela1216[[#This Row],[%SOFRE GOL FORA]]&gt;=LARGE(Tabela1216[[%SOFRE GOL CASA]:[%SOFRE GOL FORA]],6),"SIM","NÃO")</f>
        <v>NÃO</v>
      </c>
      <c r="AF6" s="37" t="str">
        <f>IF(Tabela1216[[#This Row],[%SOFRE GOL CASA]]&gt;=LARGE(Tabela1216[[%SOFRE GOL CASA]:[%SOFRE GOL FORA]],6),"SIM","NÃO")</f>
        <v>NÃO</v>
      </c>
      <c r="AG6" s="17" t="str">
        <f t="shared" si="0"/>
        <v>SIM</v>
      </c>
      <c r="AH6" s="17" t="str">
        <f t="shared" si="1"/>
        <v>NÃO</v>
      </c>
    </row>
    <row r="7" spans="14:34" x14ac:dyDescent="0.25">
      <c r="N7" s="64">
        <f>Tabela1216[[#This Row],[GOLS CASA]]-Tabela1216[[#This Row],[GOLS FORA]]</f>
        <v>-0.67292699581290272</v>
      </c>
      <c r="O7" s="35">
        <v>6</v>
      </c>
      <c r="P7" s="25" t="str">
        <f>Tabela12[[#This Row],[TIME CASA]]</f>
        <v>Corinthians</v>
      </c>
      <c r="Q7" s="26"/>
      <c r="R7" s="27" t="str">
        <f>Tabela12[[#This Row],[TIME FORA]]</f>
        <v>Palmeiras</v>
      </c>
      <c r="S7" s="28"/>
      <c r="T7" s="38">
        <f>(Tabela121215[[#This Row],[GOLS CASA]]+Tabela1212[[#This Row],[GOLS CASA]]*2+Tabela12[[#This Row],[GOLS CASA]]*1.5)/(1+2+1.5)</f>
        <v>1.0189595472349096</v>
      </c>
      <c r="U7" s="38">
        <f>(Tabela121215[[#This Row],[GOLS FORA]]+Tabela1212[[#This Row],[GOLS FORA]]*2+Tabela12[[#This Row],[GOLS FORA]]*1.5)/(1+2+1.5)</f>
        <v>1.6918865430478123</v>
      </c>
      <c r="V7" s="38">
        <f>(Tabela121215[[#This Row],[%SG CASA]]+Tabela1212[[#This Row],[%SG CASA]]*2+Tabela12[[#This Row],[%SG CASA]]*1.5)/(1+2+1.5)</f>
        <v>0.19249702400465243</v>
      </c>
      <c r="W7" s="38">
        <f>(Tabela121215[[#This Row],[%SG FORA]]+Tabela1212[[#This Row],[%SG FORA]]*2+Tabela12[[#This Row],[%SG FORA]]*1.5)/(1+2+1.5)</f>
        <v>0.36357457510244784</v>
      </c>
      <c r="X7" s="38">
        <f>(Tabela121215[[#This Row],[%SOFRE GOL CASA]]+Tabela1212[[#This Row],[%SOFRE GOL CASA]]*2+Tabela12[[#This Row],[%SOFRE GOL CASA]]*1.5)/(1+2+1.5)</f>
        <v>0.80750297599534759</v>
      </c>
      <c r="Y7" s="38">
        <f>(Tabela121215[[#This Row],[%SOFRE GOL FORA]]+Tabela1212[[#This Row],[%SOFRE GOL FORA]]*2+Tabela12[[#This Row],[%SOFRE GOL FORA]]*1.5)/(1+2+1.5)</f>
        <v>0.63642542489755216</v>
      </c>
      <c r="Z7" s="38">
        <f>(Tabela121215[[#This Row],[CASA GANHA]]+Tabela1212[[#This Row],[CASA GANHA]]*2+Tabela12[[#This Row],[CASA GANHA]]*1.5)/(1+2+1.5)</f>
        <v>0.23350210181062123</v>
      </c>
      <c r="AA7" s="38">
        <f>(Tabela121215[[#This Row],[EMPATE]]+Tabela1212[[#This Row],[EMPATE]]*2+Tabela12[[#This Row],[EMPATE]]*1.5)/(1+2+1.5)</f>
        <v>0.23897773673978634</v>
      </c>
      <c r="AB7" s="38">
        <f>(Tabela121215[[#This Row],[FORA GANHA]]+Tabela1212[[#This Row],[FORA GANHA]]*2+Tabela12[[#This Row],[FORA GANHA]]*1.5)/(1+2+1.5)</f>
        <v>0.52738011582291355</v>
      </c>
      <c r="AC7" s="37" t="str">
        <f>IF(Tabela1216[[#This Row],[%SG CASA]]&gt;=LARGE(Tabela1216[[%SG CASA]:[%SG FORA]],4),"SIM","NÃO")</f>
        <v>NÃO</v>
      </c>
      <c r="AD7" s="37" t="str">
        <f>IF(Tabela1216[[#This Row],[%SG FORA]]&gt;=LARGE(Tabela1216[[%SG CASA]:[%SG FORA]],4),"SIM","NÃO")</f>
        <v>NÃO</v>
      </c>
      <c r="AE7" s="37" t="str">
        <f>IF(Tabela1216[[#This Row],[%SOFRE GOL FORA]]&gt;=LARGE(Tabela1216[[%SOFRE GOL CASA]:[%SOFRE GOL FORA]],6),"SIM","NÃO")</f>
        <v>NÃO</v>
      </c>
      <c r="AF7" s="37" t="str">
        <f>IF(Tabela1216[[#This Row],[%SOFRE GOL CASA]]&gt;=LARGE(Tabela1216[[%SOFRE GOL CASA]:[%SOFRE GOL FORA]],6),"SIM","NÃO")</f>
        <v>SIM</v>
      </c>
      <c r="AG7" s="17" t="str">
        <f t="shared" si="0"/>
        <v>NÃO</v>
      </c>
      <c r="AH7" s="17" t="str">
        <f t="shared" si="1"/>
        <v>SIM</v>
      </c>
    </row>
    <row r="8" spans="14:34" x14ac:dyDescent="0.25">
      <c r="N8" s="64">
        <f>Tabela1216[[#This Row],[GOLS CASA]]-Tabela1216[[#This Row],[GOLS FORA]]</f>
        <v>-0.34919223063901927</v>
      </c>
      <c r="O8" s="35">
        <v>7</v>
      </c>
      <c r="P8" s="25" t="str">
        <f>Tabela12[[#This Row],[TIME CASA]]</f>
        <v>Cruzeiro</v>
      </c>
      <c r="Q8" s="26"/>
      <c r="R8" s="27" t="str">
        <f>Tabela12[[#This Row],[TIME FORA]]</f>
        <v>Bragantino</v>
      </c>
      <c r="S8" s="28"/>
      <c r="T8" s="38">
        <f>(Tabela121215[[#This Row],[GOLS CASA]]+Tabela1212[[#This Row],[GOLS CASA]]*2+Tabela12[[#This Row],[GOLS CASA]]*1.5)/(1+2+1.5)</f>
        <v>0.30568402384469351</v>
      </c>
      <c r="U8" s="38">
        <f>(Tabela121215[[#This Row],[GOLS FORA]]+Tabela1212[[#This Row],[GOLS FORA]]*2+Tabela12[[#This Row],[GOLS FORA]]*1.5)/(1+2+1.5)</f>
        <v>0.65487625448371278</v>
      </c>
      <c r="V8" s="38">
        <f>(Tabela121215[[#This Row],[%SG CASA]]+Tabela1212[[#This Row],[%SG CASA]]*2+Tabela12[[#This Row],[%SG CASA]]*1.5)/(1+2+1.5)</f>
        <v>0.52361982074126834</v>
      </c>
      <c r="W8" s="38">
        <f>(Tabela121215[[#This Row],[%SG FORA]]+Tabela1212[[#This Row],[%SG FORA]]*2+Tabela12[[#This Row],[%SG FORA]]*1.5)/(1+2+1.5)</f>
        <v>0.73829536780725513</v>
      </c>
      <c r="X8" s="38">
        <f>(Tabela121215[[#This Row],[%SOFRE GOL CASA]]+Tabela1212[[#This Row],[%SOFRE GOL CASA]]*2+Tabela12[[#This Row],[%SOFRE GOL CASA]]*1.5)/(1+2+1.5)</f>
        <v>0.47638017925873172</v>
      </c>
      <c r="Y8" s="38">
        <f>(Tabela121215[[#This Row],[%SOFRE GOL FORA]]+Tabela1212[[#This Row],[%SOFRE GOL FORA]]*2+Tabela12[[#This Row],[%SOFRE GOL FORA]]*1.5)/(1+2+1.5)</f>
        <v>0.26170463219274487</v>
      </c>
      <c r="Z8" s="38">
        <f>(Tabela121215[[#This Row],[CASA GANHA]]+Tabela1212[[#This Row],[CASA GANHA]]*2+Tabela12[[#This Row],[CASA GANHA]]*1.5)/(1+2+1.5)</f>
        <v>0.14807999409334405</v>
      </c>
      <c r="AA8" s="38">
        <f>(Tabela121215[[#This Row],[EMPATE]]+Tabela1212[[#This Row],[EMPATE]]*2+Tabela12[[#This Row],[EMPATE]]*1.5)/(1+2+1.5)</f>
        <v>0.46895883766105534</v>
      </c>
      <c r="AB8" s="38">
        <f>(Tabela121215[[#This Row],[FORA GANHA]]+Tabela1212[[#This Row],[FORA GANHA]]*2+Tabela12[[#This Row],[FORA GANHA]]*1.5)/(1+2+1.5)</f>
        <v>0.38296105618734599</v>
      </c>
      <c r="AC8" s="37" t="str">
        <f>IF(Tabela1216[[#This Row],[%SG CASA]]&gt;=LARGE(Tabela1216[[%SG CASA]:[%SG FORA]],4),"SIM","NÃO")</f>
        <v>NÃO</v>
      </c>
      <c r="AD8" s="37" t="str">
        <f>IF(Tabela1216[[#This Row],[%SG FORA]]&gt;=LARGE(Tabela1216[[%SG CASA]:[%SG FORA]],4),"SIM","NÃO")</f>
        <v>SIM</v>
      </c>
      <c r="AE8" s="37" t="str">
        <f>IF(Tabela1216[[#This Row],[%SOFRE GOL FORA]]&gt;=LARGE(Tabela1216[[%SOFRE GOL CASA]:[%SOFRE GOL FORA]],6),"SIM","NÃO")</f>
        <v>NÃO</v>
      </c>
      <c r="AF8" s="37" t="str">
        <f>IF(Tabela1216[[#This Row],[%SOFRE GOL CASA]]&gt;=LARGE(Tabela1216[[%SOFRE GOL CASA]:[%SOFRE GOL FORA]],6),"SIM","NÃO")</f>
        <v>NÃO</v>
      </c>
      <c r="AG8" s="17" t="str">
        <f t="shared" si="0"/>
        <v>NÃO</v>
      </c>
      <c r="AH8" s="17" t="str">
        <f t="shared" si="1"/>
        <v>NÃO</v>
      </c>
    </row>
    <row r="9" spans="14:34" x14ac:dyDescent="0.25">
      <c r="N9" s="64">
        <f>Tabela1216[[#This Row],[GOLS CASA]]-Tabela1216[[#This Row],[GOLS FORA]]</f>
        <v>1.7525720173951034</v>
      </c>
      <c r="O9" s="35">
        <v>8</v>
      </c>
      <c r="P9" s="25" t="str">
        <f>Tabela12[[#This Row],[TIME CASA]]</f>
        <v>Bahia</v>
      </c>
      <c r="Q9" s="26"/>
      <c r="R9" s="27" t="str">
        <f>Tabela12[[#This Row],[TIME FORA]]</f>
        <v>Vasco da Gama</v>
      </c>
      <c r="S9" s="28"/>
      <c r="T9" s="38">
        <f>(Tabela121215[[#This Row],[GOLS CASA]]+Tabela1212[[#This Row],[GOLS CASA]]*2+Tabela12[[#This Row],[GOLS CASA]]*1.5)/(1+2+1.5)</f>
        <v>2.3618510311883467</v>
      </c>
      <c r="U9" s="38">
        <f>(Tabela121215[[#This Row],[GOLS FORA]]+Tabela1212[[#This Row],[GOLS FORA]]*2+Tabela12[[#This Row],[GOLS FORA]]*1.5)/(1+2+1.5)</f>
        <v>0.60927901379324334</v>
      </c>
      <c r="V9" s="38">
        <f>(Tabela121215[[#This Row],[%SG CASA]]+Tabela1212[[#This Row],[%SG CASA]]*2+Tabela12[[#This Row],[%SG CASA]]*1.5)/(1+2+1.5)</f>
        <v>0.56105782011475447</v>
      </c>
      <c r="W9" s="38">
        <f>(Tabela121215[[#This Row],[%SG FORA]]+Tabela1212[[#This Row],[%SG FORA]]*2+Tabela12[[#This Row],[%SG FORA]]*1.5)/(1+2+1.5)</f>
        <v>9.4930326787687355E-2</v>
      </c>
      <c r="X9" s="38">
        <f>(Tabela121215[[#This Row],[%SOFRE GOL CASA]]+Tabela1212[[#This Row],[%SOFRE GOL CASA]]*2+Tabela12[[#This Row],[%SOFRE GOL CASA]]*1.5)/(1+2+1.5)</f>
        <v>0.43894217988524553</v>
      </c>
      <c r="Y9" s="38">
        <f>(Tabela121215[[#This Row],[%SOFRE GOL FORA]]+Tabela1212[[#This Row],[%SOFRE GOL FORA]]*2+Tabela12[[#This Row],[%SOFRE GOL FORA]]*1.5)/(1+2+1.5)</f>
        <v>0.9050696732123128</v>
      </c>
      <c r="Z9" s="38">
        <f>(Tabela121215[[#This Row],[CASA GANHA]]+Tabela1212[[#This Row],[CASA GANHA]]*2+Tabela12[[#This Row],[CASA GANHA]]*1.5)/(1+2+1.5)</f>
        <v>0.76346471994966469</v>
      </c>
      <c r="AA9" s="38">
        <f>(Tabela121215[[#This Row],[EMPATE]]+Tabela1212[[#This Row],[EMPATE]]*2+Tabela12[[#This Row],[EMPATE]]*1.5)/(1+2+1.5)</f>
        <v>0.15304660976419843</v>
      </c>
      <c r="AB9" s="38">
        <f>(Tabela121215[[#This Row],[FORA GANHA]]+Tabela1212[[#This Row],[FORA GANHA]]*2+Tabela12[[#This Row],[FORA GANHA]]*1.5)/(1+2+1.5)</f>
        <v>8.2675797675275275E-2</v>
      </c>
      <c r="AC9" s="37" t="str">
        <f>IF(Tabela1216[[#This Row],[%SG CASA]]&gt;=LARGE(Tabela1216[[%SG CASA]:[%SG FORA]],4),"SIM","NÃO")</f>
        <v>NÃO</v>
      </c>
      <c r="AD9" s="37" t="str">
        <f>IF(Tabela1216[[#This Row],[%SG FORA]]&gt;=LARGE(Tabela1216[[%SG CASA]:[%SG FORA]],4),"SIM","NÃO")</f>
        <v>NÃO</v>
      </c>
      <c r="AE9" s="37" t="str">
        <f>IF(Tabela1216[[#This Row],[%SOFRE GOL FORA]]&gt;=LARGE(Tabela1216[[%SOFRE GOL CASA]:[%SOFRE GOL FORA]],6),"SIM","NÃO")</f>
        <v>SIM</v>
      </c>
      <c r="AF9" s="37" t="str">
        <f>IF(Tabela1216[[#This Row],[%SOFRE GOL CASA]]&gt;=LARGE(Tabela1216[[%SOFRE GOL CASA]:[%SOFRE GOL FORA]],6),"SIM","NÃO")</f>
        <v>NÃO</v>
      </c>
      <c r="AG9" s="17" t="str">
        <f t="shared" si="0"/>
        <v>SIM</v>
      </c>
      <c r="AH9" s="17" t="str">
        <f t="shared" si="1"/>
        <v>NÃO</v>
      </c>
    </row>
    <row r="10" spans="14:34" x14ac:dyDescent="0.25">
      <c r="N10" s="64">
        <f>Tabela1216[[#This Row],[GOLS CASA]]-Tabela1216[[#This Row],[GOLS FORA]]</f>
        <v>1.4509952362892473</v>
      </c>
      <c r="O10" s="35">
        <v>9</v>
      </c>
      <c r="P10" s="25" t="str">
        <f>Tabela12[[#This Row],[TIME CASA]]</f>
        <v>America MG</v>
      </c>
      <c r="Q10" s="26"/>
      <c r="R10" s="27" t="str">
        <f>Tabela12[[#This Row],[TIME FORA]]</f>
        <v>Santos</v>
      </c>
      <c r="S10" s="28"/>
      <c r="T10" s="38">
        <f>(Tabela121215[[#This Row],[GOLS CASA]]+Tabela1212[[#This Row],[GOLS CASA]]*2+Tabela12[[#This Row],[GOLS CASA]]*1.5)/(1+2+1.5)</f>
        <v>1.9308442742017462</v>
      </c>
      <c r="U10" s="38">
        <f>(Tabela121215[[#This Row],[GOLS FORA]]+Tabela1212[[#This Row],[GOLS FORA]]*2+Tabela12[[#This Row],[GOLS FORA]]*1.5)/(1+2+1.5)</f>
        <v>0.47984903791249889</v>
      </c>
      <c r="V10" s="38">
        <f>(Tabela121215[[#This Row],[%SG CASA]]+Tabela1212[[#This Row],[%SG CASA]]*2+Tabela12[[#This Row],[%SG CASA]]*1.5)/(1+2+1.5)</f>
        <v>0.6254907284929071</v>
      </c>
      <c r="W10" s="38">
        <f>(Tabela121215[[#This Row],[%SG FORA]]+Tabela1212[[#This Row],[%SG FORA]]*2+Tabela12[[#This Row],[%SG FORA]]*1.5)/(1+2+1.5)</f>
        <v>0.15139694954979571</v>
      </c>
      <c r="X10" s="38">
        <f>(Tabela121215[[#This Row],[%SOFRE GOL CASA]]+Tabela1212[[#This Row],[%SOFRE GOL CASA]]*2+Tabela12[[#This Row],[%SOFRE GOL CASA]]*1.5)/(1+2+1.5)</f>
        <v>0.3745092715070929</v>
      </c>
      <c r="Y10" s="38">
        <f>(Tabela121215[[#This Row],[%SOFRE GOL FORA]]+Tabela1212[[#This Row],[%SOFRE GOL FORA]]*2+Tabela12[[#This Row],[%SOFRE GOL FORA]]*1.5)/(1+2+1.5)</f>
        <v>0.84860305045020423</v>
      </c>
      <c r="Z10" s="38">
        <f>(Tabela121215[[#This Row],[CASA GANHA]]+Tabela1212[[#This Row],[CASA GANHA]]*2+Tabela12[[#This Row],[CASA GANHA]]*1.5)/(1+2+1.5)</f>
        <v>0.71609555149287585</v>
      </c>
      <c r="AA10" s="38">
        <f>(Tabela121215[[#This Row],[EMPATE]]+Tabela1212[[#This Row],[EMPATE]]*2+Tabela12[[#This Row],[EMPATE]]*1.5)/(1+2+1.5)</f>
        <v>0.19421979529247935</v>
      </c>
      <c r="AB10" s="38">
        <f>(Tabela121215[[#This Row],[FORA GANHA]]+Tabela1212[[#This Row],[FORA GANHA]]*2+Tabela12[[#This Row],[FORA GANHA]]*1.5)/(1+2+1.5)</f>
        <v>8.9431641342535853E-2</v>
      </c>
      <c r="AC10" s="37" t="str">
        <f>IF(Tabela1216[[#This Row],[%SG CASA]]&gt;=LARGE(Tabela1216[[%SG CASA]:[%SG FORA]],4),"SIM","NÃO")</f>
        <v>SIM</v>
      </c>
      <c r="AD10" s="37" t="str">
        <f>IF(Tabela1216[[#This Row],[%SG FORA]]&gt;=LARGE(Tabela1216[[%SG CASA]:[%SG FORA]],4),"SIM","NÃO")</f>
        <v>NÃO</v>
      </c>
      <c r="AE10" s="37" t="str">
        <f>IF(Tabela1216[[#This Row],[%SOFRE GOL FORA]]&gt;=LARGE(Tabela1216[[%SOFRE GOL CASA]:[%SOFRE GOL FORA]],6),"SIM","NÃO")</f>
        <v>SIM</v>
      </c>
      <c r="AF10" s="37" t="str">
        <f>IF(Tabela1216[[#This Row],[%SOFRE GOL CASA]]&gt;=LARGE(Tabela1216[[%SOFRE GOL CASA]:[%SOFRE GOL FORA]],6),"SIM","NÃO")</f>
        <v>NÃO</v>
      </c>
      <c r="AG10" s="17" t="str">
        <f t="shared" si="0"/>
        <v>SIM</v>
      </c>
      <c r="AH10" s="17" t="str">
        <f t="shared" si="1"/>
        <v>NÃO</v>
      </c>
    </row>
    <row r="11" spans="14:34" x14ac:dyDescent="0.25">
      <c r="N11" s="64">
        <f>Tabela1216[[#This Row],[GOLS CASA]]-Tabela1216[[#This Row],[GOLS FORA]]</f>
        <v>1.4553215665529349</v>
      </c>
      <c r="O11" s="36">
        <v>10</v>
      </c>
      <c r="P11" s="25" t="str">
        <f>Tabela12[[#This Row],[TIME CASA]]</f>
        <v>Sao Paulo</v>
      </c>
      <c r="Q11" s="33"/>
      <c r="R11" s="27" t="str">
        <f>Tabela12[[#This Row],[TIME FORA]]</f>
        <v>Coritiba</v>
      </c>
      <c r="S11" s="34"/>
      <c r="T11" s="38">
        <f>(Tabela121215[[#This Row],[GOLS CASA]]+Tabela1212[[#This Row],[GOLS CASA]]*2+Tabela12[[#This Row],[GOLS CASA]]*1.5)/(1+2+1.5)</f>
        <v>2.2076759435393041</v>
      </c>
      <c r="U11" s="38">
        <f>(Tabela121215[[#This Row],[GOLS FORA]]+Tabela1212[[#This Row],[GOLS FORA]]*2+Tabela12[[#This Row],[GOLS FORA]]*1.5)/(1+2+1.5)</f>
        <v>0.7523543769863692</v>
      </c>
      <c r="V11" s="38">
        <f>(Tabela121215[[#This Row],[%SG CASA]]+Tabela1212[[#This Row],[%SG CASA]]*2+Tabela12[[#This Row],[%SG CASA]]*1.5)/(1+2+1.5)</f>
        <v>0.47204787867960335</v>
      </c>
      <c r="W11" s="38">
        <f>(Tabela121215[[#This Row],[%SG FORA]]+Tabela1212[[#This Row],[%SG FORA]]*2+Tabela12[[#This Row],[%SG FORA]]*1.5)/(1+2+1.5)</f>
        <v>0.11874007959125343</v>
      </c>
      <c r="X11" s="38">
        <f>(Tabela121215[[#This Row],[%SOFRE GOL CASA]]+Tabela1212[[#This Row],[%SOFRE GOL CASA]]*2+Tabela12[[#This Row],[%SOFRE GOL CASA]]*1.5)/(1+2+1.5)</f>
        <v>0.52795212132039659</v>
      </c>
      <c r="Y11" s="38">
        <f>(Tabela121215[[#This Row],[%SOFRE GOL FORA]]+Tabela1212[[#This Row],[%SOFRE GOL FORA]]*2+Tabela12[[#This Row],[%SOFRE GOL FORA]]*1.5)/(1+2+1.5)</f>
        <v>0.88125992040874657</v>
      </c>
      <c r="Z11" s="38">
        <f>(Tabela121215[[#This Row],[CASA GANHA]]+Tabela1212[[#This Row],[CASA GANHA]]*2+Tabela12[[#This Row],[CASA GANHA]]*1.5)/(1+2+1.5)</f>
        <v>0.69829175377231734</v>
      </c>
      <c r="AA11" s="38">
        <f>(Tabela121215[[#This Row],[EMPATE]]+Tabela1212[[#This Row],[EMPATE]]*2+Tabela12[[#This Row],[EMPATE]]*1.5)/(1+2+1.5)</f>
        <v>0.18524797644529023</v>
      </c>
      <c r="AB11" s="38">
        <f>(Tabela121215[[#This Row],[FORA GANHA]]+Tabela1212[[#This Row],[FORA GANHA]]*2+Tabela12[[#This Row],[FORA GANHA]]*1.5)/(1+2+1.5)</f>
        <v>0.11550512690212396</v>
      </c>
      <c r="AC11" s="37" t="str">
        <f>IF(Tabela1216[[#This Row],[%SG CASA]]&gt;=LARGE(Tabela1216[[%SG CASA]:[%SG FORA]],4),"SIM","NÃO")</f>
        <v>NÃO</v>
      </c>
      <c r="AD11" s="37" t="str">
        <f>IF(Tabela1216[[#This Row],[%SG FORA]]&gt;=LARGE(Tabela1216[[%SG CASA]:[%SG FORA]],4),"SIM","NÃO")</f>
        <v>NÃO</v>
      </c>
      <c r="AE11" s="37" t="str">
        <f>IF(Tabela1216[[#This Row],[%SOFRE GOL FORA]]&gt;=LARGE(Tabela1216[[%SOFRE GOL CASA]:[%SOFRE GOL FORA]],6),"SIM","NÃO")</f>
        <v>SIM</v>
      </c>
      <c r="AF11" s="37" t="str">
        <f>IF(Tabela1216[[#This Row],[%SOFRE GOL CASA]]&gt;=LARGE(Tabela1216[[%SOFRE GOL CASA]:[%SOFRE GOL FORA]],6),"SIM","NÃO")</f>
        <v>NÃO</v>
      </c>
      <c r="AG11" s="24" t="str">
        <f t="shared" si="0"/>
        <v>SIM</v>
      </c>
      <c r="AH11" s="24" t="str">
        <f t="shared" si="1"/>
        <v>NÃO</v>
      </c>
    </row>
    <row r="16" spans="14:34" x14ac:dyDescent="0.25">
      <c r="S16" t="s">
        <v>980</v>
      </c>
      <c r="T16" t="s">
        <v>981</v>
      </c>
      <c r="U16" t="s">
        <v>982</v>
      </c>
    </row>
    <row r="17" spans="18:21" x14ac:dyDescent="0.25">
      <c r="R17" t="s">
        <v>979</v>
      </c>
      <c r="S17">
        <v>1</v>
      </c>
      <c r="T17" t="s">
        <v>984</v>
      </c>
      <c r="U17" t="s">
        <v>983</v>
      </c>
    </row>
  </sheetData>
  <conditionalFormatting sqref="T2:AB11">
    <cfRule type="top10" dxfId="90" priority="6" rank="3"/>
  </conditionalFormatting>
  <conditionalFormatting sqref="V2:W11">
    <cfRule type="top10" dxfId="89" priority="4" rank="4"/>
  </conditionalFormatting>
  <conditionalFormatting sqref="X2:Y11">
    <cfRule type="top10" dxfId="88" priority="2" rank="6"/>
    <cfRule type="top10" dxfId="87" priority="3" percent="1" rank="10"/>
  </conditionalFormatting>
  <conditionalFormatting sqref="Z2:AB11">
    <cfRule type="top10" dxfId="86" priority="1" rank="3"/>
  </conditionalFormatting>
  <dataValidations count="1">
    <dataValidation type="list" allowBlank="1" showInputMessage="1" showErrorMessage="1" sqref="S2:S11">
      <formula1>$A$4:$A$23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2" sqref="B12"/>
    </sheetView>
  </sheetViews>
  <sheetFormatPr defaultRowHeight="15" x14ac:dyDescent="0.25"/>
  <cols>
    <col min="7" max="7" width="13.85546875" bestFit="1" customWidth="1"/>
    <col min="8" max="8" width="16.28515625" bestFit="1" customWidth="1"/>
  </cols>
  <sheetData>
    <row r="1" spans="1:3" x14ac:dyDescent="0.25">
      <c r="A1" s="9">
        <v>1371</v>
      </c>
      <c r="B1" s="10" t="s">
        <v>784</v>
      </c>
      <c r="C1" s="10" t="s">
        <v>785</v>
      </c>
    </row>
    <row r="2" spans="1:3" x14ac:dyDescent="0.25">
      <c r="A2" s="11">
        <v>262</v>
      </c>
      <c r="B2" s="12" t="s">
        <v>45</v>
      </c>
      <c r="C2" s="12" t="s">
        <v>787</v>
      </c>
    </row>
    <row r="3" spans="1:3" x14ac:dyDescent="0.25">
      <c r="A3" s="9">
        <v>263</v>
      </c>
      <c r="B3" s="10" t="s">
        <v>39</v>
      </c>
      <c r="C3" s="10" t="s">
        <v>789</v>
      </c>
    </row>
    <row r="4" spans="1:3" x14ac:dyDescent="0.25">
      <c r="A4" s="11">
        <v>264</v>
      </c>
      <c r="B4" s="12" t="s">
        <v>60</v>
      </c>
      <c r="C4" s="12" t="s">
        <v>791</v>
      </c>
    </row>
    <row r="5" spans="1:3" x14ac:dyDescent="0.25">
      <c r="A5" s="9">
        <v>265</v>
      </c>
      <c r="B5" s="10" t="s">
        <v>53</v>
      </c>
      <c r="C5" s="10" t="s">
        <v>793</v>
      </c>
    </row>
    <row r="6" spans="1:3" x14ac:dyDescent="0.25">
      <c r="A6" s="11">
        <v>266</v>
      </c>
      <c r="B6" s="12" t="s">
        <v>50</v>
      </c>
      <c r="C6" s="12" t="s">
        <v>795</v>
      </c>
    </row>
    <row r="7" spans="1:3" x14ac:dyDescent="0.25">
      <c r="A7" s="9">
        <v>267</v>
      </c>
      <c r="B7" s="10" t="s">
        <v>797</v>
      </c>
      <c r="C7" s="10" t="s">
        <v>798</v>
      </c>
    </row>
    <row r="8" spans="1:3" x14ac:dyDescent="0.25">
      <c r="A8" s="11">
        <v>275</v>
      </c>
      <c r="B8" s="12" t="s">
        <v>41</v>
      </c>
      <c r="C8" s="12" t="s">
        <v>800</v>
      </c>
    </row>
    <row r="9" spans="1:3" x14ac:dyDescent="0.25">
      <c r="A9" s="9">
        <v>276</v>
      </c>
      <c r="B9" s="10" t="s">
        <v>802</v>
      </c>
      <c r="C9" s="10" t="s">
        <v>803</v>
      </c>
    </row>
    <row r="10" spans="1:3" x14ac:dyDescent="0.25">
      <c r="A10" s="11">
        <v>277</v>
      </c>
      <c r="B10" s="12" t="s">
        <v>54</v>
      </c>
      <c r="C10" s="12" t="s">
        <v>805</v>
      </c>
    </row>
    <row r="11" spans="1:3" x14ac:dyDescent="0.25">
      <c r="A11" s="9">
        <v>280</v>
      </c>
      <c r="B11" s="10" t="s">
        <v>49</v>
      </c>
      <c r="C11" s="10" t="s">
        <v>807</v>
      </c>
    </row>
    <row r="12" spans="1:3" x14ac:dyDescent="0.25">
      <c r="A12" s="11">
        <v>282</v>
      </c>
      <c r="B12" s="12" t="s">
        <v>809</v>
      </c>
      <c r="C12" s="12" t="s">
        <v>810</v>
      </c>
    </row>
    <row r="13" spans="1:3" x14ac:dyDescent="0.25">
      <c r="A13" s="9">
        <v>283</v>
      </c>
      <c r="B13" s="10" t="s">
        <v>44</v>
      </c>
      <c r="C13" s="10" t="s">
        <v>812</v>
      </c>
    </row>
    <row r="14" spans="1:3" x14ac:dyDescent="0.25">
      <c r="A14" s="11">
        <v>284</v>
      </c>
      <c r="B14" s="12" t="s">
        <v>814</v>
      </c>
      <c r="C14" s="12" t="s">
        <v>815</v>
      </c>
    </row>
    <row r="15" spans="1:3" x14ac:dyDescent="0.25">
      <c r="A15" s="9">
        <v>285</v>
      </c>
      <c r="B15" s="10" t="s">
        <v>48</v>
      </c>
      <c r="C15" s="10" t="s">
        <v>817</v>
      </c>
    </row>
    <row r="16" spans="1:3" x14ac:dyDescent="0.25">
      <c r="A16" s="11">
        <v>290</v>
      </c>
      <c r="B16" s="12" t="s">
        <v>819</v>
      </c>
      <c r="C16" s="12" t="s">
        <v>820</v>
      </c>
    </row>
    <row r="17" spans="1:3" x14ac:dyDescent="0.25">
      <c r="A17" s="9">
        <v>293</v>
      </c>
      <c r="B17" s="10" t="s">
        <v>822</v>
      </c>
      <c r="C17" s="10" t="s">
        <v>823</v>
      </c>
    </row>
    <row r="18" spans="1:3" x14ac:dyDescent="0.25">
      <c r="A18" s="11">
        <v>294</v>
      </c>
      <c r="B18" s="12" t="s">
        <v>57</v>
      </c>
      <c r="C18" s="12" t="s">
        <v>825</v>
      </c>
    </row>
    <row r="19" spans="1:3" x14ac:dyDescent="0.25">
      <c r="A19" s="9">
        <v>327</v>
      </c>
      <c r="B19" s="10" t="s">
        <v>827</v>
      </c>
      <c r="C19" s="10" t="s">
        <v>828</v>
      </c>
    </row>
    <row r="20" spans="1:3" x14ac:dyDescent="0.25">
      <c r="A20" s="11">
        <v>356</v>
      </c>
      <c r="B20" s="12" t="s">
        <v>47</v>
      </c>
      <c r="C20" s="12" t="s">
        <v>830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779"/>
  <sheetViews>
    <sheetView topLeftCell="X1" zoomScale="85" zoomScaleNormal="85" workbookViewId="0">
      <pane ySplit="1" topLeftCell="A741" activePane="bottomLeft" state="frozen"/>
      <selection activeCell="Y1" sqref="Y1"/>
      <selection pane="bottomLeft" activeCell="AP761" sqref="AP761"/>
    </sheetView>
  </sheetViews>
  <sheetFormatPr defaultRowHeight="15" x14ac:dyDescent="0.25"/>
  <cols>
    <col min="1" max="1" width="6" style="47" bestFit="1" customWidth="1"/>
    <col min="2" max="2" width="6.140625" style="47" bestFit="1" customWidth="1"/>
    <col min="3" max="5" width="5.85546875" style="47" bestFit="1" customWidth="1"/>
    <col min="6" max="6" width="5" style="47" bestFit="1" customWidth="1"/>
    <col min="7" max="7" width="6.140625" style="47" bestFit="1" customWidth="1"/>
    <col min="8" max="8" width="5.140625" style="47" bestFit="1" customWidth="1"/>
    <col min="9" max="9" width="5.85546875" style="47" bestFit="1" customWidth="1"/>
    <col min="10" max="10" width="6.140625" style="47" bestFit="1" customWidth="1"/>
    <col min="11" max="11" width="12.140625" style="47" bestFit="1" customWidth="1"/>
    <col min="12" max="12" width="10.85546875" style="47" bestFit="1" customWidth="1"/>
    <col min="13" max="13" width="12.7109375" style="47" bestFit="1" customWidth="1"/>
    <col min="14" max="14" width="11.42578125" style="47" bestFit="1" customWidth="1"/>
    <col min="15" max="15" width="14.42578125" style="42" bestFit="1" customWidth="1"/>
    <col min="16" max="16" width="13.28515625" style="42" bestFit="1" customWidth="1"/>
    <col min="17" max="17" width="15.7109375" style="42" bestFit="1" customWidth="1"/>
    <col min="18" max="18" width="13.85546875" style="42" bestFit="1" customWidth="1"/>
    <col min="19" max="19" width="13" style="42" bestFit="1" customWidth="1"/>
    <col min="20" max="20" width="24" style="42" bestFit="1" customWidth="1"/>
    <col min="21" max="21" width="26.42578125" style="42" bestFit="1" customWidth="1"/>
    <col min="22" max="22" width="25.140625" style="42" bestFit="1" customWidth="1"/>
    <col min="23" max="23" width="25.42578125" style="42" bestFit="1" customWidth="1"/>
    <col min="24" max="24" width="18.5703125" style="42" bestFit="1" customWidth="1"/>
    <col min="25" max="25" width="7.42578125" style="42" bestFit="1" customWidth="1"/>
    <col min="26" max="26" width="7.7109375" style="42" bestFit="1" customWidth="1"/>
    <col min="27" max="27" width="7.42578125" style="42" bestFit="1" customWidth="1"/>
    <col min="28" max="28" width="7.5703125" style="42" bestFit="1" customWidth="1"/>
    <col min="29" max="29" width="7.42578125" style="42" bestFit="1" customWidth="1"/>
    <col min="30" max="30" width="7.7109375" style="42" bestFit="1" customWidth="1"/>
    <col min="31" max="31" width="6.5703125" style="42" bestFit="1" customWidth="1"/>
    <col min="32" max="32" width="6.7109375" style="42" bestFit="1" customWidth="1"/>
    <col min="33" max="33" width="7.7109375" style="42" bestFit="1" customWidth="1"/>
    <col min="34" max="34" width="7.42578125" style="42" bestFit="1" customWidth="1"/>
    <col min="35" max="51" width="7.85546875" style="42" bestFit="1" customWidth="1"/>
    <col min="52" max="54" width="7.85546875" bestFit="1" customWidth="1"/>
    <col min="55" max="55" width="22.140625" bestFit="1" customWidth="1"/>
    <col min="56" max="56" width="14.140625" bestFit="1" customWidth="1"/>
    <col min="57" max="57" width="14" bestFit="1" customWidth="1"/>
    <col min="58" max="58" width="12.85546875" bestFit="1" customWidth="1"/>
    <col min="59" max="59" width="12.5703125" bestFit="1" customWidth="1"/>
    <col min="60" max="65" width="10.42578125" bestFit="1" customWidth="1"/>
    <col min="66" max="66" width="22.5703125" bestFit="1" customWidth="1"/>
    <col min="67" max="67" width="23.7109375" bestFit="1" customWidth="1"/>
    <col min="68" max="68" width="23" bestFit="1" customWidth="1"/>
    <col min="69" max="69" width="21.85546875" bestFit="1" customWidth="1"/>
    <col min="70" max="70" width="22.85546875" bestFit="1" customWidth="1"/>
    <col min="71" max="71" width="17.42578125" bestFit="1" customWidth="1"/>
    <col min="72" max="72" width="21.140625" bestFit="1" customWidth="1"/>
    <col min="73" max="73" width="21.5703125" bestFit="1" customWidth="1"/>
    <col min="74" max="74" width="20.140625" bestFit="1" customWidth="1"/>
    <col min="75" max="75" width="17.42578125" bestFit="1" customWidth="1"/>
  </cols>
  <sheetData>
    <row r="1" spans="1:59" x14ac:dyDescent="0.25">
      <c r="A1" s="47" t="s">
        <v>715</v>
      </c>
      <c r="B1" s="47" t="s">
        <v>716</v>
      </c>
      <c r="C1" s="47" t="s">
        <v>717</v>
      </c>
      <c r="D1" s="47" t="s">
        <v>718</v>
      </c>
      <c r="E1" s="47" t="s">
        <v>719</v>
      </c>
      <c r="F1" s="47" t="s">
        <v>92</v>
      </c>
      <c r="G1" s="47" t="s">
        <v>720</v>
      </c>
      <c r="H1" s="47" t="s">
        <v>721</v>
      </c>
      <c r="I1" s="47" t="s">
        <v>722</v>
      </c>
      <c r="J1" s="47" t="s">
        <v>723</v>
      </c>
      <c r="K1" s="47" t="s">
        <v>724</v>
      </c>
      <c r="L1" s="47" t="s">
        <v>725</v>
      </c>
      <c r="M1" s="47" t="s">
        <v>726</v>
      </c>
      <c r="N1" s="47" t="s">
        <v>727</v>
      </c>
      <c r="O1" s="42" t="s">
        <v>728</v>
      </c>
      <c r="P1" s="42" t="s">
        <v>729</v>
      </c>
      <c r="Q1" s="42" t="s">
        <v>730</v>
      </c>
      <c r="R1" s="42" t="s">
        <v>731</v>
      </c>
      <c r="S1" s="47" t="s">
        <v>732</v>
      </c>
      <c r="T1" s="42" t="s">
        <v>733</v>
      </c>
      <c r="U1" s="42" t="s">
        <v>734</v>
      </c>
      <c r="V1" s="42" t="s">
        <v>735</v>
      </c>
      <c r="W1" s="42" t="s">
        <v>736</v>
      </c>
      <c r="X1" s="42" t="s">
        <v>737</v>
      </c>
      <c r="Y1" s="42" t="s">
        <v>738</v>
      </c>
      <c r="Z1" s="42" t="s">
        <v>739</v>
      </c>
      <c r="AA1" s="42" t="s">
        <v>740</v>
      </c>
      <c r="AB1" s="42" t="s">
        <v>741</v>
      </c>
      <c r="AC1" s="42" t="s">
        <v>742</v>
      </c>
      <c r="AD1" s="42" t="s">
        <v>743</v>
      </c>
      <c r="AE1" s="42" t="s">
        <v>744</v>
      </c>
      <c r="AF1" s="42" t="s">
        <v>745</v>
      </c>
      <c r="AG1" s="42" t="s">
        <v>746</v>
      </c>
      <c r="AH1" s="42" t="s">
        <v>747</v>
      </c>
      <c r="AI1" s="42" t="s">
        <v>748</v>
      </c>
      <c r="AJ1" s="42" t="s">
        <v>749</v>
      </c>
      <c r="AK1" s="42" t="s">
        <v>750</v>
      </c>
      <c r="AL1" s="42" t="s">
        <v>751</v>
      </c>
      <c r="AM1" s="42" t="s">
        <v>752</v>
      </c>
      <c r="AN1" s="42" t="s">
        <v>762</v>
      </c>
      <c r="AO1" s="42" t="s">
        <v>753</v>
      </c>
      <c r="AP1" s="42" t="s">
        <v>754</v>
      </c>
      <c r="AQ1" s="42" t="s">
        <v>755</v>
      </c>
      <c r="AR1" s="42" t="s">
        <v>756</v>
      </c>
      <c r="AS1" s="42" t="s">
        <v>757</v>
      </c>
      <c r="AT1" s="42" t="s">
        <v>758</v>
      </c>
      <c r="AU1" s="42" t="s">
        <v>759</v>
      </c>
      <c r="AV1" s="42" t="s">
        <v>760</v>
      </c>
      <c r="AW1" s="42" t="s">
        <v>761</v>
      </c>
      <c r="AX1" s="42" t="s">
        <v>916</v>
      </c>
      <c r="AY1" s="42" t="s">
        <v>917</v>
      </c>
      <c r="AZ1" t="s">
        <v>763</v>
      </c>
      <c r="BA1" t="s">
        <v>764</v>
      </c>
      <c r="BB1" t="s">
        <v>918</v>
      </c>
      <c r="BC1" t="s">
        <v>765</v>
      </c>
      <c r="BD1" t="s">
        <v>933</v>
      </c>
      <c r="BE1" t="s">
        <v>934</v>
      </c>
      <c r="BF1" t="s">
        <v>935</v>
      </c>
      <c r="BG1" t="s">
        <v>936</v>
      </c>
    </row>
    <row r="2" spans="1:59" x14ac:dyDescent="0.25">
      <c r="A2" s="47">
        <v>0</v>
      </c>
      <c r="B2" s="47">
        <v>0</v>
      </c>
      <c r="C2" s="47">
        <v>0</v>
      </c>
      <c r="D2" s="47">
        <v>0</v>
      </c>
      <c r="E2" s="47">
        <v>0</v>
      </c>
      <c r="F2" s="47">
        <v>0</v>
      </c>
      <c r="G2" s="47">
        <v>0</v>
      </c>
      <c r="H2" s="47">
        <v>0</v>
      </c>
      <c r="I2" s="47">
        <v>0</v>
      </c>
      <c r="J2" s="47">
        <v>0</v>
      </c>
      <c r="K2" s="47">
        <v>21</v>
      </c>
      <c r="L2" s="47">
        <v>276</v>
      </c>
      <c r="M2" s="47">
        <v>4</v>
      </c>
      <c r="N2" s="47">
        <v>5</v>
      </c>
      <c r="O2" s="42">
        <v>0</v>
      </c>
      <c r="P2" s="42">
        <v>5</v>
      </c>
      <c r="Q2" s="42">
        <v>0</v>
      </c>
      <c r="R2" s="42">
        <v>0</v>
      </c>
      <c r="S2" s="47">
        <v>0</v>
      </c>
      <c r="T2" s="42">
        <v>1.92</v>
      </c>
      <c r="U2" s="42">
        <v>0</v>
      </c>
      <c r="V2" s="42">
        <v>0</v>
      </c>
      <c r="W2" s="42">
        <v>0</v>
      </c>
      <c r="X2" s="42">
        <v>0</v>
      </c>
      <c r="Y2" s="42">
        <v>0</v>
      </c>
      <c r="Z2" s="42">
        <v>0</v>
      </c>
      <c r="AA2" s="42">
        <v>0</v>
      </c>
      <c r="AB2" s="42">
        <v>0</v>
      </c>
      <c r="AC2" s="42">
        <v>0</v>
      </c>
      <c r="AD2" s="42">
        <v>0</v>
      </c>
      <c r="AE2" s="42">
        <v>0</v>
      </c>
      <c r="AF2" s="42">
        <v>0</v>
      </c>
      <c r="AG2" s="42">
        <v>0</v>
      </c>
      <c r="AH2" s="42">
        <v>0</v>
      </c>
      <c r="AI2" s="47">
        <v>0</v>
      </c>
      <c r="AJ2" s="47">
        <v>0</v>
      </c>
      <c r="AK2" s="47">
        <v>0</v>
      </c>
      <c r="AL2" s="47">
        <v>0</v>
      </c>
      <c r="AM2" s="47">
        <v>0</v>
      </c>
      <c r="AN2">
        <v>0</v>
      </c>
      <c r="AO2" s="47">
        <v>0</v>
      </c>
      <c r="AP2" s="47">
        <v>0</v>
      </c>
      <c r="AQ2" s="47">
        <v>0</v>
      </c>
      <c r="AR2" s="47">
        <v>0</v>
      </c>
      <c r="AS2" s="47">
        <v>0</v>
      </c>
      <c r="AT2" s="47">
        <v>0</v>
      </c>
      <c r="AU2" s="47">
        <v>0</v>
      </c>
      <c r="AV2" s="47">
        <v>0</v>
      </c>
      <c r="AW2" s="47">
        <v>0</v>
      </c>
      <c r="AX2" s="47">
        <v>0</v>
      </c>
      <c r="AY2">
        <v>0</v>
      </c>
      <c r="AZ2" s="47">
        <v>0</v>
      </c>
      <c r="BA2" s="47">
        <v>0</v>
      </c>
      <c r="BB2">
        <v>0</v>
      </c>
      <c r="BC2" t="s">
        <v>628</v>
      </c>
      <c r="BD2">
        <v>0</v>
      </c>
      <c r="BE2">
        <v>0</v>
      </c>
      <c r="BF2">
        <v>0</v>
      </c>
      <c r="BG2">
        <v>0</v>
      </c>
    </row>
    <row r="3" spans="1:59" x14ac:dyDescent="0.25">
      <c r="A3" s="47">
        <v>1</v>
      </c>
      <c r="B3" s="47">
        <v>5</v>
      </c>
      <c r="C3" s="47">
        <v>4</v>
      </c>
      <c r="D3" s="47">
        <v>0</v>
      </c>
      <c r="E3" s="47">
        <v>4</v>
      </c>
      <c r="F3" s="47">
        <v>0</v>
      </c>
      <c r="G3" s="47">
        <v>0</v>
      </c>
      <c r="H3" s="47">
        <v>0</v>
      </c>
      <c r="I3" s="47">
        <v>0</v>
      </c>
      <c r="J3" s="47">
        <v>0</v>
      </c>
      <c r="K3" s="47">
        <v>21</v>
      </c>
      <c r="L3" s="47">
        <v>283</v>
      </c>
      <c r="M3" s="47">
        <v>4</v>
      </c>
      <c r="N3" s="47">
        <v>2</v>
      </c>
      <c r="O3" s="42">
        <v>0</v>
      </c>
      <c r="P3" s="42">
        <v>3.15</v>
      </c>
      <c r="Q3" s="42">
        <v>0</v>
      </c>
      <c r="R3" s="42">
        <v>0.7</v>
      </c>
      <c r="S3" s="47">
        <v>8</v>
      </c>
      <c r="T3" s="42">
        <v>1.31</v>
      </c>
      <c r="U3" s="42">
        <v>0.45999999999999996</v>
      </c>
      <c r="V3" s="42">
        <v>1.0999999999999999</v>
      </c>
      <c r="W3" s="42">
        <v>37</v>
      </c>
      <c r="X3" s="42">
        <v>18</v>
      </c>
      <c r="Y3" s="42">
        <v>0.5</v>
      </c>
      <c r="Z3" s="42">
        <v>0.62</v>
      </c>
      <c r="AA3" s="42">
        <v>0.5</v>
      </c>
      <c r="AB3" s="42">
        <v>0.12</v>
      </c>
      <c r="AC3" s="42">
        <v>0</v>
      </c>
      <c r="AD3" s="42">
        <v>0</v>
      </c>
      <c r="AE3" s="42">
        <v>0</v>
      </c>
      <c r="AF3" s="42">
        <v>0</v>
      </c>
      <c r="AG3" s="42">
        <v>0</v>
      </c>
      <c r="AH3" s="42">
        <v>0</v>
      </c>
      <c r="AI3" s="47">
        <v>1</v>
      </c>
      <c r="AJ3" s="47">
        <v>2</v>
      </c>
      <c r="AK3" s="47">
        <v>2</v>
      </c>
      <c r="AL3" s="47">
        <v>0</v>
      </c>
      <c r="AM3" s="47">
        <v>0</v>
      </c>
      <c r="AN3">
        <v>0</v>
      </c>
      <c r="AO3" s="47">
        <v>0</v>
      </c>
      <c r="AP3" s="47">
        <v>0</v>
      </c>
      <c r="AQ3" s="47">
        <v>0</v>
      </c>
      <c r="AR3" s="47">
        <v>0</v>
      </c>
      <c r="AS3" s="47">
        <v>3</v>
      </c>
      <c r="AT3" s="47">
        <v>3</v>
      </c>
      <c r="AU3" s="47">
        <v>2</v>
      </c>
      <c r="AV3" s="47">
        <v>1</v>
      </c>
      <c r="AW3" s="47">
        <v>0</v>
      </c>
      <c r="AX3" s="47">
        <v>0</v>
      </c>
      <c r="AY3">
        <v>0</v>
      </c>
      <c r="AZ3" s="47">
        <v>0</v>
      </c>
      <c r="BA3" s="47">
        <v>0</v>
      </c>
      <c r="BB3">
        <v>0</v>
      </c>
      <c r="BC3" t="s">
        <v>152</v>
      </c>
      <c r="BD3">
        <v>2.2999999999999998</v>
      </c>
      <c r="BE3">
        <v>3.5</v>
      </c>
      <c r="BF3">
        <v>5</v>
      </c>
      <c r="BG3">
        <v>3</v>
      </c>
    </row>
    <row r="4" spans="1:59" x14ac:dyDescent="0.25">
      <c r="A4" s="47">
        <v>0</v>
      </c>
      <c r="B4" s="47">
        <v>4</v>
      </c>
      <c r="C4" s="47">
        <v>2</v>
      </c>
      <c r="D4" s="47">
        <v>1</v>
      </c>
      <c r="E4" s="47">
        <v>1</v>
      </c>
      <c r="F4" s="47">
        <v>0</v>
      </c>
      <c r="G4" s="47">
        <v>1</v>
      </c>
      <c r="H4" s="47">
        <v>0</v>
      </c>
      <c r="I4" s="47">
        <v>0</v>
      </c>
      <c r="J4" s="47">
        <v>0</v>
      </c>
      <c r="K4" s="47">
        <v>21</v>
      </c>
      <c r="L4" s="47">
        <v>275</v>
      </c>
      <c r="M4" s="47">
        <v>4</v>
      </c>
      <c r="N4" s="47">
        <v>6</v>
      </c>
      <c r="O4" s="42">
        <v>0</v>
      </c>
      <c r="P4" s="42">
        <v>3.87</v>
      </c>
      <c r="Q4" s="42">
        <v>0</v>
      </c>
      <c r="R4" s="42">
        <v>1.67</v>
      </c>
      <c r="S4" s="47">
        <v>4</v>
      </c>
      <c r="T4" s="42">
        <v>0.31</v>
      </c>
      <c r="U4" s="42">
        <v>0.8</v>
      </c>
      <c r="V4" s="42">
        <v>1.9666666666666668</v>
      </c>
      <c r="W4" s="42">
        <v>32</v>
      </c>
      <c r="X4" s="42">
        <v>14</v>
      </c>
      <c r="Y4" s="42">
        <v>0.25</v>
      </c>
      <c r="Z4" s="42">
        <v>1</v>
      </c>
      <c r="AA4" s="42">
        <v>0.5</v>
      </c>
      <c r="AB4" s="42">
        <v>0</v>
      </c>
      <c r="AC4" s="42">
        <v>0.25</v>
      </c>
      <c r="AD4" s="42">
        <v>0</v>
      </c>
      <c r="AE4" s="42">
        <v>0</v>
      </c>
      <c r="AF4" s="42">
        <v>0</v>
      </c>
      <c r="AG4" s="42">
        <v>0.25</v>
      </c>
      <c r="AH4" s="42">
        <v>0</v>
      </c>
      <c r="AI4" s="47">
        <v>0</v>
      </c>
      <c r="AJ4" s="47">
        <v>0</v>
      </c>
      <c r="AK4" s="47">
        <v>0</v>
      </c>
      <c r="AL4" s="47">
        <v>0</v>
      </c>
      <c r="AM4" s="47">
        <v>1</v>
      </c>
      <c r="AN4">
        <v>0</v>
      </c>
      <c r="AO4" s="47">
        <v>0</v>
      </c>
      <c r="AP4" s="47">
        <v>0</v>
      </c>
      <c r="AQ4" s="47">
        <v>0</v>
      </c>
      <c r="AR4" s="47">
        <v>0</v>
      </c>
      <c r="AS4" s="47">
        <v>1</v>
      </c>
      <c r="AT4" s="47">
        <v>4</v>
      </c>
      <c r="AU4" s="47">
        <v>2</v>
      </c>
      <c r="AV4" s="47">
        <v>0</v>
      </c>
      <c r="AW4" s="47">
        <v>0</v>
      </c>
      <c r="AX4" s="47">
        <v>0</v>
      </c>
      <c r="AY4">
        <v>0</v>
      </c>
      <c r="AZ4" s="47">
        <v>0</v>
      </c>
      <c r="BA4" s="47">
        <v>1</v>
      </c>
      <c r="BB4">
        <v>0</v>
      </c>
      <c r="BC4" t="s">
        <v>631</v>
      </c>
      <c r="BD4">
        <v>0.8</v>
      </c>
      <c r="BE4">
        <v>5.9</v>
      </c>
      <c r="BF4">
        <v>1</v>
      </c>
      <c r="BG4">
        <v>3</v>
      </c>
    </row>
    <row r="5" spans="1:59" x14ac:dyDescent="0.25">
      <c r="A5" s="47">
        <v>6</v>
      </c>
      <c r="B5" s="47">
        <v>48</v>
      </c>
      <c r="C5" s="47">
        <v>35</v>
      </c>
      <c r="D5" s="47">
        <v>4</v>
      </c>
      <c r="E5" s="47">
        <v>37</v>
      </c>
      <c r="F5" s="47">
        <v>2</v>
      </c>
      <c r="G5" s="47">
        <v>5</v>
      </c>
      <c r="H5" s="47">
        <v>0</v>
      </c>
      <c r="I5" s="47">
        <v>0</v>
      </c>
      <c r="J5" s="47">
        <v>0</v>
      </c>
      <c r="K5" s="47">
        <v>21</v>
      </c>
      <c r="L5" s="47">
        <v>275</v>
      </c>
      <c r="M5" s="47">
        <v>4</v>
      </c>
      <c r="N5" s="47">
        <v>7</v>
      </c>
      <c r="O5" s="42">
        <v>0</v>
      </c>
      <c r="P5" s="42">
        <v>10.48</v>
      </c>
      <c r="Q5" s="42">
        <v>0</v>
      </c>
      <c r="R5" s="42">
        <v>4.92</v>
      </c>
      <c r="S5" s="47">
        <v>16</v>
      </c>
      <c r="T5" s="42">
        <v>3.48</v>
      </c>
      <c r="U5" s="42">
        <v>3.7428571428571424</v>
      </c>
      <c r="V5" s="42">
        <v>5.8333333333333321</v>
      </c>
      <c r="W5" s="42">
        <v>90</v>
      </c>
      <c r="X5" s="42">
        <v>69</v>
      </c>
      <c r="Y5" s="42">
        <v>2.31</v>
      </c>
      <c r="Z5" s="42">
        <v>3</v>
      </c>
      <c r="AA5" s="42">
        <v>2.19</v>
      </c>
      <c r="AB5" s="42">
        <v>0.38</v>
      </c>
      <c r="AC5" s="42">
        <v>0.25</v>
      </c>
      <c r="AD5" s="42">
        <v>0</v>
      </c>
      <c r="AE5" s="42">
        <v>0.12</v>
      </c>
      <c r="AF5" s="42">
        <v>0</v>
      </c>
      <c r="AG5" s="42">
        <v>0.31</v>
      </c>
      <c r="AH5" s="42">
        <v>0</v>
      </c>
      <c r="AI5" s="47">
        <v>18</v>
      </c>
      <c r="AJ5" s="47">
        <v>18</v>
      </c>
      <c r="AK5" s="47">
        <v>22</v>
      </c>
      <c r="AL5" s="47">
        <v>3</v>
      </c>
      <c r="AM5" s="47">
        <v>2</v>
      </c>
      <c r="AN5">
        <v>0</v>
      </c>
      <c r="AO5" s="47">
        <v>0</v>
      </c>
      <c r="AP5" s="47">
        <v>0</v>
      </c>
      <c r="AQ5" s="47">
        <v>3</v>
      </c>
      <c r="AR5" s="47">
        <v>0</v>
      </c>
      <c r="AS5" s="47">
        <v>19</v>
      </c>
      <c r="AT5" s="47">
        <v>30</v>
      </c>
      <c r="AU5" s="47">
        <v>13</v>
      </c>
      <c r="AV5" s="47">
        <v>3</v>
      </c>
      <c r="AW5" s="47">
        <v>2</v>
      </c>
      <c r="AX5" s="47">
        <v>2</v>
      </c>
      <c r="AY5">
        <v>0</v>
      </c>
      <c r="AZ5" s="47">
        <v>0</v>
      </c>
      <c r="BA5" s="47">
        <v>2</v>
      </c>
      <c r="BB5">
        <v>0</v>
      </c>
      <c r="BC5" t="s">
        <v>276</v>
      </c>
      <c r="BD5">
        <v>26.200000000000003</v>
      </c>
      <c r="BE5">
        <v>52.6</v>
      </c>
      <c r="BF5">
        <v>7</v>
      </c>
      <c r="BG5">
        <v>9</v>
      </c>
    </row>
    <row r="6" spans="1:59" x14ac:dyDescent="0.25">
      <c r="A6" s="47">
        <v>0</v>
      </c>
      <c r="B6" s="47">
        <v>0</v>
      </c>
      <c r="C6" s="47">
        <v>0</v>
      </c>
      <c r="D6" s="47">
        <v>0</v>
      </c>
      <c r="E6" s="47">
        <v>0</v>
      </c>
      <c r="F6" s="47">
        <v>0</v>
      </c>
      <c r="G6" s="47">
        <v>0</v>
      </c>
      <c r="H6" s="47">
        <v>0</v>
      </c>
      <c r="I6" s="47">
        <v>0</v>
      </c>
      <c r="J6" s="47">
        <v>0</v>
      </c>
      <c r="K6" s="47">
        <v>21</v>
      </c>
      <c r="L6" s="47">
        <v>275</v>
      </c>
      <c r="M6" s="47">
        <v>1</v>
      </c>
      <c r="N6" s="47">
        <v>6</v>
      </c>
      <c r="O6" s="42">
        <v>0</v>
      </c>
      <c r="P6" s="42">
        <v>3</v>
      </c>
      <c r="Q6" s="42">
        <v>0</v>
      </c>
      <c r="R6" s="42">
        <v>0</v>
      </c>
      <c r="S6" s="47">
        <v>0</v>
      </c>
      <c r="T6" s="42">
        <v>1.71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C6" s="42">
        <v>0</v>
      </c>
      <c r="AD6" s="42">
        <v>0</v>
      </c>
      <c r="AE6" s="42">
        <v>0</v>
      </c>
      <c r="AF6" s="42">
        <v>0</v>
      </c>
      <c r="AG6" s="42">
        <v>0</v>
      </c>
      <c r="AH6" s="42">
        <v>0</v>
      </c>
      <c r="AI6" s="47">
        <v>0</v>
      </c>
      <c r="AJ6" s="47">
        <v>0</v>
      </c>
      <c r="AK6" s="47">
        <v>0</v>
      </c>
      <c r="AL6" s="47">
        <v>0</v>
      </c>
      <c r="AM6" s="47">
        <v>0</v>
      </c>
      <c r="AN6">
        <v>0</v>
      </c>
      <c r="AO6" s="47">
        <v>0</v>
      </c>
      <c r="AP6" s="47">
        <v>0</v>
      </c>
      <c r="AQ6" s="47">
        <v>0</v>
      </c>
      <c r="AR6" s="47">
        <v>0</v>
      </c>
      <c r="AS6" s="47">
        <v>0</v>
      </c>
      <c r="AT6" s="47">
        <v>0</v>
      </c>
      <c r="AU6" s="47">
        <v>0</v>
      </c>
      <c r="AV6" s="47">
        <v>0</v>
      </c>
      <c r="AW6" s="47">
        <v>0</v>
      </c>
      <c r="AX6" s="47">
        <v>0</v>
      </c>
      <c r="AY6">
        <v>0</v>
      </c>
      <c r="AZ6" s="47">
        <v>0</v>
      </c>
      <c r="BA6" s="47">
        <v>0</v>
      </c>
      <c r="BB6">
        <v>0</v>
      </c>
      <c r="BC6" t="s">
        <v>498</v>
      </c>
      <c r="BD6">
        <v>0</v>
      </c>
      <c r="BE6">
        <v>0</v>
      </c>
      <c r="BF6">
        <v>0</v>
      </c>
      <c r="BG6">
        <v>0</v>
      </c>
    </row>
    <row r="7" spans="1:59" x14ac:dyDescent="0.25">
      <c r="A7" s="47">
        <v>0</v>
      </c>
      <c r="B7" s="47">
        <v>0</v>
      </c>
      <c r="C7" s="47">
        <v>0</v>
      </c>
      <c r="D7" s="47">
        <v>0</v>
      </c>
      <c r="E7" s="47">
        <v>0</v>
      </c>
      <c r="F7" s="47">
        <v>0</v>
      </c>
      <c r="G7" s="47">
        <v>0</v>
      </c>
      <c r="H7" s="47">
        <v>0</v>
      </c>
      <c r="I7" s="47">
        <v>0</v>
      </c>
      <c r="J7" s="47">
        <v>0</v>
      </c>
      <c r="K7" s="47">
        <v>21</v>
      </c>
      <c r="L7" s="47">
        <v>275</v>
      </c>
      <c r="M7" s="47">
        <v>4</v>
      </c>
      <c r="N7" s="47">
        <v>6</v>
      </c>
      <c r="O7" s="42">
        <v>0</v>
      </c>
      <c r="P7" s="47">
        <v>5</v>
      </c>
      <c r="Q7" s="42">
        <v>0</v>
      </c>
      <c r="R7" s="42">
        <v>0</v>
      </c>
      <c r="S7" s="47">
        <v>0</v>
      </c>
      <c r="T7" s="42">
        <v>1.92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C7" s="42">
        <v>0</v>
      </c>
      <c r="AD7" s="42">
        <v>0</v>
      </c>
      <c r="AE7" s="42">
        <v>0</v>
      </c>
      <c r="AF7" s="42">
        <v>0</v>
      </c>
      <c r="AG7" s="42">
        <v>0</v>
      </c>
      <c r="AH7" s="42">
        <v>0</v>
      </c>
      <c r="AI7" s="47">
        <v>0</v>
      </c>
      <c r="AJ7" s="47">
        <v>0</v>
      </c>
      <c r="AK7" s="47">
        <v>0</v>
      </c>
      <c r="AL7" s="47">
        <v>0</v>
      </c>
      <c r="AM7" s="47">
        <v>0</v>
      </c>
      <c r="AN7">
        <v>0</v>
      </c>
      <c r="AO7" s="47">
        <v>0</v>
      </c>
      <c r="AP7" s="47">
        <v>0</v>
      </c>
      <c r="AQ7" s="47">
        <v>0</v>
      </c>
      <c r="AR7" s="47">
        <v>0</v>
      </c>
      <c r="AS7" s="47">
        <v>0</v>
      </c>
      <c r="AT7" s="47">
        <v>0</v>
      </c>
      <c r="AU7" s="47">
        <v>0</v>
      </c>
      <c r="AV7" s="47">
        <v>0</v>
      </c>
      <c r="AW7" s="47">
        <v>0</v>
      </c>
      <c r="AX7" s="47">
        <v>0</v>
      </c>
      <c r="AY7">
        <v>0</v>
      </c>
      <c r="AZ7" s="47">
        <v>0</v>
      </c>
      <c r="BA7" s="47">
        <v>0</v>
      </c>
      <c r="BB7">
        <v>0</v>
      </c>
      <c r="BC7" t="s">
        <v>673</v>
      </c>
      <c r="BD7">
        <v>0</v>
      </c>
      <c r="BE7">
        <v>0</v>
      </c>
      <c r="BF7">
        <v>0</v>
      </c>
      <c r="BG7">
        <v>0</v>
      </c>
    </row>
    <row r="8" spans="1:59" x14ac:dyDescent="0.25">
      <c r="A8" s="47">
        <v>0</v>
      </c>
      <c r="B8" s="47">
        <v>0</v>
      </c>
      <c r="C8" s="47">
        <v>0</v>
      </c>
      <c r="D8" s="47">
        <v>0</v>
      </c>
      <c r="E8" s="47">
        <v>0</v>
      </c>
      <c r="F8" s="47">
        <v>0</v>
      </c>
      <c r="G8" s="47">
        <v>0</v>
      </c>
      <c r="H8" s="47">
        <v>0</v>
      </c>
      <c r="I8" s="47">
        <v>0</v>
      </c>
      <c r="J8" s="47">
        <v>0</v>
      </c>
      <c r="K8" s="47">
        <v>21</v>
      </c>
      <c r="L8" s="47">
        <v>275</v>
      </c>
      <c r="M8" s="47">
        <v>3</v>
      </c>
      <c r="N8" s="47">
        <v>6</v>
      </c>
      <c r="O8" s="42">
        <v>0</v>
      </c>
      <c r="P8" s="42">
        <v>2</v>
      </c>
      <c r="Q8" s="42">
        <v>0</v>
      </c>
      <c r="R8" s="42">
        <v>0</v>
      </c>
      <c r="S8" s="47">
        <v>0</v>
      </c>
      <c r="T8" s="42">
        <v>1.61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C8" s="42">
        <v>0</v>
      </c>
      <c r="AD8" s="42">
        <v>0</v>
      </c>
      <c r="AE8" s="42">
        <v>0</v>
      </c>
      <c r="AF8" s="42">
        <v>0</v>
      </c>
      <c r="AG8" s="42">
        <v>0</v>
      </c>
      <c r="AH8" s="42">
        <v>0</v>
      </c>
      <c r="AI8" s="47">
        <v>0</v>
      </c>
      <c r="AJ8" s="47">
        <v>0</v>
      </c>
      <c r="AK8" s="47">
        <v>0</v>
      </c>
      <c r="AL8" s="47">
        <v>0</v>
      </c>
      <c r="AM8" s="47">
        <v>0</v>
      </c>
      <c r="AN8">
        <v>0</v>
      </c>
      <c r="AO8" s="47">
        <v>0</v>
      </c>
      <c r="AP8" s="47">
        <v>0</v>
      </c>
      <c r="AQ8" s="47">
        <v>0</v>
      </c>
      <c r="AR8" s="47">
        <v>0</v>
      </c>
      <c r="AS8" s="47">
        <v>0</v>
      </c>
      <c r="AT8" s="47">
        <v>0</v>
      </c>
      <c r="AU8" s="47">
        <v>0</v>
      </c>
      <c r="AV8" s="47">
        <v>0</v>
      </c>
      <c r="AW8" s="47">
        <v>0</v>
      </c>
      <c r="AX8" s="47">
        <v>0</v>
      </c>
      <c r="AY8">
        <v>0</v>
      </c>
      <c r="AZ8" s="47">
        <v>0</v>
      </c>
      <c r="BA8" s="47">
        <v>0</v>
      </c>
      <c r="BB8">
        <v>0</v>
      </c>
      <c r="BC8" t="s">
        <v>520</v>
      </c>
      <c r="BD8">
        <v>0</v>
      </c>
      <c r="BE8">
        <v>0</v>
      </c>
      <c r="BF8">
        <v>0</v>
      </c>
      <c r="BG8">
        <v>0</v>
      </c>
    </row>
    <row r="9" spans="1:59" x14ac:dyDescent="0.25">
      <c r="A9" s="47">
        <v>0</v>
      </c>
      <c r="B9" s="47">
        <v>0</v>
      </c>
      <c r="C9" s="47">
        <v>0</v>
      </c>
      <c r="D9" s="47">
        <v>0</v>
      </c>
      <c r="E9" s="47">
        <v>0</v>
      </c>
      <c r="F9" s="47">
        <v>0</v>
      </c>
      <c r="G9" s="47">
        <v>0</v>
      </c>
      <c r="H9" s="47">
        <v>0</v>
      </c>
      <c r="I9" s="47">
        <v>0</v>
      </c>
      <c r="J9" s="47">
        <v>0</v>
      </c>
      <c r="K9" s="47">
        <v>21</v>
      </c>
      <c r="L9" s="47">
        <v>262</v>
      </c>
      <c r="M9" s="47">
        <v>5</v>
      </c>
      <c r="N9" s="47">
        <v>6</v>
      </c>
      <c r="O9" s="42">
        <v>0</v>
      </c>
      <c r="P9" s="42">
        <v>2</v>
      </c>
      <c r="Q9" s="42">
        <v>0</v>
      </c>
      <c r="R9" s="42">
        <v>0</v>
      </c>
      <c r="S9" s="47">
        <v>0</v>
      </c>
      <c r="T9" s="42">
        <v>1.61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C9" s="42">
        <v>0</v>
      </c>
      <c r="AD9" s="42">
        <v>0</v>
      </c>
      <c r="AE9" s="42">
        <v>0</v>
      </c>
      <c r="AF9" s="42">
        <v>0</v>
      </c>
      <c r="AG9" s="42">
        <v>0</v>
      </c>
      <c r="AH9" s="42">
        <v>0</v>
      </c>
      <c r="AI9" s="47">
        <v>0</v>
      </c>
      <c r="AJ9" s="47">
        <v>0</v>
      </c>
      <c r="AK9" s="47">
        <v>0</v>
      </c>
      <c r="AL9" s="47">
        <v>0</v>
      </c>
      <c r="AM9" s="47">
        <v>0</v>
      </c>
      <c r="AN9">
        <v>0</v>
      </c>
      <c r="AO9" s="47">
        <v>0</v>
      </c>
      <c r="AP9" s="47">
        <v>0</v>
      </c>
      <c r="AQ9" s="47">
        <v>0</v>
      </c>
      <c r="AR9" s="47">
        <v>0</v>
      </c>
      <c r="AS9" s="47">
        <v>0</v>
      </c>
      <c r="AT9" s="47">
        <v>0</v>
      </c>
      <c r="AU9" s="47">
        <v>0</v>
      </c>
      <c r="AV9" s="47">
        <v>0</v>
      </c>
      <c r="AW9" s="47">
        <v>0</v>
      </c>
      <c r="AX9" s="47">
        <v>0</v>
      </c>
      <c r="AY9">
        <v>0</v>
      </c>
      <c r="AZ9" s="47">
        <v>0</v>
      </c>
      <c r="BA9" s="47">
        <v>0</v>
      </c>
      <c r="BB9">
        <v>0</v>
      </c>
      <c r="BC9" t="s">
        <v>583</v>
      </c>
      <c r="BD9">
        <v>0</v>
      </c>
      <c r="BE9">
        <v>0</v>
      </c>
      <c r="BF9">
        <v>0</v>
      </c>
      <c r="BG9">
        <v>0</v>
      </c>
    </row>
    <row r="10" spans="1:59" x14ac:dyDescent="0.25">
      <c r="A10" s="47">
        <v>2</v>
      </c>
      <c r="B10" s="47">
        <v>5</v>
      </c>
      <c r="C10" s="47">
        <v>10</v>
      </c>
      <c r="D10" s="47">
        <v>3</v>
      </c>
      <c r="E10" s="47">
        <v>3</v>
      </c>
      <c r="F10" s="47">
        <v>0</v>
      </c>
      <c r="G10" s="47">
        <v>0</v>
      </c>
      <c r="H10" s="47">
        <v>0</v>
      </c>
      <c r="I10" s="47">
        <v>0</v>
      </c>
      <c r="J10" s="47">
        <v>0</v>
      </c>
      <c r="K10" s="47">
        <v>21</v>
      </c>
      <c r="L10" s="47">
        <v>284</v>
      </c>
      <c r="M10" s="47">
        <v>4</v>
      </c>
      <c r="N10" s="47">
        <v>6</v>
      </c>
      <c r="O10" s="42">
        <v>0</v>
      </c>
      <c r="P10" s="42">
        <v>1</v>
      </c>
      <c r="Q10" s="42">
        <v>0</v>
      </c>
      <c r="R10" s="42">
        <v>0.61</v>
      </c>
      <c r="S10" s="47">
        <v>8</v>
      </c>
      <c r="T10" s="42">
        <v>0.9</v>
      </c>
      <c r="U10" s="42">
        <v>0.45999999999999996</v>
      </c>
      <c r="V10" s="42">
        <v>0.8666666666666667</v>
      </c>
      <c r="W10" s="42">
        <v>45</v>
      </c>
      <c r="X10" s="42">
        <v>24</v>
      </c>
      <c r="Y10" s="42">
        <v>0.38</v>
      </c>
      <c r="Z10" s="42">
        <v>0.62</v>
      </c>
      <c r="AA10" s="42">
        <v>1.25</v>
      </c>
      <c r="AB10" s="42">
        <v>0.25</v>
      </c>
      <c r="AC10" s="42">
        <v>0.38</v>
      </c>
      <c r="AD10" s="42">
        <v>0</v>
      </c>
      <c r="AE10" s="42">
        <v>0</v>
      </c>
      <c r="AF10" s="42">
        <v>0</v>
      </c>
      <c r="AG10" s="42">
        <v>0</v>
      </c>
      <c r="AH10" s="42">
        <v>0</v>
      </c>
      <c r="AI10" s="47">
        <v>1</v>
      </c>
      <c r="AJ10" s="47">
        <v>2</v>
      </c>
      <c r="AK10" s="47">
        <v>4</v>
      </c>
      <c r="AL10" s="47">
        <v>1</v>
      </c>
      <c r="AM10" s="47">
        <v>2</v>
      </c>
      <c r="AN10">
        <v>0</v>
      </c>
      <c r="AO10" s="47">
        <v>0</v>
      </c>
      <c r="AP10" s="47">
        <v>0</v>
      </c>
      <c r="AQ10" s="47">
        <v>0</v>
      </c>
      <c r="AR10" s="47">
        <v>0</v>
      </c>
      <c r="AS10" s="47">
        <v>2</v>
      </c>
      <c r="AT10" s="47">
        <v>3</v>
      </c>
      <c r="AU10" s="47">
        <v>6</v>
      </c>
      <c r="AV10" s="47">
        <v>1</v>
      </c>
      <c r="AW10" s="47">
        <v>1</v>
      </c>
      <c r="AX10" s="47">
        <v>0</v>
      </c>
      <c r="AY10">
        <v>0</v>
      </c>
      <c r="AZ10" s="47">
        <v>0</v>
      </c>
      <c r="BA10" s="47">
        <v>0</v>
      </c>
      <c r="BB10">
        <v>0</v>
      </c>
      <c r="BC10" t="s">
        <v>486</v>
      </c>
      <c r="BD10">
        <v>2.2999999999999998</v>
      </c>
      <c r="BE10">
        <v>2.5999999999999996</v>
      </c>
      <c r="BF10">
        <v>5</v>
      </c>
      <c r="BG10">
        <v>3</v>
      </c>
    </row>
    <row r="11" spans="1:59" x14ac:dyDescent="0.25">
      <c r="A11" s="47">
        <v>3</v>
      </c>
      <c r="B11" s="47">
        <v>8</v>
      </c>
      <c r="C11" s="47">
        <v>8</v>
      </c>
      <c r="D11" s="47">
        <v>6</v>
      </c>
      <c r="E11" s="47">
        <v>23</v>
      </c>
      <c r="F11" s="47">
        <v>2</v>
      </c>
      <c r="G11" s="47">
        <v>2</v>
      </c>
      <c r="H11" s="47">
        <v>0</v>
      </c>
      <c r="I11" s="47">
        <v>0</v>
      </c>
      <c r="J11" s="47">
        <v>0</v>
      </c>
      <c r="K11" s="47">
        <v>21</v>
      </c>
      <c r="L11" s="47">
        <v>327</v>
      </c>
      <c r="M11" s="47">
        <v>4</v>
      </c>
      <c r="N11" s="47">
        <v>5</v>
      </c>
      <c r="O11" s="42">
        <v>0</v>
      </c>
      <c r="P11" s="42">
        <v>7.07</v>
      </c>
      <c r="Q11" s="42">
        <v>0</v>
      </c>
      <c r="R11" s="42">
        <v>3.96</v>
      </c>
      <c r="S11" s="47">
        <v>9</v>
      </c>
      <c r="T11" s="42">
        <v>4.08</v>
      </c>
      <c r="U11" s="42">
        <v>4.5750000000000002</v>
      </c>
      <c r="V11" s="42">
        <v>3.4599999999999995</v>
      </c>
      <c r="W11" s="42">
        <v>71</v>
      </c>
      <c r="X11" s="42">
        <v>61</v>
      </c>
      <c r="Y11" s="42">
        <v>2.56</v>
      </c>
      <c r="Z11" s="42">
        <v>0.89</v>
      </c>
      <c r="AA11" s="42">
        <v>0.89</v>
      </c>
      <c r="AB11" s="42">
        <v>0.33</v>
      </c>
      <c r="AC11" s="42">
        <v>0.67</v>
      </c>
      <c r="AD11" s="42">
        <v>0</v>
      </c>
      <c r="AE11" s="42">
        <v>0.22</v>
      </c>
      <c r="AF11" s="42">
        <v>0</v>
      </c>
      <c r="AG11" s="42">
        <v>0.22</v>
      </c>
      <c r="AH11" s="42">
        <v>0</v>
      </c>
      <c r="AI11" s="47">
        <v>12</v>
      </c>
      <c r="AJ11" s="47">
        <v>4</v>
      </c>
      <c r="AK11" s="47">
        <v>3</v>
      </c>
      <c r="AL11" s="47">
        <v>0</v>
      </c>
      <c r="AM11" s="47">
        <v>4</v>
      </c>
      <c r="AN11">
        <v>0</v>
      </c>
      <c r="AO11" s="47">
        <v>0</v>
      </c>
      <c r="AP11" s="47">
        <v>0</v>
      </c>
      <c r="AQ11" s="47">
        <v>2</v>
      </c>
      <c r="AR11" s="47">
        <v>0</v>
      </c>
      <c r="AS11" s="47">
        <v>11</v>
      </c>
      <c r="AT11" s="47">
        <v>4</v>
      </c>
      <c r="AU11" s="47">
        <v>5</v>
      </c>
      <c r="AV11" s="47">
        <v>3</v>
      </c>
      <c r="AW11" s="47">
        <v>2</v>
      </c>
      <c r="AX11" s="47">
        <v>2</v>
      </c>
      <c r="AY11">
        <v>0</v>
      </c>
      <c r="AZ11" s="47">
        <v>0</v>
      </c>
      <c r="BA11" s="47">
        <v>0</v>
      </c>
      <c r="BB11">
        <v>0</v>
      </c>
      <c r="BC11" t="s">
        <v>227</v>
      </c>
      <c r="BD11">
        <v>15.500000000000002</v>
      </c>
      <c r="BE11">
        <v>17.399999999999999</v>
      </c>
      <c r="BF11">
        <v>3</v>
      </c>
      <c r="BG11">
        <v>5</v>
      </c>
    </row>
    <row r="12" spans="1:59" x14ac:dyDescent="0.25">
      <c r="A12" s="47">
        <v>0</v>
      </c>
      <c r="B12" s="47">
        <v>3</v>
      </c>
      <c r="C12" s="47">
        <v>1</v>
      </c>
      <c r="D12" s="47">
        <v>0</v>
      </c>
      <c r="E12" s="47">
        <v>0</v>
      </c>
      <c r="F12" s="47">
        <v>0</v>
      </c>
      <c r="G12" s="47">
        <v>0</v>
      </c>
      <c r="H12" s="47">
        <v>0</v>
      </c>
      <c r="I12" s="47">
        <v>0</v>
      </c>
      <c r="J12" s="47">
        <v>0</v>
      </c>
      <c r="K12" s="47">
        <v>21</v>
      </c>
      <c r="L12" s="47">
        <v>327</v>
      </c>
      <c r="M12" s="47">
        <v>5</v>
      </c>
      <c r="N12" s="47">
        <v>5</v>
      </c>
      <c r="O12" s="42">
        <v>0</v>
      </c>
      <c r="P12" s="42">
        <v>2.4300000000000002</v>
      </c>
      <c r="Q12" s="42">
        <v>0</v>
      </c>
      <c r="R12" s="42">
        <v>1.65</v>
      </c>
      <c r="S12" s="47">
        <v>2</v>
      </c>
      <c r="T12" s="42">
        <v>2.2599999999999998</v>
      </c>
      <c r="U12" s="42">
        <v>0</v>
      </c>
      <c r="V12" s="42">
        <v>0</v>
      </c>
      <c r="W12" s="42">
        <v>34</v>
      </c>
      <c r="X12" s="42">
        <v>34</v>
      </c>
      <c r="Y12" s="42">
        <v>0</v>
      </c>
      <c r="Z12" s="42">
        <v>1.5</v>
      </c>
      <c r="AA12" s="42">
        <v>0.5</v>
      </c>
      <c r="AB12" s="42">
        <v>0</v>
      </c>
      <c r="AC12" s="42">
        <v>0</v>
      </c>
      <c r="AD12" s="42">
        <v>0</v>
      </c>
      <c r="AE12" s="42">
        <v>0</v>
      </c>
      <c r="AF12" s="42">
        <v>0</v>
      </c>
      <c r="AG12" s="42">
        <v>0</v>
      </c>
      <c r="AH12" s="42">
        <v>0</v>
      </c>
      <c r="AI12" s="47">
        <v>0</v>
      </c>
      <c r="AJ12" s="47">
        <v>1</v>
      </c>
      <c r="AK12" s="47">
        <v>1</v>
      </c>
      <c r="AL12" s="47">
        <v>0</v>
      </c>
      <c r="AM12" s="47">
        <v>0</v>
      </c>
      <c r="AN12">
        <v>0</v>
      </c>
      <c r="AO12" s="47">
        <v>0</v>
      </c>
      <c r="AP12" s="47">
        <v>0</v>
      </c>
      <c r="AQ12" s="47">
        <v>0</v>
      </c>
      <c r="AR12" s="47">
        <v>0</v>
      </c>
      <c r="AS12" s="47">
        <v>0</v>
      </c>
      <c r="AT12" s="47">
        <v>2</v>
      </c>
      <c r="AU12" s="47">
        <v>0</v>
      </c>
      <c r="AV12" s="47">
        <v>0</v>
      </c>
      <c r="AW12" s="47">
        <v>0</v>
      </c>
      <c r="AX12" s="47">
        <v>0</v>
      </c>
      <c r="AY12">
        <v>0</v>
      </c>
      <c r="AZ12" s="47">
        <v>0</v>
      </c>
      <c r="BA12" s="47">
        <v>0</v>
      </c>
      <c r="BB12">
        <v>0</v>
      </c>
      <c r="BC12" t="s">
        <v>694</v>
      </c>
      <c r="BD12">
        <v>0.89999999999999991</v>
      </c>
      <c r="BE12">
        <v>2.4</v>
      </c>
      <c r="BF12">
        <v>0</v>
      </c>
      <c r="BG12">
        <v>0</v>
      </c>
    </row>
    <row r="13" spans="1:59" x14ac:dyDescent="0.25">
      <c r="A13" s="47">
        <v>0</v>
      </c>
      <c r="B13" s="47">
        <v>0</v>
      </c>
      <c r="C13" s="47">
        <v>0</v>
      </c>
      <c r="D13" s="47">
        <v>0</v>
      </c>
      <c r="E13" s="47">
        <v>0</v>
      </c>
      <c r="F13" s="47">
        <v>0</v>
      </c>
      <c r="G13" s="47">
        <v>0</v>
      </c>
      <c r="H13" s="47">
        <v>0</v>
      </c>
      <c r="I13" s="47">
        <v>0</v>
      </c>
      <c r="J13" s="47">
        <v>0</v>
      </c>
      <c r="K13" s="47">
        <v>21</v>
      </c>
      <c r="L13" s="47">
        <v>327</v>
      </c>
      <c r="M13" s="47">
        <v>1</v>
      </c>
      <c r="N13" s="47">
        <v>6</v>
      </c>
      <c r="O13" s="42">
        <v>0</v>
      </c>
      <c r="P13" s="42">
        <v>3</v>
      </c>
      <c r="Q13" s="42">
        <v>0</v>
      </c>
      <c r="R13" s="42">
        <v>0</v>
      </c>
      <c r="S13" s="47">
        <v>0</v>
      </c>
      <c r="T13" s="42">
        <v>1.71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C13" s="42">
        <v>0</v>
      </c>
      <c r="AD13" s="42">
        <v>0</v>
      </c>
      <c r="AE13" s="42">
        <v>0</v>
      </c>
      <c r="AF13" s="42">
        <v>0</v>
      </c>
      <c r="AG13" s="42">
        <v>0</v>
      </c>
      <c r="AH13" s="42">
        <v>0</v>
      </c>
      <c r="AI13" s="47">
        <v>0</v>
      </c>
      <c r="AJ13" s="47">
        <v>0</v>
      </c>
      <c r="AK13" s="47">
        <v>0</v>
      </c>
      <c r="AL13" s="47">
        <v>0</v>
      </c>
      <c r="AM13" s="47">
        <v>0</v>
      </c>
      <c r="AN13">
        <v>0</v>
      </c>
      <c r="AO13" s="47">
        <v>0</v>
      </c>
      <c r="AP13" s="47">
        <v>0</v>
      </c>
      <c r="AQ13" s="47">
        <v>0</v>
      </c>
      <c r="AR13" s="47">
        <v>0</v>
      </c>
      <c r="AS13" s="47">
        <v>0</v>
      </c>
      <c r="AT13" s="47">
        <v>0</v>
      </c>
      <c r="AU13" s="47">
        <v>0</v>
      </c>
      <c r="AV13" s="47">
        <v>0</v>
      </c>
      <c r="AW13" s="47">
        <v>0</v>
      </c>
      <c r="AX13" s="47">
        <v>0</v>
      </c>
      <c r="AY13">
        <v>0</v>
      </c>
      <c r="AZ13" s="47">
        <v>0</v>
      </c>
      <c r="BA13" s="47">
        <v>0</v>
      </c>
      <c r="BB13">
        <v>0</v>
      </c>
      <c r="BC13" t="s">
        <v>678</v>
      </c>
      <c r="BD13">
        <v>0</v>
      </c>
      <c r="BE13">
        <v>0</v>
      </c>
      <c r="BF13">
        <v>0</v>
      </c>
      <c r="BG13">
        <v>0</v>
      </c>
    </row>
    <row r="14" spans="1:59" x14ac:dyDescent="0.25">
      <c r="A14" s="47">
        <v>0</v>
      </c>
      <c r="B14" s="47">
        <v>4</v>
      </c>
      <c r="C14" s="47">
        <v>3</v>
      </c>
      <c r="D14" s="47">
        <v>2</v>
      </c>
      <c r="E14" s="47">
        <v>7</v>
      </c>
      <c r="F14" s="47">
        <v>0</v>
      </c>
      <c r="G14" s="47">
        <v>4</v>
      </c>
      <c r="H14" s="47">
        <v>0</v>
      </c>
      <c r="I14" s="47">
        <v>0</v>
      </c>
      <c r="J14" s="47">
        <v>0</v>
      </c>
      <c r="K14" s="47">
        <v>21</v>
      </c>
      <c r="L14" s="47">
        <v>327</v>
      </c>
      <c r="M14" s="47">
        <v>4</v>
      </c>
      <c r="N14" s="47">
        <v>6</v>
      </c>
      <c r="O14" s="42">
        <v>0</v>
      </c>
      <c r="P14" s="42">
        <v>3.69</v>
      </c>
      <c r="Q14" s="42">
        <v>0</v>
      </c>
      <c r="R14" s="42">
        <v>1.95</v>
      </c>
      <c r="S14" s="47">
        <v>7</v>
      </c>
      <c r="T14" s="42">
        <v>-5.15</v>
      </c>
      <c r="U14" s="42">
        <v>6.6666666666666666E-2</v>
      </c>
      <c r="V14" s="42">
        <v>3.375</v>
      </c>
      <c r="W14" s="42">
        <v>38</v>
      </c>
      <c r="X14" s="42">
        <v>8</v>
      </c>
      <c r="Y14" s="42">
        <v>1</v>
      </c>
      <c r="Z14" s="42">
        <v>0.56999999999999995</v>
      </c>
      <c r="AA14" s="42">
        <v>0.43</v>
      </c>
      <c r="AB14" s="42">
        <v>0</v>
      </c>
      <c r="AC14" s="42">
        <v>0.28999999999999998</v>
      </c>
      <c r="AD14" s="42">
        <v>0</v>
      </c>
      <c r="AE14" s="42">
        <v>0</v>
      </c>
      <c r="AF14" s="42">
        <v>0</v>
      </c>
      <c r="AG14" s="42">
        <v>0.56999999999999995</v>
      </c>
      <c r="AH14" s="42">
        <v>0</v>
      </c>
      <c r="AI14" s="47">
        <v>1</v>
      </c>
      <c r="AJ14" s="47">
        <v>0</v>
      </c>
      <c r="AK14" s="47">
        <v>1</v>
      </c>
      <c r="AL14" s="47">
        <v>0</v>
      </c>
      <c r="AM14" s="47">
        <v>0</v>
      </c>
      <c r="AN14">
        <v>0</v>
      </c>
      <c r="AO14" s="47">
        <v>0</v>
      </c>
      <c r="AP14" s="47">
        <v>0</v>
      </c>
      <c r="AQ14" s="47">
        <v>0</v>
      </c>
      <c r="AR14" s="47">
        <v>0</v>
      </c>
      <c r="AS14" s="47">
        <v>6</v>
      </c>
      <c r="AT14" s="47">
        <v>4</v>
      </c>
      <c r="AU14" s="47">
        <v>2</v>
      </c>
      <c r="AV14" s="47">
        <v>0</v>
      </c>
      <c r="AW14" s="47">
        <v>2</v>
      </c>
      <c r="AX14" s="47">
        <v>0</v>
      </c>
      <c r="AY14">
        <v>0</v>
      </c>
      <c r="AZ14" s="47">
        <v>0</v>
      </c>
      <c r="BA14" s="47">
        <v>4</v>
      </c>
      <c r="BB14">
        <v>0</v>
      </c>
      <c r="BC14" t="s">
        <v>457</v>
      </c>
      <c r="BD14">
        <v>0.2</v>
      </c>
      <c r="BE14">
        <v>13.600000000000001</v>
      </c>
      <c r="BF14">
        <v>3</v>
      </c>
      <c r="BG14">
        <v>4</v>
      </c>
    </row>
    <row r="15" spans="1:59" x14ac:dyDescent="0.25">
      <c r="A15" s="47">
        <v>0</v>
      </c>
      <c r="B15" s="47">
        <v>1</v>
      </c>
      <c r="C15" s="47">
        <v>0</v>
      </c>
      <c r="D15" s="47">
        <v>5</v>
      </c>
      <c r="E15" s="47">
        <v>2</v>
      </c>
      <c r="F15" s="47">
        <v>0</v>
      </c>
      <c r="G15" s="47">
        <v>2</v>
      </c>
      <c r="H15" s="47">
        <v>0</v>
      </c>
      <c r="I15" s="47">
        <v>0</v>
      </c>
      <c r="J15" s="47">
        <v>0</v>
      </c>
      <c r="K15" s="47">
        <v>21</v>
      </c>
      <c r="L15" s="47">
        <v>327</v>
      </c>
      <c r="M15" s="47">
        <v>5</v>
      </c>
      <c r="N15" s="47">
        <v>6</v>
      </c>
      <c r="O15" s="42">
        <v>0</v>
      </c>
      <c r="P15" s="42">
        <v>3</v>
      </c>
      <c r="Q15" s="42">
        <v>0</v>
      </c>
      <c r="R15" s="42">
        <v>1.68</v>
      </c>
      <c r="S15" s="47">
        <v>5</v>
      </c>
      <c r="T15" s="42">
        <v>-5.08</v>
      </c>
      <c r="U15" s="42">
        <v>2.75</v>
      </c>
      <c r="V15" s="42">
        <v>0.96666666666666667</v>
      </c>
      <c r="W15" s="42">
        <v>39</v>
      </c>
      <c r="X15" s="42">
        <v>27</v>
      </c>
      <c r="Y15" s="42">
        <v>0.4</v>
      </c>
      <c r="Z15" s="42">
        <v>0.2</v>
      </c>
      <c r="AA15" s="42">
        <v>0</v>
      </c>
      <c r="AB15" s="42">
        <v>0</v>
      </c>
      <c r="AC15" s="42">
        <v>1</v>
      </c>
      <c r="AD15" s="42">
        <v>0</v>
      </c>
      <c r="AE15" s="42">
        <v>0</v>
      </c>
      <c r="AF15" s="42">
        <v>0</v>
      </c>
      <c r="AG15" s="42">
        <v>0.4</v>
      </c>
      <c r="AH15" s="42">
        <v>0</v>
      </c>
      <c r="AI15" s="47">
        <v>1</v>
      </c>
      <c r="AJ15" s="47">
        <v>0</v>
      </c>
      <c r="AK15" s="47">
        <v>0</v>
      </c>
      <c r="AL15" s="47">
        <v>0</v>
      </c>
      <c r="AM15" s="47">
        <v>5</v>
      </c>
      <c r="AN15">
        <v>0</v>
      </c>
      <c r="AO15" s="47">
        <v>0</v>
      </c>
      <c r="AP15" s="47">
        <v>0</v>
      </c>
      <c r="AQ15" s="47">
        <v>1</v>
      </c>
      <c r="AR15" s="47">
        <v>0</v>
      </c>
      <c r="AS15" s="47">
        <v>1</v>
      </c>
      <c r="AT15" s="47">
        <v>1</v>
      </c>
      <c r="AU15" s="47">
        <v>0</v>
      </c>
      <c r="AV15" s="47">
        <v>0</v>
      </c>
      <c r="AW15" s="47">
        <v>0</v>
      </c>
      <c r="AX15" s="47">
        <v>0</v>
      </c>
      <c r="AY15">
        <v>0</v>
      </c>
      <c r="AZ15" s="47">
        <v>0</v>
      </c>
      <c r="BA15" s="47">
        <v>1</v>
      </c>
      <c r="BB15">
        <v>0</v>
      </c>
      <c r="BC15" t="s">
        <v>560</v>
      </c>
      <c r="BD15">
        <v>5.7</v>
      </c>
      <c r="BE15">
        <v>2.9</v>
      </c>
      <c r="BF15">
        <v>2</v>
      </c>
      <c r="BG15">
        <v>3</v>
      </c>
    </row>
    <row r="16" spans="1:59" x14ac:dyDescent="0.25">
      <c r="A16" s="47">
        <v>0</v>
      </c>
      <c r="B16" s="47">
        <v>0</v>
      </c>
      <c r="C16" s="47">
        <v>0</v>
      </c>
      <c r="D16" s="47">
        <v>0</v>
      </c>
      <c r="E16" s="47">
        <v>0</v>
      </c>
      <c r="F16" s="47">
        <v>0</v>
      </c>
      <c r="G16" s="47">
        <v>0</v>
      </c>
      <c r="H16" s="47">
        <v>0</v>
      </c>
      <c r="I16" s="47">
        <v>0</v>
      </c>
      <c r="J16" s="47">
        <v>0</v>
      </c>
      <c r="K16" s="47">
        <v>21</v>
      </c>
      <c r="L16" s="47">
        <v>327</v>
      </c>
      <c r="M16" s="47">
        <v>1</v>
      </c>
      <c r="N16" s="47">
        <v>6</v>
      </c>
      <c r="O16" s="42">
        <v>0</v>
      </c>
      <c r="P16" s="42">
        <v>2</v>
      </c>
      <c r="Q16" s="42">
        <v>0</v>
      </c>
      <c r="R16" s="42">
        <v>0</v>
      </c>
      <c r="S16" s="47">
        <v>0</v>
      </c>
      <c r="T16" s="42">
        <v>1.61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7">
        <v>0</v>
      </c>
      <c r="AJ16" s="47">
        <v>0</v>
      </c>
      <c r="AK16" s="47">
        <v>0</v>
      </c>
      <c r="AL16" s="47">
        <v>0</v>
      </c>
      <c r="AM16" s="47">
        <v>0</v>
      </c>
      <c r="AN16">
        <v>0</v>
      </c>
      <c r="AO16" s="47">
        <v>0</v>
      </c>
      <c r="AP16" s="47">
        <v>0</v>
      </c>
      <c r="AQ16" s="47">
        <v>0</v>
      </c>
      <c r="AR16" s="47">
        <v>0</v>
      </c>
      <c r="AS16" s="47">
        <v>0</v>
      </c>
      <c r="AT16" s="47">
        <v>0</v>
      </c>
      <c r="AU16" s="47">
        <v>0</v>
      </c>
      <c r="AV16" s="47">
        <v>0</v>
      </c>
      <c r="AW16" s="47">
        <v>0</v>
      </c>
      <c r="AX16" s="47">
        <v>0</v>
      </c>
      <c r="AY16">
        <v>0</v>
      </c>
      <c r="AZ16" s="47">
        <v>0</v>
      </c>
      <c r="BA16" s="47">
        <v>0</v>
      </c>
      <c r="BB16">
        <v>0</v>
      </c>
      <c r="BC16" t="s">
        <v>237</v>
      </c>
      <c r="BD16">
        <v>0</v>
      </c>
      <c r="BE16">
        <v>0</v>
      </c>
      <c r="BF16">
        <v>0</v>
      </c>
      <c r="BG16">
        <v>0</v>
      </c>
    </row>
    <row r="17" spans="1:59" x14ac:dyDescent="0.25">
      <c r="A17" s="47">
        <v>0</v>
      </c>
      <c r="B17" s="47">
        <v>0</v>
      </c>
      <c r="C17" s="47">
        <v>0</v>
      </c>
      <c r="D17" s="47">
        <v>0</v>
      </c>
      <c r="E17" s="47">
        <v>0</v>
      </c>
      <c r="F17" s="47">
        <v>0</v>
      </c>
      <c r="G17" s="47">
        <v>0</v>
      </c>
      <c r="H17" s="47">
        <v>0</v>
      </c>
      <c r="I17" s="47">
        <v>0</v>
      </c>
      <c r="J17" s="47">
        <v>0</v>
      </c>
      <c r="K17" s="47">
        <v>21</v>
      </c>
      <c r="L17" s="47">
        <v>262</v>
      </c>
      <c r="M17" s="47">
        <v>3</v>
      </c>
      <c r="N17" s="47">
        <v>6</v>
      </c>
      <c r="O17" s="42">
        <v>0</v>
      </c>
      <c r="P17" s="42">
        <v>3.97</v>
      </c>
      <c r="Q17" s="42">
        <v>0</v>
      </c>
      <c r="R17" s="42">
        <v>0</v>
      </c>
      <c r="S17" s="47">
        <v>1</v>
      </c>
      <c r="T17" s="42">
        <v>1.81</v>
      </c>
      <c r="U17" s="42">
        <v>0</v>
      </c>
      <c r="V17" s="42">
        <v>0</v>
      </c>
      <c r="W17" s="42">
        <v>12</v>
      </c>
      <c r="X17" s="42">
        <v>12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  <c r="AH17" s="42">
        <v>0</v>
      </c>
      <c r="AI17" s="47">
        <v>0</v>
      </c>
      <c r="AJ17" s="47">
        <v>0</v>
      </c>
      <c r="AK17" s="47">
        <v>0</v>
      </c>
      <c r="AL17" s="47">
        <v>0</v>
      </c>
      <c r="AM17" s="47">
        <v>0</v>
      </c>
      <c r="AN17">
        <v>0</v>
      </c>
      <c r="AO17" s="47">
        <v>0</v>
      </c>
      <c r="AP17" s="47">
        <v>0</v>
      </c>
      <c r="AQ17" s="47">
        <v>0</v>
      </c>
      <c r="AR17" s="47">
        <v>0</v>
      </c>
      <c r="AS17" s="47">
        <v>0</v>
      </c>
      <c r="AT17" s="47">
        <v>0</v>
      </c>
      <c r="AU17" s="47">
        <v>0</v>
      </c>
      <c r="AV17" s="47">
        <v>0</v>
      </c>
      <c r="AW17" s="47">
        <v>0</v>
      </c>
      <c r="AX17" s="47">
        <v>0</v>
      </c>
      <c r="AY17">
        <v>0</v>
      </c>
      <c r="AZ17" s="47">
        <v>0</v>
      </c>
      <c r="BA17" s="47">
        <v>0</v>
      </c>
      <c r="BB17">
        <v>0</v>
      </c>
      <c r="BC17" t="s">
        <v>528</v>
      </c>
      <c r="BD17">
        <v>0</v>
      </c>
      <c r="BE17">
        <v>0</v>
      </c>
      <c r="BF17">
        <v>0</v>
      </c>
      <c r="BG17">
        <v>0</v>
      </c>
    </row>
    <row r="18" spans="1:59" x14ac:dyDescent="0.25">
      <c r="A18" s="47">
        <v>0</v>
      </c>
      <c r="B18" s="47">
        <v>0</v>
      </c>
      <c r="C18" s="47">
        <v>0</v>
      </c>
      <c r="D18" s="47">
        <v>0</v>
      </c>
      <c r="E18" s="47">
        <v>0</v>
      </c>
      <c r="F18" s="47">
        <v>0</v>
      </c>
      <c r="G18" s="47">
        <v>0</v>
      </c>
      <c r="H18" s="47">
        <v>0</v>
      </c>
      <c r="I18" s="47">
        <v>0</v>
      </c>
      <c r="J18" s="47">
        <v>0</v>
      </c>
      <c r="K18" s="47">
        <v>21</v>
      </c>
      <c r="L18" s="47">
        <v>262</v>
      </c>
      <c r="M18" s="47">
        <v>3</v>
      </c>
      <c r="N18" s="47">
        <v>6</v>
      </c>
      <c r="O18" s="42">
        <v>0</v>
      </c>
      <c r="P18" s="42">
        <v>3</v>
      </c>
      <c r="Q18" s="42">
        <v>0</v>
      </c>
      <c r="R18" s="42">
        <v>0</v>
      </c>
      <c r="S18" s="47">
        <v>0</v>
      </c>
      <c r="T18" s="42">
        <v>1.71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2">
        <v>0</v>
      </c>
      <c r="AF18" s="42">
        <v>0</v>
      </c>
      <c r="AG18" s="42">
        <v>0</v>
      </c>
      <c r="AH18" s="42">
        <v>0</v>
      </c>
      <c r="AI18" s="47">
        <v>0</v>
      </c>
      <c r="AJ18" s="47">
        <v>0</v>
      </c>
      <c r="AK18" s="47">
        <v>0</v>
      </c>
      <c r="AL18" s="47">
        <v>0</v>
      </c>
      <c r="AM18" s="47">
        <v>0</v>
      </c>
      <c r="AN18">
        <v>0</v>
      </c>
      <c r="AO18" s="47">
        <v>0</v>
      </c>
      <c r="AP18" s="47">
        <v>0</v>
      </c>
      <c r="AQ18" s="47">
        <v>0</v>
      </c>
      <c r="AR18" s="47">
        <v>0</v>
      </c>
      <c r="AS18" s="47">
        <v>0</v>
      </c>
      <c r="AT18" s="47">
        <v>0</v>
      </c>
      <c r="AU18" s="47">
        <v>0</v>
      </c>
      <c r="AV18" s="47">
        <v>0</v>
      </c>
      <c r="AW18" s="47">
        <v>0</v>
      </c>
      <c r="AX18" s="47">
        <v>0</v>
      </c>
      <c r="AY18">
        <v>0</v>
      </c>
      <c r="AZ18" s="47">
        <v>0</v>
      </c>
      <c r="BA18" s="47">
        <v>0</v>
      </c>
      <c r="BB18">
        <v>0</v>
      </c>
      <c r="BC18" t="s">
        <v>333</v>
      </c>
      <c r="BD18">
        <v>0</v>
      </c>
      <c r="BE18">
        <v>0</v>
      </c>
      <c r="BF18">
        <v>0</v>
      </c>
      <c r="BG18">
        <v>0</v>
      </c>
    </row>
    <row r="19" spans="1:59" x14ac:dyDescent="0.25">
      <c r="A19" s="47">
        <v>1</v>
      </c>
      <c r="B19" s="47">
        <v>2</v>
      </c>
      <c r="C19" s="47">
        <v>2</v>
      </c>
      <c r="D19" s="47">
        <v>1</v>
      </c>
      <c r="E19" s="47">
        <v>2</v>
      </c>
      <c r="F19" s="47">
        <v>0</v>
      </c>
      <c r="G19" s="47">
        <v>0</v>
      </c>
      <c r="H19" s="47">
        <v>0</v>
      </c>
      <c r="I19" s="47">
        <v>0</v>
      </c>
      <c r="J19" s="47">
        <v>0</v>
      </c>
      <c r="K19" s="47">
        <v>21</v>
      </c>
      <c r="L19" s="47">
        <v>293</v>
      </c>
      <c r="M19" s="47">
        <v>5</v>
      </c>
      <c r="N19" s="47">
        <v>6</v>
      </c>
      <c r="O19" s="42">
        <v>0</v>
      </c>
      <c r="P19" s="42">
        <v>3.44</v>
      </c>
      <c r="Q19" s="42">
        <v>0</v>
      </c>
      <c r="R19" s="42">
        <v>0.6</v>
      </c>
      <c r="S19" s="47">
        <v>4</v>
      </c>
      <c r="T19" s="42">
        <v>1.21</v>
      </c>
      <c r="U19" s="42">
        <v>0</v>
      </c>
      <c r="V19" s="42">
        <v>0.79999999999999993</v>
      </c>
      <c r="W19" s="42">
        <v>29</v>
      </c>
      <c r="X19" s="42">
        <v>64</v>
      </c>
      <c r="Y19" s="42">
        <v>0.5</v>
      </c>
      <c r="Z19" s="42">
        <v>0.5</v>
      </c>
      <c r="AA19" s="42">
        <v>0.5</v>
      </c>
      <c r="AB19" s="42">
        <v>0.25</v>
      </c>
      <c r="AC19" s="42">
        <v>0.25</v>
      </c>
      <c r="AD19" s="42">
        <v>0</v>
      </c>
      <c r="AE19" s="42">
        <v>0</v>
      </c>
      <c r="AF19" s="42">
        <v>0</v>
      </c>
      <c r="AG19" s="42">
        <v>0</v>
      </c>
      <c r="AH19" s="42">
        <v>0</v>
      </c>
      <c r="AI19" s="47">
        <v>0</v>
      </c>
      <c r="AJ19" s="47">
        <v>0</v>
      </c>
      <c r="AK19" s="47">
        <v>0</v>
      </c>
      <c r="AL19" s="47">
        <v>0</v>
      </c>
      <c r="AM19" s="47">
        <v>0</v>
      </c>
      <c r="AN19">
        <v>0</v>
      </c>
      <c r="AO19" s="47">
        <v>0</v>
      </c>
      <c r="AP19" s="47">
        <v>0</v>
      </c>
      <c r="AQ19" s="47">
        <v>0</v>
      </c>
      <c r="AR19" s="47">
        <v>0</v>
      </c>
      <c r="AS19" s="47">
        <v>2</v>
      </c>
      <c r="AT19" s="47">
        <v>2</v>
      </c>
      <c r="AU19" s="47">
        <v>2</v>
      </c>
      <c r="AV19" s="47">
        <v>1</v>
      </c>
      <c r="AW19" s="47">
        <v>1</v>
      </c>
      <c r="AX19" s="47">
        <v>0</v>
      </c>
      <c r="AY19">
        <v>0</v>
      </c>
      <c r="AZ19" s="47">
        <v>0</v>
      </c>
      <c r="BA19" s="47">
        <v>0</v>
      </c>
      <c r="BB19">
        <v>0</v>
      </c>
      <c r="BC19" t="s">
        <v>600</v>
      </c>
      <c r="BD19">
        <v>0</v>
      </c>
      <c r="BE19">
        <v>2.5999999999999996</v>
      </c>
      <c r="BF19">
        <v>0</v>
      </c>
      <c r="BG19">
        <v>3</v>
      </c>
    </row>
    <row r="20" spans="1:59" x14ac:dyDescent="0.25">
      <c r="A20" s="47">
        <v>0</v>
      </c>
      <c r="B20" s="47">
        <v>0</v>
      </c>
      <c r="C20" s="47">
        <v>0</v>
      </c>
      <c r="D20" s="47">
        <v>0</v>
      </c>
      <c r="E20" s="47">
        <v>0</v>
      </c>
      <c r="F20" s="47">
        <v>0</v>
      </c>
      <c r="G20" s="47">
        <v>0</v>
      </c>
      <c r="H20" s="47">
        <v>0</v>
      </c>
      <c r="I20" s="47">
        <v>0</v>
      </c>
      <c r="J20" s="47">
        <v>0</v>
      </c>
      <c r="K20" s="47">
        <v>21</v>
      </c>
      <c r="L20" s="47">
        <v>293</v>
      </c>
      <c r="M20" s="47">
        <v>1</v>
      </c>
      <c r="N20" s="47">
        <v>6</v>
      </c>
      <c r="O20" s="42">
        <v>0</v>
      </c>
      <c r="P20" s="42">
        <v>3</v>
      </c>
      <c r="Q20" s="42">
        <v>0</v>
      </c>
      <c r="R20" s="42">
        <v>0</v>
      </c>
      <c r="S20" s="47">
        <v>0</v>
      </c>
      <c r="T20" s="42">
        <v>1.71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2">
        <v>0</v>
      </c>
      <c r="AG20" s="42">
        <v>0</v>
      </c>
      <c r="AH20" s="42">
        <v>0</v>
      </c>
      <c r="AI20" s="47">
        <v>0</v>
      </c>
      <c r="AJ20" s="47">
        <v>0</v>
      </c>
      <c r="AK20" s="47">
        <v>0</v>
      </c>
      <c r="AL20" s="47">
        <v>0</v>
      </c>
      <c r="AM20" s="47">
        <v>0</v>
      </c>
      <c r="AN20">
        <v>0</v>
      </c>
      <c r="AO20" s="47">
        <v>0</v>
      </c>
      <c r="AP20" s="47">
        <v>0</v>
      </c>
      <c r="AQ20" s="47">
        <v>0</v>
      </c>
      <c r="AR20" s="47">
        <v>0</v>
      </c>
      <c r="AS20" s="47">
        <v>0</v>
      </c>
      <c r="AT20" s="47">
        <v>0</v>
      </c>
      <c r="AU20" s="47">
        <v>0</v>
      </c>
      <c r="AV20" s="47">
        <v>0</v>
      </c>
      <c r="AW20" s="47">
        <v>0</v>
      </c>
      <c r="AX20" s="47">
        <v>0</v>
      </c>
      <c r="AY20">
        <v>0</v>
      </c>
      <c r="AZ20" s="47">
        <v>0</v>
      </c>
      <c r="BA20" s="47">
        <v>0</v>
      </c>
      <c r="BB20">
        <v>0</v>
      </c>
      <c r="BC20" t="s">
        <v>518</v>
      </c>
      <c r="BD20">
        <v>0</v>
      </c>
      <c r="BE20">
        <v>0</v>
      </c>
      <c r="BF20">
        <v>0</v>
      </c>
      <c r="BG20">
        <v>0</v>
      </c>
    </row>
    <row r="21" spans="1:59" x14ac:dyDescent="0.25">
      <c r="A21" s="47">
        <v>0</v>
      </c>
      <c r="B21" s="47">
        <v>1</v>
      </c>
      <c r="C21" s="47">
        <v>3</v>
      </c>
      <c r="D21" s="47">
        <v>1</v>
      </c>
      <c r="E21" s="47">
        <v>2</v>
      </c>
      <c r="F21" s="47">
        <v>0</v>
      </c>
      <c r="G21" s="47">
        <v>0</v>
      </c>
      <c r="H21" s="47">
        <v>0</v>
      </c>
      <c r="I21" s="47">
        <v>0</v>
      </c>
      <c r="J21" s="47">
        <v>0</v>
      </c>
      <c r="K21" s="47">
        <v>21</v>
      </c>
      <c r="L21" s="47">
        <v>293</v>
      </c>
      <c r="M21" s="47">
        <v>5</v>
      </c>
      <c r="N21" s="47">
        <v>6</v>
      </c>
      <c r="O21" s="42">
        <v>0</v>
      </c>
      <c r="P21" s="42">
        <v>1.58</v>
      </c>
      <c r="Q21" s="42">
        <v>0</v>
      </c>
      <c r="R21" s="42">
        <v>0.42</v>
      </c>
      <c r="S21" s="47">
        <v>5</v>
      </c>
      <c r="T21" s="42">
        <v>0.03</v>
      </c>
      <c r="U21" s="42">
        <v>0</v>
      </c>
      <c r="V21" s="42">
        <v>0</v>
      </c>
      <c r="W21" s="42">
        <v>38</v>
      </c>
      <c r="X21" s="42">
        <v>12</v>
      </c>
      <c r="Y21" s="42">
        <v>0.4</v>
      </c>
      <c r="Z21" s="42">
        <v>0.2</v>
      </c>
      <c r="AA21" s="42">
        <v>0.6</v>
      </c>
      <c r="AB21" s="42">
        <v>0</v>
      </c>
      <c r="AC21" s="42">
        <v>0.2</v>
      </c>
      <c r="AD21" s="42">
        <v>0</v>
      </c>
      <c r="AE21" s="42">
        <v>0</v>
      </c>
      <c r="AF21" s="42">
        <v>0</v>
      </c>
      <c r="AG21" s="42">
        <v>0</v>
      </c>
      <c r="AH21" s="42">
        <v>0</v>
      </c>
      <c r="AI21" s="47">
        <v>1</v>
      </c>
      <c r="AJ21" s="47">
        <v>1</v>
      </c>
      <c r="AK21" s="47">
        <v>3</v>
      </c>
      <c r="AL21" s="47">
        <v>0</v>
      </c>
      <c r="AM21" s="47">
        <v>0</v>
      </c>
      <c r="AN21">
        <v>0</v>
      </c>
      <c r="AO21" s="47">
        <v>0</v>
      </c>
      <c r="AP21" s="47">
        <v>0</v>
      </c>
      <c r="AQ21" s="47">
        <v>0</v>
      </c>
      <c r="AR21" s="47">
        <v>0</v>
      </c>
      <c r="AS21" s="47">
        <v>1</v>
      </c>
      <c r="AT21" s="47">
        <v>0</v>
      </c>
      <c r="AU21" s="47">
        <v>0</v>
      </c>
      <c r="AV21" s="47">
        <v>0</v>
      </c>
      <c r="AW21" s="47">
        <v>1</v>
      </c>
      <c r="AX21" s="47">
        <v>0</v>
      </c>
      <c r="AY21">
        <v>0</v>
      </c>
      <c r="AZ21" s="47">
        <v>0</v>
      </c>
      <c r="BA21" s="47">
        <v>0</v>
      </c>
      <c r="BB21">
        <v>0</v>
      </c>
      <c r="BC21" t="s">
        <v>224</v>
      </c>
      <c r="BD21">
        <v>0.8</v>
      </c>
      <c r="BE21">
        <v>1.3</v>
      </c>
      <c r="BF21">
        <v>0</v>
      </c>
      <c r="BG21">
        <v>0</v>
      </c>
    </row>
    <row r="22" spans="1:59" x14ac:dyDescent="0.25">
      <c r="A22" s="47">
        <v>0</v>
      </c>
      <c r="B22" s="47">
        <v>18</v>
      </c>
      <c r="C22" s="47">
        <v>13</v>
      </c>
      <c r="D22" s="47">
        <v>1</v>
      </c>
      <c r="E22" s="47">
        <v>10</v>
      </c>
      <c r="F22" s="47">
        <v>2</v>
      </c>
      <c r="G22" s="47">
        <v>1</v>
      </c>
      <c r="H22" s="47">
        <v>0</v>
      </c>
      <c r="I22" s="47">
        <v>0</v>
      </c>
      <c r="J22" s="47">
        <v>0</v>
      </c>
      <c r="K22" s="47">
        <v>21</v>
      </c>
      <c r="L22" s="47">
        <v>282</v>
      </c>
      <c r="M22" s="47">
        <v>4</v>
      </c>
      <c r="N22" s="47">
        <v>2</v>
      </c>
      <c r="O22" s="42">
        <v>0</v>
      </c>
      <c r="P22" s="42">
        <v>5.57</v>
      </c>
      <c r="Q22" s="42">
        <v>0</v>
      </c>
      <c r="R22" s="42">
        <v>2.04</v>
      </c>
      <c r="S22" s="47">
        <v>17</v>
      </c>
      <c r="T22" s="42">
        <v>4.25</v>
      </c>
      <c r="U22" s="42">
        <v>1.2285714285714284</v>
      </c>
      <c r="V22" s="42">
        <v>2.6100000000000003</v>
      </c>
      <c r="W22" s="42">
        <v>55</v>
      </c>
      <c r="X22" s="42">
        <v>102</v>
      </c>
      <c r="Y22" s="42">
        <v>0.59</v>
      </c>
      <c r="Z22" s="42">
        <v>1.06</v>
      </c>
      <c r="AA22" s="42">
        <v>0.76</v>
      </c>
      <c r="AB22" s="42">
        <v>0</v>
      </c>
      <c r="AC22" s="42">
        <v>0.06</v>
      </c>
      <c r="AD22" s="42">
        <v>0</v>
      </c>
      <c r="AE22" s="42">
        <v>0.12</v>
      </c>
      <c r="AF22" s="42">
        <v>0</v>
      </c>
      <c r="AG22" s="42">
        <v>0.06</v>
      </c>
      <c r="AH22" s="42">
        <v>0</v>
      </c>
      <c r="AI22" s="47">
        <v>2</v>
      </c>
      <c r="AJ22" s="47">
        <v>3</v>
      </c>
      <c r="AK22" s="47">
        <v>6</v>
      </c>
      <c r="AL22" s="47">
        <v>0</v>
      </c>
      <c r="AM22" s="47">
        <v>1</v>
      </c>
      <c r="AN22">
        <v>1</v>
      </c>
      <c r="AO22" s="47">
        <v>0</v>
      </c>
      <c r="AP22" s="47">
        <v>0</v>
      </c>
      <c r="AQ22" s="47">
        <v>0</v>
      </c>
      <c r="AR22" s="47">
        <v>0</v>
      </c>
      <c r="AS22" s="47">
        <v>8</v>
      </c>
      <c r="AT22" s="47">
        <v>15</v>
      </c>
      <c r="AU22" s="47">
        <v>7</v>
      </c>
      <c r="AV22" s="47">
        <v>0</v>
      </c>
      <c r="AW22" s="47">
        <v>0</v>
      </c>
      <c r="AX22" s="47">
        <v>1</v>
      </c>
      <c r="AY22">
        <v>0</v>
      </c>
      <c r="AZ22" s="47">
        <v>0</v>
      </c>
      <c r="BA22" s="47">
        <v>1</v>
      </c>
      <c r="BB22">
        <v>0</v>
      </c>
      <c r="BC22" t="s">
        <v>439</v>
      </c>
      <c r="BD22">
        <v>8.6</v>
      </c>
      <c r="BE22">
        <v>26.099999999999998</v>
      </c>
      <c r="BF22">
        <v>7</v>
      </c>
      <c r="BG22">
        <v>10</v>
      </c>
    </row>
    <row r="23" spans="1:59" x14ac:dyDescent="0.25">
      <c r="A23" s="47">
        <v>1</v>
      </c>
      <c r="B23" s="47">
        <v>11</v>
      </c>
      <c r="C23" s="47">
        <v>11</v>
      </c>
      <c r="D23" s="47">
        <v>4</v>
      </c>
      <c r="E23" s="47">
        <v>9</v>
      </c>
      <c r="F23" s="47">
        <v>1</v>
      </c>
      <c r="G23" s="47">
        <v>4</v>
      </c>
      <c r="H23" s="47">
        <v>0</v>
      </c>
      <c r="I23" s="47">
        <v>0</v>
      </c>
      <c r="J23" s="47">
        <v>0</v>
      </c>
      <c r="K23" s="47">
        <v>21</v>
      </c>
      <c r="L23" s="47">
        <v>284</v>
      </c>
      <c r="M23" s="47">
        <v>4</v>
      </c>
      <c r="N23" s="47">
        <v>6</v>
      </c>
      <c r="O23" s="42">
        <v>0</v>
      </c>
      <c r="P23" s="42">
        <v>4.9400000000000004</v>
      </c>
      <c r="Q23" s="42">
        <v>0</v>
      </c>
      <c r="R23" s="42">
        <v>2.19</v>
      </c>
      <c r="S23" s="47">
        <v>12</v>
      </c>
      <c r="T23" s="42">
        <v>2.42</v>
      </c>
      <c r="U23" s="42">
        <v>2.0833333333333335</v>
      </c>
      <c r="V23" s="42">
        <v>2.2999999999999998</v>
      </c>
      <c r="W23" s="42">
        <v>34</v>
      </c>
      <c r="X23" s="42">
        <v>64</v>
      </c>
      <c r="Y23" s="42">
        <v>0.75</v>
      </c>
      <c r="Z23" s="42">
        <v>0.92</v>
      </c>
      <c r="AA23" s="42">
        <v>0.92</v>
      </c>
      <c r="AB23" s="42">
        <v>0.08</v>
      </c>
      <c r="AC23" s="42">
        <v>0.33</v>
      </c>
      <c r="AD23" s="42">
        <v>0</v>
      </c>
      <c r="AE23" s="42">
        <v>0.08</v>
      </c>
      <c r="AF23" s="42">
        <v>0</v>
      </c>
      <c r="AG23" s="42">
        <v>0.33</v>
      </c>
      <c r="AH23" s="42">
        <v>0</v>
      </c>
      <c r="AI23" s="47">
        <v>1</v>
      </c>
      <c r="AJ23" s="47">
        <v>4</v>
      </c>
      <c r="AK23" s="47">
        <v>1</v>
      </c>
      <c r="AL23" s="47">
        <v>1</v>
      </c>
      <c r="AM23" s="47">
        <v>3</v>
      </c>
      <c r="AN23">
        <v>1</v>
      </c>
      <c r="AO23" s="47">
        <v>0</v>
      </c>
      <c r="AP23" s="47">
        <v>0</v>
      </c>
      <c r="AQ23" s="47">
        <v>1</v>
      </c>
      <c r="AR23" s="47">
        <v>0</v>
      </c>
      <c r="AS23" s="47">
        <v>8</v>
      </c>
      <c r="AT23" s="47">
        <v>7</v>
      </c>
      <c r="AU23" s="47">
        <v>10</v>
      </c>
      <c r="AV23" s="47">
        <v>0</v>
      </c>
      <c r="AW23" s="47">
        <v>1</v>
      </c>
      <c r="AX23" s="47">
        <v>0</v>
      </c>
      <c r="AY23">
        <v>0</v>
      </c>
      <c r="AZ23" s="47">
        <v>0</v>
      </c>
      <c r="BA23" s="47">
        <v>3</v>
      </c>
      <c r="BB23">
        <v>0</v>
      </c>
      <c r="BC23" t="s">
        <v>122</v>
      </c>
      <c r="BD23">
        <v>12.6</v>
      </c>
      <c r="BE23">
        <v>13.8</v>
      </c>
      <c r="BF23">
        <v>6</v>
      </c>
      <c r="BG23">
        <v>6</v>
      </c>
    </row>
    <row r="24" spans="1:59" x14ac:dyDescent="0.25">
      <c r="A24" s="47">
        <v>1</v>
      </c>
      <c r="B24" s="47">
        <v>0</v>
      </c>
      <c r="C24" s="47">
        <v>0</v>
      </c>
      <c r="D24" s="47">
        <v>0</v>
      </c>
      <c r="E24" s="47">
        <v>0</v>
      </c>
      <c r="F24" s="47">
        <v>0</v>
      </c>
      <c r="G24" s="47">
        <v>0</v>
      </c>
      <c r="H24" s="47">
        <v>0</v>
      </c>
      <c r="I24" s="47">
        <v>0</v>
      </c>
      <c r="J24" s="47">
        <v>0</v>
      </c>
      <c r="K24" s="47">
        <v>21</v>
      </c>
      <c r="L24" s="47">
        <v>265</v>
      </c>
      <c r="M24" s="47">
        <v>1</v>
      </c>
      <c r="N24" s="47">
        <v>6</v>
      </c>
      <c r="O24" s="42">
        <v>0</v>
      </c>
      <c r="P24" s="42">
        <v>4.6399999999999997</v>
      </c>
      <c r="Q24" s="42">
        <v>0</v>
      </c>
      <c r="R24" s="42">
        <v>7</v>
      </c>
      <c r="S24" s="47">
        <v>1</v>
      </c>
      <c r="T24" s="42">
        <v>2.9</v>
      </c>
      <c r="U24" s="42">
        <v>0</v>
      </c>
      <c r="V24" s="42">
        <v>0</v>
      </c>
      <c r="W24" s="42">
        <v>38</v>
      </c>
      <c r="X24" s="42">
        <v>38</v>
      </c>
      <c r="Y24" s="42">
        <v>0</v>
      </c>
      <c r="Z24" s="42">
        <v>0</v>
      </c>
      <c r="AA24" s="42">
        <v>0</v>
      </c>
      <c r="AB24" s="42">
        <v>0.5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>
        <v>0</v>
      </c>
      <c r="AI24" s="47">
        <v>0</v>
      </c>
      <c r="AJ24" s="47">
        <v>0</v>
      </c>
      <c r="AK24" s="47">
        <v>0</v>
      </c>
      <c r="AL24" s="47">
        <v>1</v>
      </c>
      <c r="AM24" s="47">
        <v>0</v>
      </c>
      <c r="AN24">
        <v>0</v>
      </c>
      <c r="AO24" s="47">
        <v>0</v>
      </c>
      <c r="AP24" s="47">
        <v>0</v>
      </c>
      <c r="AQ24" s="47">
        <v>0</v>
      </c>
      <c r="AR24" s="47">
        <v>0</v>
      </c>
      <c r="AS24" s="47">
        <v>0</v>
      </c>
      <c r="AT24" s="47">
        <v>0</v>
      </c>
      <c r="AU24" s="47">
        <v>0</v>
      </c>
      <c r="AV24" s="47">
        <v>0</v>
      </c>
      <c r="AW24" s="47">
        <v>0</v>
      </c>
      <c r="AX24" s="47">
        <v>0</v>
      </c>
      <c r="AY24">
        <v>0</v>
      </c>
      <c r="AZ24" s="47">
        <v>0</v>
      </c>
      <c r="BA24" s="47">
        <v>0</v>
      </c>
      <c r="BB24">
        <v>0</v>
      </c>
      <c r="BC24" t="s">
        <v>712</v>
      </c>
      <c r="BD24">
        <v>-1</v>
      </c>
      <c r="BE24">
        <v>0</v>
      </c>
      <c r="BF24">
        <v>0</v>
      </c>
      <c r="BG24">
        <v>0</v>
      </c>
    </row>
    <row r="25" spans="1:59" x14ac:dyDescent="0.25">
      <c r="A25" s="47">
        <v>0</v>
      </c>
      <c r="B25" s="47">
        <v>0</v>
      </c>
      <c r="C25" s="47">
        <v>0</v>
      </c>
      <c r="D25" s="47">
        <v>0</v>
      </c>
      <c r="E25" s="47">
        <v>0</v>
      </c>
      <c r="F25" s="47">
        <v>0</v>
      </c>
      <c r="G25" s="47">
        <v>0</v>
      </c>
      <c r="H25" s="47">
        <v>0</v>
      </c>
      <c r="I25" s="47">
        <v>0</v>
      </c>
      <c r="J25" s="47">
        <v>0</v>
      </c>
      <c r="K25" s="47">
        <v>21</v>
      </c>
      <c r="L25" s="47">
        <v>282</v>
      </c>
      <c r="M25" s="47">
        <v>1</v>
      </c>
      <c r="N25" s="47">
        <v>6</v>
      </c>
      <c r="O25" s="42">
        <v>0</v>
      </c>
      <c r="P25" s="42">
        <v>2</v>
      </c>
      <c r="Q25" s="42">
        <v>0</v>
      </c>
      <c r="R25" s="42">
        <v>0</v>
      </c>
      <c r="S25" s="47">
        <v>0</v>
      </c>
      <c r="T25" s="42">
        <v>1.61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</v>
      </c>
      <c r="AG25" s="42">
        <v>0</v>
      </c>
      <c r="AH25" s="42">
        <v>0</v>
      </c>
      <c r="AI25" s="47">
        <v>0</v>
      </c>
      <c r="AJ25" s="47">
        <v>0</v>
      </c>
      <c r="AK25" s="47">
        <v>0</v>
      </c>
      <c r="AL25" s="47">
        <v>0</v>
      </c>
      <c r="AM25" s="47">
        <v>0</v>
      </c>
      <c r="AN25">
        <v>0</v>
      </c>
      <c r="AO25" s="47">
        <v>0</v>
      </c>
      <c r="AP25" s="47">
        <v>0</v>
      </c>
      <c r="AQ25" s="47">
        <v>0</v>
      </c>
      <c r="AR25" s="47">
        <v>0</v>
      </c>
      <c r="AS25" s="47">
        <v>0</v>
      </c>
      <c r="AT25" s="47">
        <v>0</v>
      </c>
      <c r="AU25" s="47">
        <v>0</v>
      </c>
      <c r="AV25" s="47">
        <v>0</v>
      </c>
      <c r="AW25" s="47">
        <v>0</v>
      </c>
      <c r="AX25" s="47">
        <v>0</v>
      </c>
      <c r="AY25">
        <v>0</v>
      </c>
      <c r="AZ25" s="47">
        <v>0</v>
      </c>
      <c r="BA25" s="47">
        <v>0</v>
      </c>
      <c r="BB25">
        <v>0</v>
      </c>
      <c r="BC25" t="s">
        <v>670</v>
      </c>
      <c r="BD25">
        <v>0</v>
      </c>
      <c r="BE25">
        <v>0</v>
      </c>
      <c r="BF25">
        <v>0</v>
      </c>
      <c r="BG25">
        <v>0</v>
      </c>
    </row>
    <row r="26" spans="1:59" x14ac:dyDescent="0.25">
      <c r="A26" s="47">
        <v>0</v>
      </c>
      <c r="B26" s="47">
        <v>5</v>
      </c>
      <c r="C26" s="47">
        <v>3</v>
      </c>
      <c r="D26" s="47">
        <v>1</v>
      </c>
      <c r="E26" s="47">
        <v>1</v>
      </c>
      <c r="F26" s="47">
        <v>0</v>
      </c>
      <c r="G26" s="47">
        <v>1</v>
      </c>
      <c r="H26" s="47">
        <v>0</v>
      </c>
      <c r="I26" s="47">
        <v>0</v>
      </c>
      <c r="J26" s="47">
        <v>0</v>
      </c>
      <c r="K26" s="47">
        <v>21</v>
      </c>
      <c r="L26" s="47">
        <v>265</v>
      </c>
      <c r="M26" s="47">
        <v>4</v>
      </c>
      <c r="N26" s="47">
        <v>6</v>
      </c>
      <c r="O26" s="42">
        <v>0</v>
      </c>
      <c r="P26" s="42">
        <v>3.48</v>
      </c>
      <c r="Q26" s="42">
        <v>0</v>
      </c>
      <c r="R26" s="42">
        <v>1.52</v>
      </c>
      <c r="S26" s="47">
        <v>5</v>
      </c>
      <c r="T26" s="42">
        <v>4.1399999999999997</v>
      </c>
      <c r="U26" s="42">
        <v>0</v>
      </c>
      <c r="V26" s="42">
        <v>0</v>
      </c>
      <c r="W26" s="42">
        <v>40</v>
      </c>
      <c r="X26" s="42">
        <v>87</v>
      </c>
      <c r="Y26" s="42">
        <v>0.2</v>
      </c>
      <c r="Z26" s="42">
        <v>1</v>
      </c>
      <c r="AA26" s="42">
        <v>0.6</v>
      </c>
      <c r="AB26" s="42">
        <v>0</v>
      </c>
      <c r="AC26" s="42">
        <v>0.2</v>
      </c>
      <c r="AD26" s="42">
        <v>0</v>
      </c>
      <c r="AE26" s="42">
        <v>0</v>
      </c>
      <c r="AF26" s="42">
        <v>0</v>
      </c>
      <c r="AG26" s="42">
        <v>0.2</v>
      </c>
      <c r="AH26" s="42">
        <v>0</v>
      </c>
      <c r="AI26" s="47">
        <v>0</v>
      </c>
      <c r="AJ26" s="47">
        <v>1</v>
      </c>
      <c r="AK26" s="47">
        <v>1</v>
      </c>
      <c r="AL26" s="47">
        <v>0</v>
      </c>
      <c r="AM26" s="47">
        <v>1</v>
      </c>
      <c r="AN26">
        <v>0</v>
      </c>
      <c r="AO26" s="47">
        <v>0</v>
      </c>
      <c r="AP26" s="47">
        <v>0</v>
      </c>
      <c r="AQ26" s="47">
        <v>0</v>
      </c>
      <c r="AR26" s="47">
        <v>0</v>
      </c>
      <c r="AS26" s="47">
        <v>1</v>
      </c>
      <c r="AT26" s="47">
        <v>4</v>
      </c>
      <c r="AU26" s="47">
        <v>2</v>
      </c>
      <c r="AV26" s="47">
        <v>0</v>
      </c>
      <c r="AW26" s="47">
        <v>0</v>
      </c>
      <c r="AX26" s="47">
        <v>0</v>
      </c>
      <c r="AY26">
        <v>0</v>
      </c>
      <c r="AZ26" s="47">
        <v>0</v>
      </c>
      <c r="BA26" s="47">
        <v>1</v>
      </c>
      <c r="BB26">
        <v>0</v>
      </c>
      <c r="BC26" t="s">
        <v>474</v>
      </c>
      <c r="BD26">
        <v>1.7</v>
      </c>
      <c r="BE26">
        <v>5.9</v>
      </c>
      <c r="BF26">
        <v>0</v>
      </c>
      <c r="BG26">
        <v>0</v>
      </c>
    </row>
    <row r="27" spans="1:59" x14ac:dyDescent="0.25">
      <c r="A27" s="47">
        <v>0</v>
      </c>
      <c r="B27" s="47">
        <v>0</v>
      </c>
      <c r="C27" s="47">
        <v>0</v>
      </c>
      <c r="D27" s="47">
        <v>0</v>
      </c>
      <c r="E27" s="47">
        <v>0</v>
      </c>
      <c r="F27" s="47">
        <v>0</v>
      </c>
      <c r="G27" s="47">
        <v>0</v>
      </c>
      <c r="H27" s="47">
        <v>0</v>
      </c>
      <c r="I27" s="47">
        <v>0</v>
      </c>
      <c r="J27" s="47">
        <v>0</v>
      </c>
      <c r="K27" s="47">
        <v>21</v>
      </c>
      <c r="L27" s="47">
        <v>265</v>
      </c>
      <c r="M27" s="47">
        <v>1</v>
      </c>
      <c r="N27" s="47">
        <v>6</v>
      </c>
      <c r="O27" s="42">
        <v>0</v>
      </c>
      <c r="P27" s="42">
        <v>1.95</v>
      </c>
      <c r="Q27" s="42">
        <v>0</v>
      </c>
      <c r="R27" s="42">
        <v>-1</v>
      </c>
      <c r="S27" s="47">
        <v>1</v>
      </c>
      <c r="T27" s="42">
        <v>1.45</v>
      </c>
      <c r="U27" s="42">
        <v>0</v>
      </c>
      <c r="V27" s="42">
        <v>0</v>
      </c>
      <c r="W27" s="42">
        <v>65</v>
      </c>
      <c r="X27" s="42">
        <v>65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  <c r="AF27" s="42">
        <v>0</v>
      </c>
      <c r="AG27" s="42">
        <v>0</v>
      </c>
      <c r="AH27" s="42">
        <v>0</v>
      </c>
      <c r="AI27" s="47">
        <v>0</v>
      </c>
      <c r="AJ27" s="47">
        <v>0</v>
      </c>
      <c r="AK27" s="47">
        <v>0</v>
      </c>
      <c r="AL27" s="47">
        <v>0</v>
      </c>
      <c r="AM27" s="47">
        <v>0</v>
      </c>
      <c r="AN27">
        <v>0</v>
      </c>
      <c r="AO27" s="47">
        <v>0</v>
      </c>
      <c r="AP27" s="47">
        <v>0</v>
      </c>
      <c r="AQ27" s="47">
        <v>0</v>
      </c>
      <c r="AR27" s="47">
        <v>0</v>
      </c>
      <c r="AS27" s="47">
        <v>0</v>
      </c>
      <c r="AT27" s="47">
        <v>0</v>
      </c>
      <c r="AU27" s="47">
        <v>0</v>
      </c>
      <c r="AV27" s="47">
        <v>0</v>
      </c>
      <c r="AW27" s="47">
        <v>0</v>
      </c>
      <c r="AX27" s="47">
        <v>0</v>
      </c>
      <c r="AY27">
        <v>0</v>
      </c>
      <c r="AZ27" s="47">
        <v>0</v>
      </c>
      <c r="BA27" s="47">
        <v>0</v>
      </c>
      <c r="BB27">
        <v>0</v>
      </c>
      <c r="BC27" t="s">
        <v>553</v>
      </c>
      <c r="BD27">
        <v>0</v>
      </c>
      <c r="BE27">
        <v>0</v>
      </c>
      <c r="BF27">
        <v>0</v>
      </c>
      <c r="BG27">
        <v>0</v>
      </c>
    </row>
    <row r="28" spans="1:59" x14ac:dyDescent="0.25">
      <c r="A28" s="47">
        <v>0</v>
      </c>
      <c r="B28" s="47">
        <v>0</v>
      </c>
      <c r="C28" s="47">
        <v>0</v>
      </c>
      <c r="D28" s="47">
        <v>0</v>
      </c>
      <c r="E28" s="47">
        <v>0</v>
      </c>
      <c r="F28" s="47">
        <v>0</v>
      </c>
      <c r="G28" s="47">
        <v>0</v>
      </c>
      <c r="H28" s="47">
        <v>0</v>
      </c>
      <c r="I28" s="47">
        <v>0</v>
      </c>
      <c r="J28" s="47">
        <v>0</v>
      </c>
      <c r="K28" s="47">
        <v>21</v>
      </c>
      <c r="L28" s="47">
        <v>265</v>
      </c>
      <c r="M28" s="47">
        <v>1</v>
      </c>
      <c r="N28" s="47">
        <v>6</v>
      </c>
      <c r="O28" s="42">
        <v>0</v>
      </c>
      <c r="P28" s="42">
        <v>2</v>
      </c>
      <c r="Q28" s="42">
        <v>0</v>
      </c>
      <c r="R28" s="42">
        <v>0</v>
      </c>
      <c r="S28" s="47">
        <v>0</v>
      </c>
      <c r="T28" s="42">
        <v>1.61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  <c r="AD28" s="42">
        <v>0</v>
      </c>
      <c r="AE28" s="42">
        <v>0</v>
      </c>
      <c r="AF28" s="42">
        <v>0</v>
      </c>
      <c r="AG28" s="42">
        <v>0</v>
      </c>
      <c r="AH28" s="42">
        <v>0</v>
      </c>
      <c r="AI28" s="47">
        <v>0</v>
      </c>
      <c r="AJ28" s="47">
        <v>0</v>
      </c>
      <c r="AK28" s="47">
        <v>0</v>
      </c>
      <c r="AL28" s="47">
        <v>0</v>
      </c>
      <c r="AM28" s="47">
        <v>0</v>
      </c>
      <c r="AN28">
        <v>0</v>
      </c>
      <c r="AO28" s="47">
        <v>0</v>
      </c>
      <c r="AP28" s="47">
        <v>0</v>
      </c>
      <c r="AQ28" s="47">
        <v>0</v>
      </c>
      <c r="AR28" s="47">
        <v>0</v>
      </c>
      <c r="AS28" s="47">
        <v>0</v>
      </c>
      <c r="AT28" s="47">
        <v>0</v>
      </c>
      <c r="AU28" s="47">
        <v>0</v>
      </c>
      <c r="AV28" s="47">
        <v>0</v>
      </c>
      <c r="AW28" s="47">
        <v>0</v>
      </c>
      <c r="AX28" s="47">
        <v>0</v>
      </c>
      <c r="AY28">
        <v>0</v>
      </c>
      <c r="AZ28" s="47">
        <v>0</v>
      </c>
      <c r="BA28" s="47">
        <v>0</v>
      </c>
      <c r="BB28">
        <v>0</v>
      </c>
      <c r="BC28" t="s">
        <v>541</v>
      </c>
      <c r="BD28">
        <v>0</v>
      </c>
      <c r="BE28">
        <v>0</v>
      </c>
      <c r="BF28">
        <v>0</v>
      </c>
      <c r="BG28">
        <v>0</v>
      </c>
    </row>
    <row r="29" spans="1:59" x14ac:dyDescent="0.25">
      <c r="A29" s="47">
        <v>5</v>
      </c>
      <c r="B29" s="47">
        <v>35</v>
      </c>
      <c r="C29" s="47">
        <v>24</v>
      </c>
      <c r="D29" s="47">
        <v>8</v>
      </c>
      <c r="E29" s="47">
        <v>18</v>
      </c>
      <c r="F29" s="47">
        <v>0</v>
      </c>
      <c r="G29" s="47">
        <v>3</v>
      </c>
      <c r="H29" s="47">
        <v>0</v>
      </c>
      <c r="I29" s="47">
        <v>0</v>
      </c>
      <c r="J29" s="47">
        <v>0</v>
      </c>
      <c r="K29" s="47">
        <v>21</v>
      </c>
      <c r="L29" s="47">
        <v>265</v>
      </c>
      <c r="M29" s="47">
        <v>4</v>
      </c>
      <c r="N29" s="47">
        <v>6</v>
      </c>
      <c r="O29" s="42">
        <v>0</v>
      </c>
      <c r="P29" s="42">
        <v>5.35</v>
      </c>
      <c r="Q29" s="42">
        <v>0</v>
      </c>
      <c r="R29" s="42">
        <v>3.05</v>
      </c>
      <c r="S29" s="47">
        <v>16</v>
      </c>
      <c r="T29" s="42">
        <v>3.71</v>
      </c>
      <c r="U29" s="42">
        <v>2.9874999999999998</v>
      </c>
      <c r="V29" s="42">
        <v>3.1124999999999998</v>
      </c>
      <c r="W29" s="42">
        <v>76</v>
      </c>
      <c r="X29" s="42">
        <v>29</v>
      </c>
      <c r="Y29" s="42">
        <v>1.1200000000000001</v>
      </c>
      <c r="Z29" s="42">
        <v>2.19</v>
      </c>
      <c r="AA29" s="42">
        <v>1.5</v>
      </c>
      <c r="AB29" s="42">
        <v>0.31</v>
      </c>
      <c r="AC29" s="42">
        <v>0.5</v>
      </c>
      <c r="AD29" s="42">
        <v>0</v>
      </c>
      <c r="AE29" s="42">
        <v>0</v>
      </c>
      <c r="AF29" s="42">
        <v>0</v>
      </c>
      <c r="AG29" s="42">
        <v>0.19</v>
      </c>
      <c r="AH29" s="42">
        <v>0</v>
      </c>
      <c r="AI29" s="47">
        <v>5</v>
      </c>
      <c r="AJ29" s="47">
        <v>18</v>
      </c>
      <c r="AK29" s="47">
        <v>12</v>
      </c>
      <c r="AL29" s="47">
        <v>1</v>
      </c>
      <c r="AM29" s="47">
        <v>4</v>
      </c>
      <c r="AN29">
        <v>0</v>
      </c>
      <c r="AO29" s="47">
        <v>0</v>
      </c>
      <c r="AP29" s="47">
        <v>0</v>
      </c>
      <c r="AQ29" s="47">
        <v>1</v>
      </c>
      <c r="AR29" s="47">
        <v>0</v>
      </c>
      <c r="AS29" s="47">
        <v>13</v>
      </c>
      <c r="AT29" s="47">
        <v>17</v>
      </c>
      <c r="AU29" s="47">
        <v>12</v>
      </c>
      <c r="AV29" s="47">
        <v>4</v>
      </c>
      <c r="AW29" s="47">
        <v>4</v>
      </c>
      <c r="AX29" s="47">
        <v>0</v>
      </c>
      <c r="AY29">
        <v>0</v>
      </c>
      <c r="AZ29" s="47">
        <v>0</v>
      </c>
      <c r="BA29" s="47">
        <v>2</v>
      </c>
      <c r="BB29">
        <v>0</v>
      </c>
      <c r="BC29" t="s">
        <v>325</v>
      </c>
      <c r="BD29">
        <v>23.9</v>
      </c>
      <c r="BE29">
        <v>24.899999999999995</v>
      </c>
      <c r="BF29">
        <v>8</v>
      </c>
      <c r="BG29">
        <v>8</v>
      </c>
    </row>
    <row r="30" spans="1:59" x14ac:dyDescent="0.25">
      <c r="A30" s="47">
        <v>0</v>
      </c>
      <c r="B30" s="47">
        <v>4</v>
      </c>
      <c r="C30" s="47">
        <v>3</v>
      </c>
      <c r="D30" s="47">
        <v>1</v>
      </c>
      <c r="E30" s="47">
        <v>1</v>
      </c>
      <c r="F30" s="47">
        <v>0</v>
      </c>
      <c r="G30" s="47">
        <v>2</v>
      </c>
      <c r="H30" s="47">
        <v>0</v>
      </c>
      <c r="I30" s="47">
        <v>0</v>
      </c>
      <c r="J30" s="47">
        <v>0</v>
      </c>
      <c r="K30" s="47">
        <v>21</v>
      </c>
      <c r="L30" s="47">
        <v>265</v>
      </c>
      <c r="M30" s="47">
        <v>4</v>
      </c>
      <c r="N30" s="47">
        <v>6</v>
      </c>
      <c r="O30" s="42">
        <v>0</v>
      </c>
      <c r="P30" s="42">
        <v>2.12</v>
      </c>
      <c r="Q30" s="42">
        <v>0</v>
      </c>
      <c r="R30" s="42">
        <v>1.0900000000000001</v>
      </c>
      <c r="S30" s="47">
        <v>7</v>
      </c>
      <c r="T30" s="42">
        <v>1.37</v>
      </c>
      <c r="U30" s="42">
        <v>0</v>
      </c>
      <c r="V30" s="42">
        <v>0</v>
      </c>
      <c r="W30" s="42">
        <v>24</v>
      </c>
      <c r="X30" s="42">
        <v>21</v>
      </c>
      <c r="Y30" s="42">
        <v>0.14000000000000001</v>
      </c>
      <c r="Z30" s="42">
        <v>0.56999999999999995</v>
      </c>
      <c r="AA30" s="42">
        <v>0.43</v>
      </c>
      <c r="AB30" s="42">
        <v>0</v>
      </c>
      <c r="AC30" s="42">
        <v>0.14000000000000001</v>
      </c>
      <c r="AD30" s="42">
        <v>0</v>
      </c>
      <c r="AE30" s="42">
        <v>0</v>
      </c>
      <c r="AF30" s="42">
        <v>0</v>
      </c>
      <c r="AG30" s="42">
        <v>0.28999999999999998</v>
      </c>
      <c r="AH30" s="42">
        <v>0</v>
      </c>
      <c r="AI30" s="47">
        <v>0</v>
      </c>
      <c r="AJ30" s="47">
        <v>3</v>
      </c>
      <c r="AK30" s="47">
        <v>1</v>
      </c>
      <c r="AL30" s="47">
        <v>0</v>
      </c>
      <c r="AM30" s="47">
        <v>0</v>
      </c>
      <c r="AN30">
        <v>0</v>
      </c>
      <c r="AO30" s="47">
        <v>0</v>
      </c>
      <c r="AP30" s="47">
        <v>0</v>
      </c>
      <c r="AQ30" s="47">
        <v>1</v>
      </c>
      <c r="AR30" s="47">
        <v>0</v>
      </c>
      <c r="AS30" s="47">
        <v>1</v>
      </c>
      <c r="AT30" s="47">
        <v>1</v>
      </c>
      <c r="AU30" s="47">
        <v>2</v>
      </c>
      <c r="AV30" s="47">
        <v>0</v>
      </c>
      <c r="AW30" s="47">
        <v>1</v>
      </c>
      <c r="AX30" s="47">
        <v>0</v>
      </c>
      <c r="AY30">
        <v>0</v>
      </c>
      <c r="AZ30" s="47">
        <v>0</v>
      </c>
      <c r="BA30" s="47">
        <v>1</v>
      </c>
      <c r="BB30">
        <v>0</v>
      </c>
      <c r="BC30" t="s">
        <v>436</v>
      </c>
      <c r="BD30">
        <v>4.5</v>
      </c>
      <c r="BE30">
        <v>3.1</v>
      </c>
      <c r="BF30">
        <v>0</v>
      </c>
      <c r="BG30">
        <v>0</v>
      </c>
    </row>
    <row r="31" spans="1:59" x14ac:dyDescent="0.25">
      <c r="A31" s="47">
        <v>0</v>
      </c>
      <c r="B31" s="47">
        <v>0</v>
      </c>
      <c r="C31" s="47">
        <v>0</v>
      </c>
      <c r="D31" s="47">
        <v>0</v>
      </c>
      <c r="E31" s="47">
        <v>0</v>
      </c>
      <c r="F31" s="47">
        <v>0</v>
      </c>
      <c r="G31" s="47">
        <v>0</v>
      </c>
      <c r="H31" s="47">
        <v>0</v>
      </c>
      <c r="I31" s="47">
        <v>0</v>
      </c>
      <c r="J31" s="47">
        <v>0</v>
      </c>
      <c r="K31" s="47">
        <v>21</v>
      </c>
      <c r="L31" s="47">
        <v>265</v>
      </c>
      <c r="M31" s="47">
        <v>3</v>
      </c>
      <c r="N31" s="47">
        <v>6</v>
      </c>
      <c r="O31" s="42">
        <v>0</v>
      </c>
      <c r="P31" s="42">
        <v>4</v>
      </c>
      <c r="Q31" s="42">
        <v>0</v>
      </c>
      <c r="R31" s="42">
        <v>0</v>
      </c>
      <c r="S31" s="47">
        <v>0</v>
      </c>
      <c r="T31" s="42">
        <v>1.82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2">
        <v>0</v>
      </c>
      <c r="AI31" s="47">
        <v>0</v>
      </c>
      <c r="AJ31" s="47">
        <v>0</v>
      </c>
      <c r="AK31" s="47">
        <v>0</v>
      </c>
      <c r="AL31" s="47">
        <v>0</v>
      </c>
      <c r="AM31" s="47">
        <v>0</v>
      </c>
      <c r="AN31">
        <v>0</v>
      </c>
      <c r="AO31" s="47">
        <v>0</v>
      </c>
      <c r="AP31" s="47">
        <v>0</v>
      </c>
      <c r="AQ31" s="47">
        <v>0</v>
      </c>
      <c r="AR31" s="47">
        <v>0</v>
      </c>
      <c r="AS31" s="47">
        <v>0</v>
      </c>
      <c r="AT31" s="47">
        <v>0</v>
      </c>
      <c r="AU31" s="47">
        <v>0</v>
      </c>
      <c r="AV31" s="47">
        <v>0</v>
      </c>
      <c r="AW31" s="47">
        <v>0</v>
      </c>
      <c r="AX31" s="47">
        <v>0</v>
      </c>
      <c r="AY31">
        <v>0</v>
      </c>
      <c r="AZ31" s="47">
        <v>0</v>
      </c>
      <c r="BA31" s="47">
        <v>0</v>
      </c>
      <c r="BB31">
        <v>0</v>
      </c>
      <c r="BC31" t="s">
        <v>575</v>
      </c>
      <c r="BD31">
        <v>0</v>
      </c>
      <c r="BE31">
        <v>0</v>
      </c>
      <c r="BF31">
        <v>0</v>
      </c>
      <c r="BG31">
        <v>0</v>
      </c>
    </row>
    <row r="32" spans="1:59" x14ac:dyDescent="0.25">
      <c r="A32" s="47">
        <v>1</v>
      </c>
      <c r="B32" s="47">
        <v>2</v>
      </c>
      <c r="C32" s="47">
        <v>2</v>
      </c>
      <c r="D32" s="47">
        <v>0</v>
      </c>
      <c r="E32" s="47">
        <v>1</v>
      </c>
      <c r="F32" s="47">
        <v>0</v>
      </c>
      <c r="G32" s="47">
        <v>0</v>
      </c>
      <c r="H32" s="47">
        <v>0</v>
      </c>
      <c r="I32" s="47">
        <v>0</v>
      </c>
      <c r="J32" s="47">
        <v>0</v>
      </c>
      <c r="K32" s="47">
        <v>21</v>
      </c>
      <c r="L32" s="47">
        <v>265</v>
      </c>
      <c r="M32" s="47">
        <v>2</v>
      </c>
      <c r="N32" s="47">
        <v>5</v>
      </c>
      <c r="O32" s="42">
        <v>0</v>
      </c>
      <c r="P32" s="42">
        <v>2.08</v>
      </c>
      <c r="Q32" s="42">
        <v>0</v>
      </c>
      <c r="R32" s="42">
        <v>0.43</v>
      </c>
      <c r="S32" s="47">
        <v>3</v>
      </c>
      <c r="T32" s="42">
        <v>-3.44</v>
      </c>
      <c r="U32" s="42">
        <v>0</v>
      </c>
      <c r="V32" s="42">
        <v>0</v>
      </c>
      <c r="W32" s="42">
        <v>49</v>
      </c>
      <c r="X32" s="42">
        <v>28</v>
      </c>
      <c r="Y32" s="42">
        <v>0.33</v>
      </c>
      <c r="Z32" s="42">
        <v>0.67</v>
      </c>
      <c r="AA32" s="42">
        <v>0.67</v>
      </c>
      <c r="AB32" s="42">
        <v>0.33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42">
        <v>0</v>
      </c>
      <c r="AI32" s="47">
        <v>0</v>
      </c>
      <c r="AJ32" s="47">
        <v>0</v>
      </c>
      <c r="AK32" s="47">
        <v>0</v>
      </c>
      <c r="AL32" s="47">
        <v>0</v>
      </c>
      <c r="AM32" s="47">
        <v>0</v>
      </c>
      <c r="AN32">
        <v>0</v>
      </c>
      <c r="AO32" s="47">
        <v>0</v>
      </c>
      <c r="AP32" s="47">
        <v>0</v>
      </c>
      <c r="AQ32" s="47">
        <v>0</v>
      </c>
      <c r="AR32" s="47">
        <v>0</v>
      </c>
      <c r="AS32" s="47">
        <v>1</v>
      </c>
      <c r="AT32" s="47">
        <v>2</v>
      </c>
      <c r="AU32" s="47">
        <v>2</v>
      </c>
      <c r="AV32" s="47">
        <v>1</v>
      </c>
      <c r="AW32" s="47">
        <v>0</v>
      </c>
      <c r="AX32" s="47">
        <v>0</v>
      </c>
      <c r="AY32">
        <v>0</v>
      </c>
      <c r="AZ32" s="47">
        <v>0</v>
      </c>
      <c r="BA32" s="47">
        <v>0</v>
      </c>
      <c r="BB32">
        <v>0</v>
      </c>
      <c r="BC32" t="s">
        <v>205</v>
      </c>
      <c r="BD32">
        <v>0</v>
      </c>
      <c r="BE32">
        <v>1.2999999999999998</v>
      </c>
      <c r="BF32">
        <v>0</v>
      </c>
      <c r="BG32">
        <v>0</v>
      </c>
    </row>
    <row r="33" spans="1:59" x14ac:dyDescent="0.25">
      <c r="A33" s="47">
        <v>0</v>
      </c>
      <c r="B33" s="47">
        <v>0</v>
      </c>
      <c r="C33" s="47">
        <v>0</v>
      </c>
      <c r="D33" s="47">
        <v>0</v>
      </c>
      <c r="E33" s="47">
        <v>0</v>
      </c>
      <c r="F33" s="47">
        <v>0</v>
      </c>
      <c r="G33" s="47">
        <v>0</v>
      </c>
      <c r="H33" s="47">
        <v>0</v>
      </c>
      <c r="I33" s="47">
        <v>0</v>
      </c>
      <c r="J33" s="47">
        <v>0</v>
      </c>
      <c r="K33" s="47">
        <v>21</v>
      </c>
      <c r="L33" s="47">
        <v>263</v>
      </c>
      <c r="M33" s="47">
        <v>2</v>
      </c>
      <c r="N33" s="47">
        <v>6</v>
      </c>
      <c r="O33" s="42">
        <v>0</v>
      </c>
      <c r="P33" s="42">
        <v>2</v>
      </c>
      <c r="Q33" s="42">
        <v>0</v>
      </c>
      <c r="R33" s="42">
        <v>0</v>
      </c>
      <c r="S33" s="47">
        <v>0</v>
      </c>
      <c r="T33" s="42">
        <v>1.61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  <c r="AF33" s="42">
        <v>0</v>
      </c>
      <c r="AG33" s="42">
        <v>0</v>
      </c>
      <c r="AH33" s="42">
        <v>0</v>
      </c>
      <c r="AI33" s="47">
        <v>0</v>
      </c>
      <c r="AJ33" s="47">
        <v>0</v>
      </c>
      <c r="AK33" s="47">
        <v>0</v>
      </c>
      <c r="AL33" s="47">
        <v>0</v>
      </c>
      <c r="AM33" s="47">
        <v>0</v>
      </c>
      <c r="AN33">
        <v>0</v>
      </c>
      <c r="AO33" s="47">
        <v>0</v>
      </c>
      <c r="AP33" s="47">
        <v>0</v>
      </c>
      <c r="AQ33" s="47">
        <v>0</v>
      </c>
      <c r="AR33" s="47">
        <v>0</v>
      </c>
      <c r="AS33" s="47">
        <v>0</v>
      </c>
      <c r="AT33" s="47">
        <v>0</v>
      </c>
      <c r="AU33" s="47">
        <v>0</v>
      </c>
      <c r="AV33" s="47">
        <v>0</v>
      </c>
      <c r="AW33" s="47">
        <v>0</v>
      </c>
      <c r="AX33" s="47">
        <v>0</v>
      </c>
      <c r="AY33">
        <v>0</v>
      </c>
      <c r="AZ33" s="47">
        <v>0</v>
      </c>
      <c r="BA33" s="47">
        <v>0</v>
      </c>
      <c r="BB33">
        <v>0</v>
      </c>
      <c r="BC33" t="s">
        <v>627</v>
      </c>
      <c r="BD33">
        <v>0</v>
      </c>
      <c r="BE33">
        <v>0</v>
      </c>
      <c r="BF33">
        <v>0</v>
      </c>
      <c r="BG33">
        <v>0</v>
      </c>
    </row>
    <row r="34" spans="1:59" x14ac:dyDescent="0.25">
      <c r="A34" s="47">
        <v>0</v>
      </c>
      <c r="B34" s="47">
        <v>0</v>
      </c>
      <c r="C34" s="47">
        <v>0</v>
      </c>
      <c r="D34" s="47">
        <v>0</v>
      </c>
      <c r="E34" s="47">
        <v>0</v>
      </c>
      <c r="F34" s="47">
        <v>0</v>
      </c>
      <c r="G34" s="47">
        <v>0</v>
      </c>
      <c r="H34" s="47">
        <v>0</v>
      </c>
      <c r="I34" s="47">
        <v>0</v>
      </c>
      <c r="J34" s="47">
        <v>0</v>
      </c>
      <c r="K34" s="47">
        <v>21</v>
      </c>
      <c r="L34" s="47">
        <v>263</v>
      </c>
      <c r="M34" s="47">
        <v>1</v>
      </c>
      <c r="N34" s="47">
        <v>6</v>
      </c>
      <c r="O34" s="42">
        <v>0</v>
      </c>
      <c r="P34" s="42">
        <v>8</v>
      </c>
      <c r="Q34" s="42">
        <v>0</v>
      </c>
      <c r="R34" s="42">
        <v>0</v>
      </c>
      <c r="S34" s="47">
        <v>0</v>
      </c>
      <c r="T34" s="42">
        <v>2.2400000000000002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C34" s="42">
        <v>0</v>
      </c>
      <c r="AD34" s="42">
        <v>0</v>
      </c>
      <c r="AE34" s="42">
        <v>0</v>
      </c>
      <c r="AF34" s="42">
        <v>0</v>
      </c>
      <c r="AG34" s="42">
        <v>0</v>
      </c>
      <c r="AH34" s="42">
        <v>0</v>
      </c>
      <c r="AI34" s="47">
        <v>0</v>
      </c>
      <c r="AJ34" s="47">
        <v>0</v>
      </c>
      <c r="AK34" s="47">
        <v>0</v>
      </c>
      <c r="AL34" s="47">
        <v>0</v>
      </c>
      <c r="AM34" s="47">
        <v>0</v>
      </c>
      <c r="AN34">
        <v>0</v>
      </c>
      <c r="AO34" s="47">
        <v>0</v>
      </c>
      <c r="AP34" s="47">
        <v>0</v>
      </c>
      <c r="AQ34" s="47">
        <v>0</v>
      </c>
      <c r="AR34" s="47">
        <v>0</v>
      </c>
      <c r="AS34" s="47">
        <v>0</v>
      </c>
      <c r="AT34" s="47">
        <v>0</v>
      </c>
      <c r="AU34" s="47">
        <v>0</v>
      </c>
      <c r="AV34" s="47">
        <v>0</v>
      </c>
      <c r="AW34" s="47">
        <v>0</v>
      </c>
      <c r="AX34" s="47">
        <v>0</v>
      </c>
      <c r="AY34">
        <v>0</v>
      </c>
      <c r="AZ34" s="47">
        <v>0</v>
      </c>
      <c r="BA34" s="47">
        <v>0</v>
      </c>
      <c r="BB34">
        <v>0</v>
      </c>
      <c r="BC34" t="s">
        <v>632</v>
      </c>
      <c r="BD34">
        <v>0</v>
      </c>
      <c r="BE34">
        <v>0</v>
      </c>
      <c r="BF34">
        <v>0</v>
      </c>
      <c r="BG34">
        <v>0</v>
      </c>
    </row>
    <row r="35" spans="1:59" x14ac:dyDescent="0.25">
      <c r="A35" s="47">
        <v>1</v>
      </c>
      <c r="B35" s="47">
        <v>2</v>
      </c>
      <c r="C35" s="47">
        <v>16</v>
      </c>
      <c r="D35" s="47">
        <v>7</v>
      </c>
      <c r="E35" s="47">
        <v>9</v>
      </c>
      <c r="F35" s="47">
        <v>0</v>
      </c>
      <c r="G35" s="47">
        <v>5</v>
      </c>
      <c r="H35" s="47">
        <v>0</v>
      </c>
      <c r="I35" s="47">
        <v>0</v>
      </c>
      <c r="J35" s="47">
        <v>0</v>
      </c>
      <c r="K35" s="47">
        <v>21</v>
      </c>
      <c r="L35" s="47">
        <v>263</v>
      </c>
      <c r="M35" s="47">
        <v>4</v>
      </c>
      <c r="N35" s="47">
        <v>6</v>
      </c>
      <c r="O35" s="42">
        <v>0</v>
      </c>
      <c r="P35" s="42">
        <v>3.68</v>
      </c>
      <c r="Q35" s="42">
        <v>0</v>
      </c>
      <c r="R35" s="42">
        <v>1.32</v>
      </c>
      <c r="S35" s="47">
        <v>12</v>
      </c>
      <c r="T35" s="42">
        <v>5.48</v>
      </c>
      <c r="U35" s="42">
        <v>1.7714285714285716</v>
      </c>
      <c r="V35" s="42">
        <v>0.65999999999999992</v>
      </c>
      <c r="W35" s="42">
        <v>43</v>
      </c>
      <c r="X35" s="42">
        <v>50</v>
      </c>
      <c r="Y35" s="42">
        <v>0.75</v>
      </c>
      <c r="Z35" s="42">
        <v>0.17</v>
      </c>
      <c r="AA35" s="42">
        <v>1.33</v>
      </c>
      <c r="AB35" s="42">
        <v>0.08</v>
      </c>
      <c r="AC35" s="42">
        <v>0.57999999999999996</v>
      </c>
      <c r="AD35" s="42">
        <v>0</v>
      </c>
      <c r="AE35" s="42">
        <v>0</v>
      </c>
      <c r="AF35" s="42">
        <v>0</v>
      </c>
      <c r="AG35" s="42">
        <v>0.42</v>
      </c>
      <c r="AH35" s="42">
        <v>0</v>
      </c>
      <c r="AI35" s="47">
        <v>3</v>
      </c>
      <c r="AJ35" s="47">
        <v>2</v>
      </c>
      <c r="AK35" s="47">
        <v>9</v>
      </c>
      <c r="AL35" s="47">
        <v>1</v>
      </c>
      <c r="AM35" s="47">
        <v>7</v>
      </c>
      <c r="AN35">
        <v>0</v>
      </c>
      <c r="AO35" s="47">
        <v>0</v>
      </c>
      <c r="AP35" s="47">
        <v>0</v>
      </c>
      <c r="AQ35" s="47">
        <v>3</v>
      </c>
      <c r="AR35" s="47">
        <v>0</v>
      </c>
      <c r="AS35" s="47">
        <v>6</v>
      </c>
      <c r="AT35" s="47">
        <v>0</v>
      </c>
      <c r="AU35" s="47">
        <v>7</v>
      </c>
      <c r="AV35" s="47">
        <v>0</v>
      </c>
      <c r="AW35" s="47">
        <v>0</v>
      </c>
      <c r="AX35" s="47">
        <v>0</v>
      </c>
      <c r="AY35">
        <v>0</v>
      </c>
      <c r="AZ35" s="47">
        <v>0</v>
      </c>
      <c r="BA35" s="47">
        <v>2</v>
      </c>
      <c r="BB35">
        <v>0</v>
      </c>
      <c r="BC35" t="s">
        <v>450</v>
      </c>
      <c r="BD35">
        <v>9.4</v>
      </c>
      <c r="BE35">
        <v>3.3</v>
      </c>
      <c r="BF35">
        <v>5</v>
      </c>
      <c r="BG35">
        <v>5</v>
      </c>
    </row>
    <row r="36" spans="1:59" x14ac:dyDescent="0.25">
      <c r="A36" s="47">
        <v>0</v>
      </c>
      <c r="B36" s="47">
        <v>0</v>
      </c>
      <c r="C36" s="47">
        <v>0</v>
      </c>
      <c r="D36" s="47">
        <v>0</v>
      </c>
      <c r="E36" s="47">
        <v>0</v>
      </c>
      <c r="F36" s="47">
        <v>0</v>
      </c>
      <c r="G36" s="47">
        <v>0</v>
      </c>
      <c r="H36" s="47">
        <v>0</v>
      </c>
      <c r="I36" s="47">
        <v>0</v>
      </c>
      <c r="J36" s="47">
        <v>0</v>
      </c>
      <c r="K36" s="47">
        <v>21</v>
      </c>
      <c r="L36" s="47">
        <v>263</v>
      </c>
      <c r="M36" s="47">
        <v>1</v>
      </c>
      <c r="N36" s="47">
        <v>6</v>
      </c>
      <c r="O36" s="42">
        <v>0</v>
      </c>
      <c r="P36" s="42">
        <v>2</v>
      </c>
      <c r="Q36" s="42">
        <v>0</v>
      </c>
      <c r="R36" s="42">
        <v>0</v>
      </c>
      <c r="S36" s="47">
        <v>0</v>
      </c>
      <c r="T36" s="42">
        <v>1.61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7">
        <v>0</v>
      </c>
      <c r="AJ36" s="47">
        <v>0</v>
      </c>
      <c r="AK36" s="47">
        <v>0</v>
      </c>
      <c r="AL36" s="47">
        <v>0</v>
      </c>
      <c r="AM36" s="47">
        <v>0</v>
      </c>
      <c r="AN36">
        <v>0</v>
      </c>
      <c r="AO36" s="47">
        <v>0</v>
      </c>
      <c r="AP36" s="47">
        <v>0</v>
      </c>
      <c r="AQ36" s="47">
        <v>0</v>
      </c>
      <c r="AR36" s="47">
        <v>0</v>
      </c>
      <c r="AS36" s="47">
        <v>0</v>
      </c>
      <c r="AT36" s="47">
        <v>0</v>
      </c>
      <c r="AU36" s="47">
        <v>0</v>
      </c>
      <c r="AV36" s="47">
        <v>0</v>
      </c>
      <c r="AW36" s="47">
        <v>0</v>
      </c>
      <c r="AX36" s="47">
        <v>0</v>
      </c>
      <c r="AY36">
        <v>0</v>
      </c>
      <c r="AZ36" s="47">
        <v>0</v>
      </c>
      <c r="BA36" s="47">
        <v>0</v>
      </c>
      <c r="BB36">
        <v>0</v>
      </c>
      <c r="BC36" t="s">
        <v>665</v>
      </c>
      <c r="BD36">
        <v>0</v>
      </c>
      <c r="BE36">
        <v>0</v>
      </c>
      <c r="BF36">
        <v>0</v>
      </c>
      <c r="BG36">
        <v>0</v>
      </c>
    </row>
    <row r="37" spans="1:59" x14ac:dyDescent="0.25">
      <c r="A37" s="47">
        <v>1</v>
      </c>
      <c r="B37" s="47">
        <v>0</v>
      </c>
      <c r="C37" s="47">
        <v>1</v>
      </c>
      <c r="D37" s="47">
        <v>1</v>
      </c>
      <c r="E37" s="47">
        <v>0</v>
      </c>
      <c r="F37" s="47">
        <v>1</v>
      </c>
      <c r="G37" s="47">
        <v>0</v>
      </c>
      <c r="H37" s="47">
        <v>0</v>
      </c>
      <c r="I37" s="47">
        <v>0</v>
      </c>
      <c r="J37" s="47">
        <v>0</v>
      </c>
      <c r="K37" s="47">
        <v>21</v>
      </c>
      <c r="L37" s="47">
        <v>263</v>
      </c>
      <c r="M37" s="47">
        <v>4</v>
      </c>
      <c r="N37" s="47">
        <v>6</v>
      </c>
      <c r="O37" s="42">
        <v>0</v>
      </c>
      <c r="P37" s="42">
        <v>4.08</v>
      </c>
      <c r="Q37" s="42">
        <v>0</v>
      </c>
      <c r="R37" s="42">
        <v>2.25</v>
      </c>
      <c r="S37" s="47">
        <v>2</v>
      </c>
      <c r="T37" s="42">
        <v>4.4000000000000004</v>
      </c>
      <c r="U37" s="42">
        <v>0</v>
      </c>
      <c r="V37" s="42">
        <v>0</v>
      </c>
      <c r="W37" s="42">
        <v>19</v>
      </c>
      <c r="X37" s="42">
        <v>14</v>
      </c>
      <c r="Y37" s="42">
        <v>0</v>
      </c>
      <c r="Z37" s="42">
        <v>0</v>
      </c>
      <c r="AA37" s="42">
        <v>0.5</v>
      </c>
      <c r="AB37" s="42">
        <v>0.5</v>
      </c>
      <c r="AC37" s="42">
        <v>0.5</v>
      </c>
      <c r="AD37" s="42">
        <v>0</v>
      </c>
      <c r="AE37" s="42">
        <v>0.5</v>
      </c>
      <c r="AF37" s="42">
        <v>0</v>
      </c>
      <c r="AG37" s="42">
        <v>0</v>
      </c>
      <c r="AH37" s="42">
        <v>0</v>
      </c>
      <c r="AI37" s="47">
        <v>0</v>
      </c>
      <c r="AJ37" s="47">
        <v>0</v>
      </c>
      <c r="AK37" s="47">
        <v>0</v>
      </c>
      <c r="AL37" s="47">
        <v>0</v>
      </c>
      <c r="AM37" s="47">
        <v>0</v>
      </c>
      <c r="AN37">
        <v>1</v>
      </c>
      <c r="AO37" s="47">
        <v>0</v>
      </c>
      <c r="AP37" s="47">
        <v>0</v>
      </c>
      <c r="AQ37" s="47">
        <v>0</v>
      </c>
      <c r="AR37" s="47">
        <v>0</v>
      </c>
      <c r="AS37" s="47">
        <v>0</v>
      </c>
      <c r="AT37" s="47">
        <v>0</v>
      </c>
      <c r="AU37" s="47">
        <v>1</v>
      </c>
      <c r="AV37" s="47">
        <v>1</v>
      </c>
      <c r="AW37" s="47">
        <v>1</v>
      </c>
      <c r="AX37" s="47">
        <v>0</v>
      </c>
      <c r="AY37">
        <v>0</v>
      </c>
      <c r="AZ37" s="47">
        <v>0</v>
      </c>
      <c r="BA37" s="47">
        <v>0</v>
      </c>
      <c r="BB37">
        <v>0</v>
      </c>
      <c r="BC37" t="s">
        <v>245</v>
      </c>
      <c r="BD37">
        <v>5</v>
      </c>
      <c r="BE37">
        <v>-0.5</v>
      </c>
      <c r="BF37">
        <v>0</v>
      </c>
      <c r="BG37">
        <v>0</v>
      </c>
    </row>
    <row r="38" spans="1:59" x14ac:dyDescent="0.25">
      <c r="A38" s="47">
        <v>0</v>
      </c>
      <c r="B38" s="47">
        <v>0</v>
      </c>
      <c r="C38" s="47">
        <v>0</v>
      </c>
      <c r="D38" s="47">
        <v>0</v>
      </c>
      <c r="E38" s="47">
        <v>0</v>
      </c>
      <c r="F38" s="47">
        <v>0</v>
      </c>
      <c r="G38" s="47">
        <v>0</v>
      </c>
      <c r="H38" s="47">
        <v>0</v>
      </c>
      <c r="I38" s="47">
        <v>0</v>
      </c>
      <c r="J38" s="47">
        <v>0</v>
      </c>
      <c r="K38" s="47">
        <v>21</v>
      </c>
      <c r="L38" s="47">
        <v>263</v>
      </c>
      <c r="M38" s="47">
        <v>4</v>
      </c>
      <c r="N38" s="47">
        <v>5</v>
      </c>
      <c r="O38" s="42">
        <v>0</v>
      </c>
      <c r="P38" s="42">
        <v>7</v>
      </c>
      <c r="Q38" s="42">
        <v>0</v>
      </c>
      <c r="R38" s="42">
        <v>0</v>
      </c>
      <c r="S38" s="47">
        <v>0</v>
      </c>
      <c r="T38" s="42">
        <v>2.13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2">
        <v>0</v>
      </c>
      <c r="AI38" s="47">
        <v>0</v>
      </c>
      <c r="AJ38" s="47">
        <v>0</v>
      </c>
      <c r="AK38" s="47">
        <v>0</v>
      </c>
      <c r="AL38" s="47">
        <v>0</v>
      </c>
      <c r="AM38" s="47">
        <v>0</v>
      </c>
      <c r="AN38">
        <v>0</v>
      </c>
      <c r="AO38" s="47">
        <v>0</v>
      </c>
      <c r="AP38" s="47">
        <v>0</v>
      </c>
      <c r="AQ38" s="47">
        <v>0</v>
      </c>
      <c r="AR38" s="47">
        <v>0</v>
      </c>
      <c r="AS38" s="47">
        <v>0</v>
      </c>
      <c r="AT38" s="47">
        <v>0</v>
      </c>
      <c r="AU38" s="47">
        <v>0</v>
      </c>
      <c r="AV38" s="47">
        <v>0</v>
      </c>
      <c r="AW38" s="47">
        <v>0</v>
      </c>
      <c r="AX38" s="47">
        <v>0</v>
      </c>
      <c r="AY38">
        <v>0</v>
      </c>
      <c r="AZ38" s="47">
        <v>0</v>
      </c>
      <c r="BA38" s="47">
        <v>0</v>
      </c>
      <c r="BB38">
        <v>0</v>
      </c>
      <c r="BC38" t="s">
        <v>497</v>
      </c>
      <c r="BD38">
        <v>0</v>
      </c>
      <c r="BE38">
        <v>0</v>
      </c>
      <c r="BF38">
        <v>0</v>
      </c>
      <c r="BG38">
        <v>0</v>
      </c>
    </row>
    <row r="39" spans="1:59" x14ac:dyDescent="0.25">
      <c r="A39" s="47">
        <v>0</v>
      </c>
      <c r="B39" s="47">
        <v>0</v>
      </c>
      <c r="C39" s="47">
        <v>0</v>
      </c>
      <c r="D39" s="47">
        <v>0</v>
      </c>
      <c r="E39" s="47">
        <v>0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21</v>
      </c>
      <c r="L39" s="47">
        <v>262</v>
      </c>
      <c r="M39" s="47">
        <v>2</v>
      </c>
      <c r="N39" s="47">
        <v>6</v>
      </c>
      <c r="O39" s="42">
        <v>0</v>
      </c>
      <c r="P39" s="42">
        <v>6</v>
      </c>
      <c r="Q39" s="42">
        <v>0</v>
      </c>
      <c r="R39" s="42">
        <v>0</v>
      </c>
      <c r="S39" s="47">
        <v>0</v>
      </c>
      <c r="T39" s="42">
        <v>2.0299999999999998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0</v>
      </c>
      <c r="AF39" s="42">
        <v>0</v>
      </c>
      <c r="AG39" s="42">
        <v>0</v>
      </c>
      <c r="AH39" s="42">
        <v>0</v>
      </c>
      <c r="AI39" s="47">
        <v>0</v>
      </c>
      <c r="AJ39" s="47">
        <v>0</v>
      </c>
      <c r="AK39" s="47">
        <v>0</v>
      </c>
      <c r="AL39" s="47">
        <v>0</v>
      </c>
      <c r="AM39" s="47">
        <v>0</v>
      </c>
      <c r="AN39">
        <v>0</v>
      </c>
      <c r="AO39" s="47">
        <v>0</v>
      </c>
      <c r="AP39" s="47">
        <v>0</v>
      </c>
      <c r="AQ39" s="47">
        <v>0</v>
      </c>
      <c r="AR39" s="47">
        <v>0</v>
      </c>
      <c r="AS39" s="47">
        <v>0</v>
      </c>
      <c r="AT39" s="47">
        <v>0</v>
      </c>
      <c r="AU39" s="47">
        <v>0</v>
      </c>
      <c r="AV39" s="47">
        <v>0</v>
      </c>
      <c r="AW39" s="47">
        <v>0</v>
      </c>
      <c r="AX39" s="47">
        <v>0</v>
      </c>
      <c r="AY39">
        <v>0</v>
      </c>
      <c r="AZ39" s="47">
        <v>0</v>
      </c>
      <c r="BA39" s="47">
        <v>0</v>
      </c>
      <c r="BB39">
        <v>0</v>
      </c>
      <c r="BC39" t="s">
        <v>561</v>
      </c>
      <c r="BD39">
        <v>0</v>
      </c>
      <c r="BE39">
        <v>0</v>
      </c>
      <c r="BF39">
        <v>0</v>
      </c>
      <c r="BG39">
        <v>0</v>
      </c>
    </row>
    <row r="40" spans="1:59" x14ac:dyDescent="0.25">
      <c r="A40" s="47">
        <v>2</v>
      </c>
      <c r="B40" s="47">
        <v>27</v>
      </c>
      <c r="C40" s="47">
        <v>21</v>
      </c>
      <c r="D40" s="47">
        <v>17</v>
      </c>
      <c r="E40" s="47">
        <v>45</v>
      </c>
      <c r="F40" s="47">
        <v>5</v>
      </c>
      <c r="G40" s="47">
        <v>8</v>
      </c>
      <c r="H40" s="47">
        <v>0</v>
      </c>
      <c r="I40" s="47">
        <v>0</v>
      </c>
      <c r="J40" s="47">
        <v>0</v>
      </c>
      <c r="K40" s="47">
        <v>21</v>
      </c>
      <c r="L40" s="47">
        <v>280</v>
      </c>
      <c r="M40" s="47">
        <v>4</v>
      </c>
      <c r="N40" s="47">
        <v>7</v>
      </c>
      <c r="O40" s="42">
        <v>0</v>
      </c>
      <c r="P40" s="42">
        <v>8.9499999999999993</v>
      </c>
      <c r="Q40" s="42">
        <v>0</v>
      </c>
      <c r="R40" s="42">
        <v>5.42</v>
      </c>
      <c r="S40" s="47">
        <v>18</v>
      </c>
      <c r="T40" s="42">
        <v>4.03</v>
      </c>
      <c r="U40" s="42">
        <v>5.4777777777777779</v>
      </c>
      <c r="V40" s="42">
        <v>5.3666666666666663</v>
      </c>
      <c r="W40" s="42">
        <v>87</v>
      </c>
      <c r="X40" s="42">
        <v>105</v>
      </c>
      <c r="Y40" s="42">
        <v>2.5</v>
      </c>
      <c r="Z40" s="42">
        <v>1.5</v>
      </c>
      <c r="AA40" s="42">
        <v>1.17</v>
      </c>
      <c r="AB40" s="42">
        <v>0.11</v>
      </c>
      <c r="AC40" s="42">
        <v>0.94</v>
      </c>
      <c r="AD40" s="42">
        <v>0</v>
      </c>
      <c r="AE40" s="42">
        <v>0.28000000000000003</v>
      </c>
      <c r="AF40" s="42">
        <v>0</v>
      </c>
      <c r="AG40" s="42">
        <v>0.44</v>
      </c>
      <c r="AH40" s="42">
        <v>0</v>
      </c>
      <c r="AI40" s="47">
        <v>22</v>
      </c>
      <c r="AJ40" s="47">
        <v>13</v>
      </c>
      <c r="AK40" s="47">
        <v>10</v>
      </c>
      <c r="AL40" s="47">
        <v>0</v>
      </c>
      <c r="AM40" s="47">
        <v>10</v>
      </c>
      <c r="AN40">
        <v>2</v>
      </c>
      <c r="AO40" s="47">
        <v>0</v>
      </c>
      <c r="AP40" s="47">
        <v>0</v>
      </c>
      <c r="AQ40" s="47">
        <v>4</v>
      </c>
      <c r="AR40" s="47">
        <v>0</v>
      </c>
      <c r="AS40" s="47">
        <v>23</v>
      </c>
      <c r="AT40" s="47">
        <v>14</v>
      </c>
      <c r="AU40" s="47">
        <v>11</v>
      </c>
      <c r="AV40" s="47">
        <v>2</v>
      </c>
      <c r="AW40" s="47">
        <v>7</v>
      </c>
      <c r="AX40" s="47">
        <v>3</v>
      </c>
      <c r="AY40">
        <v>0</v>
      </c>
      <c r="AZ40" s="47">
        <v>0</v>
      </c>
      <c r="BA40" s="47">
        <v>4</v>
      </c>
      <c r="BB40">
        <v>0</v>
      </c>
      <c r="BC40" t="s">
        <v>207</v>
      </c>
      <c r="BD40">
        <v>46.4</v>
      </c>
      <c r="BE40">
        <v>48.4</v>
      </c>
      <c r="BF40">
        <v>8</v>
      </c>
      <c r="BG40">
        <v>9</v>
      </c>
    </row>
    <row r="41" spans="1:59" x14ac:dyDescent="0.25">
      <c r="A41" s="47">
        <v>0</v>
      </c>
      <c r="B41" s="47">
        <v>0</v>
      </c>
      <c r="C41" s="47">
        <v>0</v>
      </c>
      <c r="D41" s="47">
        <v>0</v>
      </c>
      <c r="E41" s="47">
        <v>0</v>
      </c>
      <c r="F41" s="47">
        <v>0</v>
      </c>
      <c r="G41" s="47">
        <v>0</v>
      </c>
      <c r="H41" s="47">
        <v>0</v>
      </c>
      <c r="I41" s="47">
        <v>0</v>
      </c>
      <c r="J41" s="47">
        <v>0</v>
      </c>
      <c r="K41" s="47">
        <v>21</v>
      </c>
      <c r="L41" s="47">
        <v>263</v>
      </c>
      <c r="M41" s="47">
        <v>3</v>
      </c>
      <c r="N41" s="47">
        <v>6</v>
      </c>
      <c r="O41" s="42">
        <v>0</v>
      </c>
      <c r="P41" s="42">
        <v>2</v>
      </c>
      <c r="Q41" s="42">
        <v>0</v>
      </c>
      <c r="R41" s="42">
        <v>0</v>
      </c>
      <c r="S41" s="47">
        <v>0</v>
      </c>
      <c r="T41" s="42">
        <v>1.61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2">
        <v>0</v>
      </c>
      <c r="AI41" s="47">
        <v>0</v>
      </c>
      <c r="AJ41" s="47">
        <v>0</v>
      </c>
      <c r="AK41" s="47">
        <v>0</v>
      </c>
      <c r="AL41" s="47">
        <v>0</v>
      </c>
      <c r="AM41" s="47">
        <v>0</v>
      </c>
      <c r="AN41">
        <v>0</v>
      </c>
      <c r="AO41" s="47">
        <v>0</v>
      </c>
      <c r="AP41" s="47">
        <v>0</v>
      </c>
      <c r="AQ41" s="47">
        <v>0</v>
      </c>
      <c r="AR41" s="47">
        <v>0</v>
      </c>
      <c r="AS41" s="47">
        <v>0</v>
      </c>
      <c r="AT41" s="47">
        <v>0</v>
      </c>
      <c r="AU41" s="47">
        <v>0</v>
      </c>
      <c r="AV41" s="47">
        <v>0</v>
      </c>
      <c r="AW41" s="47">
        <v>0</v>
      </c>
      <c r="AX41" s="47">
        <v>0</v>
      </c>
      <c r="AY41">
        <v>0</v>
      </c>
      <c r="AZ41" s="47">
        <v>0</v>
      </c>
      <c r="BA41" s="47">
        <v>0</v>
      </c>
      <c r="BB41">
        <v>0</v>
      </c>
      <c r="BC41" t="s">
        <v>542</v>
      </c>
      <c r="BD41">
        <v>0</v>
      </c>
      <c r="BE41">
        <v>0</v>
      </c>
      <c r="BF41">
        <v>0</v>
      </c>
      <c r="BG41">
        <v>0</v>
      </c>
    </row>
    <row r="42" spans="1:59" x14ac:dyDescent="0.25">
      <c r="A42" s="47">
        <v>0</v>
      </c>
      <c r="B42" s="47">
        <v>0</v>
      </c>
      <c r="C42" s="47">
        <v>0</v>
      </c>
      <c r="D42" s="47">
        <v>0</v>
      </c>
      <c r="E42" s="47">
        <v>0</v>
      </c>
      <c r="F42" s="47">
        <v>0</v>
      </c>
      <c r="G42" s="47">
        <v>0</v>
      </c>
      <c r="H42" s="47">
        <v>0</v>
      </c>
      <c r="I42" s="47">
        <v>0</v>
      </c>
      <c r="J42" s="47">
        <v>0</v>
      </c>
      <c r="K42" s="47">
        <v>21</v>
      </c>
      <c r="L42" s="47">
        <v>280</v>
      </c>
      <c r="M42" s="47">
        <v>4</v>
      </c>
      <c r="N42" s="47">
        <v>5</v>
      </c>
      <c r="O42" s="42">
        <v>0</v>
      </c>
      <c r="P42" s="42">
        <v>5</v>
      </c>
      <c r="Q42" s="42">
        <v>0</v>
      </c>
      <c r="R42" s="42">
        <v>0</v>
      </c>
      <c r="S42" s="47">
        <v>0</v>
      </c>
      <c r="T42" s="42">
        <v>1.92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>
        <v>0</v>
      </c>
      <c r="AH42" s="42">
        <v>0</v>
      </c>
      <c r="AI42" s="47">
        <v>0</v>
      </c>
      <c r="AJ42" s="47">
        <v>0</v>
      </c>
      <c r="AK42" s="47">
        <v>0</v>
      </c>
      <c r="AL42" s="47">
        <v>0</v>
      </c>
      <c r="AM42" s="47">
        <v>0</v>
      </c>
      <c r="AN42">
        <v>0</v>
      </c>
      <c r="AO42" s="47">
        <v>0</v>
      </c>
      <c r="AP42" s="47">
        <v>0</v>
      </c>
      <c r="AQ42" s="47">
        <v>0</v>
      </c>
      <c r="AR42" s="47">
        <v>0</v>
      </c>
      <c r="AS42" s="47">
        <v>0</v>
      </c>
      <c r="AT42" s="47">
        <v>0</v>
      </c>
      <c r="AU42" s="47">
        <v>0</v>
      </c>
      <c r="AV42" s="47">
        <v>0</v>
      </c>
      <c r="AW42" s="47">
        <v>0</v>
      </c>
      <c r="AX42" s="47">
        <v>0</v>
      </c>
      <c r="AY42">
        <v>0</v>
      </c>
      <c r="AZ42" s="47">
        <v>0</v>
      </c>
      <c r="BA42" s="47">
        <v>0</v>
      </c>
      <c r="BB42">
        <v>0</v>
      </c>
      <c r="BC42" t="s">
        <v>568</v>
      </c>
      <c r="BD42">
        <v>0</v>
      </c>
      <c r="BE42">
        <v>0</v>
      </c>
      <c r="BF42">
        <v>0</v>
      </c>
      <c r="BG42">
        <v>0</v>
      </c>
    </row>
    <row r="43" spans="1:59" x14ac:dyDescent="0.25">
      <c r="A43" s="47">
        <v>0</v>
      </c>
      <c r="B43" s="47">
        <v>0</v>
      </c>
      <c r="C43" s="47">
        <v>0</v>
      </c>
      <c r="D43" s="47">
        <v>0</v>
      </c>
      <c r="E43" s="47">
        <v>0</v>
      </c>
      <c r="F43" s="47">
        <v>0</v>
      </c>
      <c r="G43" s="47">
        <v>0</v>
      </c>
      <c r="H43" s="47">
        <v>0</v>
      </c>
      <c r="I43" s="47">
        <v>0</v>
      </c>
      <c r="J43" s="47">
        <v>0</v>
      </c>
      <c r="K43" s="47">
        <v>21</v>
      </c>
      <c r="L43" s="47">
        <v>280</v>
      </c>
      <c r="M43" s="47">
        <v>1</v>
      </c>
      <c r="N43" s="47">
        <v>6</v>
      </c>
      <c r="O43" s="42">
        <v>0</v>
      </c>
      <c r="P43" s="42">
        <v>3</v>
      </c>
      <c r="Q43" s="42">
        <v>0</v>
      </c>
      <c r="R43" s="42">
        <v>0</v>
      </c>
      <c r="S43" s="47">
        <v>0</v>
      </c>
      <c r="T43" s="42">
        <v>1.71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AE43" s="42">
        <v>0</v>
      </c>
      <c r="AF43" s="42">
        <v>0</v>
      </c>
      <c r="AG43" s="42">
        <v>0</v>
      </c>
      <c r="AH43" s="42">
        <v>0</v>
      </c>
      <c r="AI43" s="47">
        <v>0</v>
      </c>
      <c r="AJ43" s="47">
        <v>0</v>
      </c>
      <c r="AK43" s="47">
        <v>0</v>
      </c>
      <c r="AL43" s="47">
        <v>0</v>
      </c>
      <c r="AM43" s="47">
        <v>0</v>
      </c>
      <c r="AN43">
        <v>0</v>
      </c>
      <c r="AO43" s="47">
        <v>0</v>
      </c>
      <c r="AP43" s="47">
        <v>0</v>
      </c>
      <c r="AQ43" s="47">
        <v>0</v>
      </c>
      <c r="AR43" s="47">
        <v>0</v>
      </c>
      <c r="AS43" s="47">
        <v>0</v>
      </c>
      <c r="AT43" s="47">
        <v>0</v>
      </c>
      <c r="AU43" s="47">
        <v>0</v>
      </c>
      <c r="AV43" s="47">
        <v>0</v>
      </c>
      <c r="AW43" s="47">
        <v>0</v>
      </c>
      <c r="AX43" s="47">
        <v>0</v>
      </c>
      <c r="AY43">
        <v>0</v>
      </c>
      <c r="AZ43" s="47">
        <v>0</v>
      </c>
      <c r="BA43" s="47">
        <v>0</v>
      </c>
      <c r="BB43">
        <v>0</v>
      </c>
      <c r="BC43" t="s">
        <v>358</v>
      </c>
      <c r="BD43">
        <v>0</v>
      </c>
      <c r="BE43">
        <v>0</v>
      </c>
      <c r="BF43">
        <v>0</v>
      </c>
      <c r="BG43">
        <v>0</v>
      </c>
    </row>
    <row r="44" spans="1:59" x14ac:dyDescent="0.25">
      <c r="A44" s="47">
        <v>6</v>
      </c>
      <c r="B44" s="47">
        <v>21</v>
      </c>
      <c r="C44" s="47">
        <v>17</v>
      </c>
      <c r="D44" s="47">
        <v>2</v>
      </c>
      <c r="E44" s="47">
        <v>8</v>
      </c>
      <c r="F44" s="47">
        <v>0</v>
      </c>
      <c r="G44" s="47">
        <v>3</v>
      </c>
      <c r="H44" s="47">
        <v>0</v>
      </c>
      <c r="I44" s="47">
        <v>0</v>
      </c>
      <c r="J44" s="47">
        <v>0</v>
      </c>
      <c r="K44" s="47">
        <v>21</v>
      </c>
      <c r="L44" s="47">
        <v>280</v>
      </c>
      <c r="M44" s="47">
        <v>4</v>
      </c>
      <c r="N44" s="47">
        <v>6</v>
      </c>
      <c r="O44" s="42">
        <v>0</v>
      </c>
      <c r="P44" s="42">
        <v>2.3199999999999998</v>
      </c>
      <c r="Q44" s="42">
        <v>0</v>
      </c>
      <c r="R44" s="42">
        <v>1.41</v>
      </c>
      <c r="S44" s="47">
        <v>15</v>
      </c>
      <c r="T44" s="42">
        <v>0.48</v>
      </c>
      <c r="U44" s="42">
        <v>1.1777777777777778</v>
      </c>
      <c r="V44" s="42">
        <v>1.7666666666666666</v>
      </c>
      <c r="W44" s="42">
        <v>60</v>
      </c>
      <c r="X44" s="42">
        <v>66</v>
      </c>
      <c r="Y44" s="42">
        <v>0.53</v>
      </c>
      <c r="Z44" s="42">
        <v>1.4</v>
      </c>
      <c r="AA44" s="42">
        <v>1.1299999999999999</v>
      </c>
      <c r="AB44" s="42">
        <v>0.4</v>
      </c>
      <c r="AC44" s="42">
        <v>0.13</v>
      </c>
      <c r="AD44" s="42">
        <v>0</v>
      </c>
      <c r="AE44" s="42">
        <v>0</v>
      </c>
      <c r="AF44" s="42">
        <v>0</v>
      </c>
      <c r="AG44" s="42">
        <v>0.2</v>
      </c>
      <c r="AH44" s="42">
        <v>0</v>
      </c>
      <c r="AI44" s="47">
        <v>3</v>
      </c>
      <c r="AJ44" s="47">
        <v>12</v>
      </c>
      <c r="AK44" s="47">
        <v>8</v>
      </c>
      <c r="AL44" s="47">
        <v>5</v>
      </c>
      <c r="AM44" s="47">
        <v>1</v>
      </c>
      <c r="AN44">
        <v>0</v>
      </c>
      <c r="AO44" s="47">
        <v>0</v>
      </c>
      <c r="AP44" s="47">
        <v>0</v>
      </c>
      <c r="AQ44" s="47">
        <v>2</v>
      </c>
      <c r="AR44" s="47">
        <v>0</v>
      </c>
      <c r="AS44" s="47">
        <v>5</v>
      </c>
      <c r="AT44" s="47">
        <v>9</v>
      </c>
      <c r="AU44" s="47">
        <v>9</v>
      </c>
      <c r="AV44" s="47">
        <v>1</v>
      </c>
      <c r="AW44" s="47">
        <v>1</v>
      </c>
      <c r="AX44" s="47">
        <v>0</v>
      </c>
      <c r="AY44">
        <v>0</v>
      </c>
      <c r="AZ44" s="47">
        <v>0</v>
      </c>
      <c r="BA44" s="47">
        <v>1</v>
      </c>
      <c r="BB44">
        <v>0</v>
      </c>
      <c r="BC44" t="s">
        <v>490</v>
      </c>
      <c r="BD44">
        <v>11.7</v>
      </c>
      <c r="BE44">
        <v>11.6</v>
      </c>
      <c r="BF44">
        <v>10</v>
      </c>
      <c r="BG44">
        <v>7</v>
      </c>
    </row>
    <row r="45" spans="1:59" x14ac:dyDescent="0.25">
      <c r="A45" s="47">
        <v>1</v>
      </c>
      <c r="B45" s="47">
        <v>13</v>
      </c>
      <c r="C45" s="47">
        <v>17</v>
      </c>
      <c r="D45" s="47">
        <v>4</v>
      </c>
      <c r="E45" s="47">
        <v>12</v>
      </c>
      <c r="F45" s="47">
        <v>2</v>
      </c>
      <c r="G45" s="47">
        <v>4</v>
      </c>
      <c r="H45" s="47">
        <v>0</v>
      </c>
      <c r="I45" s="47">
        <v>0</v>
      </c>
      <c r="J45" s="47">
        <v>0</v>
      </c>
      <c r="K45" s="47">
        <v>21</v>
      </c>
      <c r="L45" s="47">
        <v>280</v>
      </c>
      <c r="M45" s="47">
        <v>4</v>
      </c>
      <c r="N45" s="47">
        <v>6</v>
      </c>
      <c r="O45" s="42">
        <v>0</v>
      </c>
      <c r="P45" s="42">
        <v>3.4</v>
      </c>
      <c r="Q45" s="42">
        <v>0</v>
      </c>
      <c r="R45" s="42">
        <v>2.62</v>
      </c>
      <c r="S45" s="47">
        <v>14</v>
      </c>
      <c r="T45" s="42">
        <v>1.46</v>
      </c>
      <c r="U45" s="42">
        <v>2.8285714285714287</v>
      </c>
      <c r="V45" s="42">
        <v>2.3857142857142857</v>
      </c>
      <c r="W45" s="42">
        <v>75</v>
      </c>
      <c r="X45" s="42">
        <v>39</v>
      </c>
      <c r="Y45" s="42">
        <v>0.86</v>
      </c>
      <c r="Z45" s="42">
        <v>0.93</v>
      </c>
      <c r="AA45" s="42">
        <v>1.21</v>
      </c>
      <c r="AB45" s="42">
        <v>7.0000000000000007E-2</v>
      </c>
      <c r="AC45" s="42">
        <v>0.28999999999999998</v>
      </c>
      <c r="AD45" s="42">
        <v>0</v>
      </c>
      <c r="AE45" s="42">
        <v>0.14000000000000001</v>
      </c>
      <c r="AF45" s="42">
        <v>0</v>
      </c>
      <c r="AG45" s="42">
        <v>0.28999999999999998</v>
      </c>
      <c r="AH45" s="42">
        <v>0</v>
      </c>
      <c r="AI45" s="47">
        <v>6</v>
      </c>
      <c r="AJ45" s="47">
        <v>6</v>
      </c>
      <c r="AK45" s="47">
        <v>8</v>
      </c>
      <c r="AL45" s="47">
        <v>0</v>
      </c>
      <c r="AM45" s="47">
        <v>2</v>
      </c>
      <c r="AN45">
        <v>1</v>
      </c>
      <c r="AO45" s="47">
        <v>0</v>
      </c>
      <c r="AP45" s="47">
        <v>0</v>
      </c>
      <c r="AQ45" s="47">
        <v>2</v>
      </c>
      <c r="AR45" s="47">
        <v>0</v>
      </c>
      <c r="AS45" s="47">
        <v>6</v>
      </c>
      <c r="AT45" s="47">
        <v>7</v>
      </c>
      <c r="AU45" s="47">
        <v>9</v>
      </c>
      <c r="AV45" s="47">
        <v>1</v>
      </c>
      <c r="AW45" s="47">
        <v>2</v>
      </c>
      <c r="AX45" s="47">
        <v>1</v>
      </c>
      <c r="AY45">
        <v>0</v>
      </c>
      <c r="AZ45" s="47">
        <v>0</v>
      </c>
      <c r="BA45" s="47">
        <v>2</v>
      </c>
      <c r="BB45">
        <v>0</v>
      </c>
      <c r="BC45" t="s">
        <v>375</v>
      </c>
      <c r="BD45">
        <v>16.799999999999997</v>
      </c>
      <c r="BE45">
        <v>16.7</v>
      </c>
      <c r="BF45">
        <v>6</v>
      </c>
      <c r="BG45">
        <v>7</v>
      </c>
    </row>
    <row r="46" spans="1:59" x14ac:dyDescent="0.25">
      <c r="A46" s="47">
        <v>0</v>
      </c>
      <c r="B46" s="47">
        <v>0</v>
      </c>
      <c r="C46" s="47">
        <v>0</v>
      </c>
      <c r="D46" s="47">
        <v>0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21</v>
      </c>
      <c r="L46" s="47">
        <v>280</v>
      </c>
      <c r="M46" s="47">
        <v>4</v>
      </c>
      <c r="N46" s="47">
        <v>6</v>
      </c>
      <c r="O46" s="42">
        <v>0</v>
      </c>
      <c r="P46" s="42">
        <v>2</v>
      </c>
      <c r="Q46" s="42">
        <v>0</v>
      </c>
      <c r="R46" s="42">
        <v>0</v>
      </c>
      <c r="S46" s="47">
        <v>0</v>
      </c>
      <c r="T46" s="42">
        <v>1.61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2">
        <v>0</v>
      </c>
      <c r="AI46" s="47">
        <v>0</v>
      </c>
      <c r="AJ46" s="47">
        <v>0</v>
      </c>
      <c r="AK46" s="47">
        <v>0</v>
      </c>
      <c r="AL46" s="47">
        <v>0</v>
      </c>
      <c r="AM46" s="47">
        <v>0</v>
      </c>
      <c r="AN46">
        <v>0</v>
      </c>
      <c r="AO46" s="47">
        <v>0</v>
      </c>
      <c r="AP46" s="47">
        <v>0</v>
      </c>
      <c r="AQ46" s="47">
        <v>0</v>
      </c>
      <c r="AR46" s="47">
        <v>0</v>
      </c>
      <c r="AS46" s="47">
        <v>0</v>
      </c>
      <c r="AT46" s="47">
        <v>0</v>
      </c>
      <c r="AU46" s="47">
        <v>0</v>
      </c>
      <c r="AV46" s="47">
        <v>0</v>
      </c>
      <c r="AW46" s="47">
        <v>0</v>
      </c>
      <c r="AX46" s="47">
        <v>0</v>
      </c>
      <c r="AY46">
        <v>0</v>
      </c>
      <c r="AZ46" s="47">
        <v>0</v>
      </c>
      <c r="BA46" s="47">
        <v>0</v>
      </c>
      <c r="BB46">
        <v>0</v>
      </c>
      <c r="BC46" t="s">
        <v>180</v>
      </c>
      <c r="BD46">
        <v>0</v>
      </c>
      <c r="BE46">
        <v>0</v>
      </c>
      <c r="BF46">
        <v>0</v>
      </c>
      <c r="BG46">
        <v>0</v>
      </c>
    </row>
    <row r="47" spans="1:59" x14ac:dyDescent="0.25">
      <c r="A47" s="47">
        <v>0</v>
      </c>
      <c r="B47" s="47">
        <v>0</v>
      </c>
      <c r="C47" s="47">
        <v>0</v>
      </c>
      <c r="D47" s="47">
        <v>0</v>
      </c>
      <c r="E47" s="47">
        <v>1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21</v>
      </c>
      <c r="L47" s="47">
        <v>280</v>
      </c>
      <c r="M47" s="47">
        <v>4</v>
      </c>
      <c r="N47" s="47">
        <v>5</v>
      </c>
      <c r="O47" s="42">
        <v>0</v>
      </c>
      <c r="P47" s="42">
        <v>1.53</v>
      </c>
      <c r="Q47" s="42">
        <v>0</v>
      </c>
      <c r="R47" s="42">
        <v>0.5</v>
      </c>
      <c r="S47" s="47">
        <v>1</v>
      </c>
      <c r="T47" s="42">
        <v>1.63</v>
      </c>
      <c r="U47" s="42">
        <v>0</v>
      </c>
      <c r="V47" s="42">
        <v>0</v>
      </c>
      <c r="W47" s="42">
        <v>15</v>
      </c>
      <c r="X47" s="42">
        <v>15</v>
      </c>
      <c r="Y47" s="42">
        <v>1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2">
        <v>0</v>
      </c>
      <c r="AI47" s="47">
        <v>1</v>
      </c>
      <c r="AJ47" s="47">
        <v>0</v>
      </c>
      <c r="AK47" s="47">
        <v>0</v>
      </c>
      <c r="AL47" s="47">
        <v>0</v>
      </c>
      <c r="AM47" s="47">
        <v>0</v>
      </c>
      <c r="AN47">
        <v>0</v>
      </c>
      <c r="AO47" s="47">
        <v>0</v>
      </c>
      <c r="AP47" s="47">
        <v>0</v>
      </c>
      <c r="AQ47" s="47">
        <v>0</v>
      </c>
      <c r="AR47" s="47">
        <v>0</v>
      </c>
      <c r="AS47" s="47">
        <v>0</v>
      </c>
      <c r="AT47" s="47">
        <v>0</v>
      </c>
      <c r="AU47" s="47">
        <v>0</v>
      </c>
      <c r="AV47" s="47">
        <v>0</v>
      </c>
      <c r="AW47" s="47">
        <v>0</v>
      </c>
      <c r="AX47" s="47">
        <v>0</v>
      </c>
      <c r="AY47">
        <v>0</v>
      </c>
      <c r="AZ47" s="47">
        <v>0</v>
      </c>
      <c r="BA47" s="47">
        <v>0</v>
      </c>
      <c r="BB47">
        <v>0</v>
      </c>
      <c r="BC47" t="s">
        <v>478</v>
      </c>
      <c r="BD47">
        <v>0.5</v>
      </c>
      <c r="BE47">
        <v>0</v>
      </c>
      <c r="BF47">
        <v>0</v>
      </c>
      <c r="BG47">
        <v>0</v>
      </c>
    </row>
    <row r="48" spans="1:59" x14ac:dyDescent="0.25">
      <c r="A48" s="47">
        <v>0</v>
      </c>
      <c r="B48" s="47">
        <v>0</v>
      </c>
      <c r="C48" s="47">
        <v>0</v>
      </c>
      <c r="D48" s="47">
        <v>0</v>
      </c>
      <c r="E48" s="47">
        <v>0</v>
      </c>
      <c r="F48" s="47">
        <v>0</v>
      </c>
      <c r="G48" s="47">
        <v>0</v>
      </c>
      <c r="H48" s="47">
        <v>0</v>
      </c>
      <c r="I48" s="47">
        <v>0</v>
      </c>
      <c r="J48" s="47">
        <v>0</v>
      </c>
      <c r="K48" s="47">
        <v>21</v>
      </c>
      <c r="L48" s="47">
        <v>280</v>
      </c>
      <c r="M48" s="47">
        <v>1</v>
      </c>
      <c r="N48" s="47">
        <v>6</v>
      </c>
      <c r="O48" s="42">
        <v>0</v>
      </c>
      <c r="P48" s="42">
        <v>1</v>
      </c>
      <c r="Q48" s="42">
        <v>0</v>
      </c>
      <c r="R48" s="42">
        <v>0</v>
      </c>
      <c r="S48" s="47">
        <v>0</v>
      </c>
      <c r="T48" s="42">
        <v>1.5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  <c r="AD48" s="42">
        <v>0</v>
      </c>
      <c r="AE48" s="42">
        <v>0</v>
      </c>
      <c r="AF48" s="42">
        <v>0</v>
      </c>
      <c r="AG48" s="42">
        <v>0</v>
      </c>
      <c r="AH48" s="42">
        <v>0</v>
      </c>
      <c r="AI48" s="47">
        <v>0</v>
      </c>
      <c r="AJ48" s="47">
        <v>0</v>
      </c>
      <c r="AK48" s="47">
        <v>0</v>
      </c>
      <c r="AL48" s="47">
        <v>0</v>
      </c>
      <c r="AM48" s="47">
        <v>0</v>
      </c>
      <c r="AN48">
        <v>0</v>
      </c>
      <c r="AO48" s="47">
        <v>0</v>
      </c>
      <c r="AP48" s="47">
        <v>0</v>
      </c>
      <c r="AQ48" s="47">
        <v>0</v>
      </c>
      <c r="AR48" s="47">
        <v>0</v>
      </c>
      <c r="AS48" s="47">
        <v>0</v>
      </c>
      <c r="AT48" s="47">
        <v>0</v>
      </c>
      <c r="AU48" s="47">
        <v>0</v>
      </c>
      <c r="AV48" s="47">
        <v>0</v>
      </c>
      <c r="AW48" s="47">
        <v>0</v>
      </c>
      <c r="AX48" s="47">
        <v>0</v>
      </c>
      <c r="AY48">
        <v>0</v>
      </c>
      <c r="AZ48" s="47">
        <v>0</v>
      </c>
      <c r="BA48" s="47">
        <v>0</v>
      </c>
      <c r="BB48">
        <v>0</v>
      </c>
      <c r="BC48" t="s">
        <v>604</v>
      </c>
      <c r="BD48">
        <v>0</v>
      </c>
      <c r="BE48">
        <v>0</v>
      </c>
      <c r="BF48">
        <v>0</v>
      </c>
      <c r="BG48">
        <v>0</v>
      </c>
    </row>
    <row r="49" spans="1:59" x14ac:dyDescent="0.25">
      <c r="A49" s="47">
        <v>0</v>
      </c>
      <c r="B49" s="47">
        <v>0</v>
      </c>
      <c r="C49" s="47">
        <v>0</v>
      </c>
      <c r="D49" s="47">
        <v>0</v>
      </c>
      <c r="E49" s="47">
        <v>0</v>
      </c>
      <c r="F49" s="47">
        <v>0</v>
      </c>
      <c r="G49" s="47">
        <v>0</v>
      </c>
      <c r="H49" s="47">
        <v>0</v>
      </c>
      <c r="I49" s="47">
        <v>0</v>
      </c>
      <c r="J49" s="47">
        <v>0</v>
      </c>
      <c r="K49" s="47">
        <v>21</v>
      </c>
      <c r="L49" s="47">
        <v>280</v>
      </c>
      <c r="M49" s="47">
        <v>3</v>
      </c>
      <c r="N49" s="47">
        <v>6</v>
      </c>
      <c r="O49" s="42">
        <v>0</v>
      </c>
      <c r="P49" s="42">
        <v>4</v>
      </c>
      <c r="Q49" s="42">
        <v>0</v>
      </c>
      <c r="R49" s="42">
        <v>0</v>
      </c>
      <c r="S49" s="47">
        <v>0</v>
      </c>
      <c r="T49" s="42">
        <v>1.82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  <c r="AF49" s="42">
        <v>0</v>
      </c>
      <c r="AG49" s="42">
        <v>0</v>
      </c>
      <c r="AH49" s="42">
        <v>0</v>
      </c>
      <c r="AI49" s="47">
        <v>0</v>
      </c>
      <c r="AJ49" s="47">
        <v>0</v>
      </c>
      <c r="AK49" s="47">
        <v>0</v>
      </c>
      <c r="AL49" s="47">
        <v>0</v>
      </c>
      <c r="AM49" s="47">
        <v>0</v>
      </c>
      <c r="AN49">
        <v>0</v>
      </c>
      <c r="AO49" s="47">
        <v>0</v>
      </c>
      <c r="AP49" s="47">
        <v>0</v>
      </c>
      <c r="AQ49" s="47">
        <v>0</v>
      </c>
      <c r="AR49" s="47">
        <v>0</v>
      </c>
      <c r="AS49" s="47">
        <v>0</v>
      </c>
      <c r="AT49" s="47">
        <v>0</v>
      </c>
      <c r="AU49" s="47">
        <v>0</v>
      </c>
      <c r="AV49" s="47">
        <v>0</v>
      </c>
      <c r="AW49" s="47">
        <v>0</v>
      </c>
      <c r="AX49" s="47">
        <v>0</v>
      </c>
      <c r="AY49">
        <v>0</v>
      </c>
      <c r="AZ49" s="47">
        <v>0</v>
      </c>
      <c r="BA49" s="47">
        <v>0</v>
      </c>
      <c r="BB49">
        <v>0</v>
      </c>
      <c r="BC49" t="s">
        <v>499</v>
      </c>
      <c r="BD49">
        <v>0</v>
      </c>
      <c r="BE49">
        <v>0</v>
      </c>
      <c r="BF49">
        <v>0</v>
      </c>
      <c r="BG49">
        <v>0</v>
      </c>
    </row>
    <row r="50" spans="1:59" x14ac:dyDescent="0.25">
      <c r="A50" s="47">
        <v>0</v>
      </c>
      <c r="B50" s="47">
        <v>6</v>
      </c>
      <c r="C50" s="47">
        <v>2</v>
      </c>
      <c r="D50" s="47">
        <v>1</v>
      </c>
      <c r="E50" s="47">
        <v>2</v>
      </c>
      <c r="F50" s="47">
        <v>0</v>
      </c>
      <c r="G50" s="47">
        <v>0</v>
      </c>
      <c r="H50" s="47">
        <v>0</v>
      </c>
      <c r="I50" s="47">
        <v>0</v>
      </c>
      <c r="J50" s="47">
        <v>0</v>
      </c>
      <c r="K50" s="47">
        <v>21</v>
      </c>
      <c r="L50" s="47">
        <v>264</v>
      </c>
      <c r="M50" s="47">
        <v>4</v>
      </c>
      <c r="N50" s="47">
        <v>5</v>
      </c>
      <c r="O50" s="42">
        <v>0</v>
      </c>
      <c r="P50" s="42">
        <v>4.5</v>
      </c>
      <c r="Q50" s="42">
        <v>0</v>
      </c>
      <c r="R50" s="42">
        <v>2.1</v>
      </c>
      <c r="S50" s="47">
        <v>4</v>
      </c>
      <c r="T50" s="42">
        <v>3.64</v>
      </c>
      <c r="U50" s="42">
        <v>0</v>
      </c>
      <c r="V50" s="42">
        <v>0</v>
      </c>
      <c r="W50" s="42">
        <v>44</v>
      </c>
      <c r="X50" s="42">
        <v>100</v>
      </c>
      <c r="Y50" s="42">
        <v>0.5</v>
      </c>
      <c r="Z50" s="42">
        <v>1.5</v>
      </c>
      <c r="AA50" s="42">
        <v>0.5</v>
      </c>
      <c r="AB50" s="42">
        <v>0</v>
      </c>
      <c r="AC50" s="42">
        <v>0.25</v>
      </c>
      <c r="AD50" s="42">
        <v>0</v>
      </c>
      <c r="AE50" s="42">
        <v>0</v>
      </c>
      <c r="AF50" s="42">
        <v>0</v>
      </c>
      <c r="AG50" s="42">
        <v>0</v>
      </c>
      <c r="AH50" s="42">
        <v>0</v>
      </c>
      <c r="AI50" s="47">
        <v>0</v>
      </c>
      <c r="AJ50" s="47">
        <v>1</v>
      </c>
      <c r="AK50" s="47">
        <v>0</v>
      </c>
      <c r="AL50" s="47">
        <v>0</v>
      </c>
      <c r="AM50" s="47">
        <v>0</v>
      </c>
      <c r="AN50">
        <v>0</v>
      </c>
      <c r="AO50" s="47">
        <v>0</v>
      </c>
      <c r="AP50" s="47">
        <v>0</v>
      </c>
      <c r="AQ50" s="47">
        <v>0</v>
      </c>
      <c r="AR50" s="47">
        <v>0</v>
      </c>
      <c r="AS50" s="47">
        <v>2</v>
      </c>
      <c r="AT50" s="47">
        <v>5</v>
      </c>
      <c r="AU50" s="47">
        <v>2</v>
      </c>
      <c r="AV50" s="47">
        <v>0</v>
      </c>
      <c r="AW50" s="47">
        <v>1</v>
      </c>
      <c r="AX50" s="47">
        <v>0</v>
      </c>
      <c r="AY50">
        <v>0</v>
      </c>
      <c r="AZ50" s="47">
        <v>0</v>
      </c>
      <c r="BA50" s="47">
        <v>0</v>
      </c>
      <c r="BB50">
        <v>0</v>
      </c>
      <c r="BC50" t="s">
        <v>177</v>
      </c>
      <c r="BD50">
        <v>1.2</v>
      </c>
      <c r="BE50">
        <v>7.2</v>
      </c>
      <c r="BF50">
        <v>0</v>
      </c>
      <c r="BG50">
        <v>0</v>
      </c>
    </row>
    <row r="51" spans="1:59" x14ac:dyDescent="0.25">
      <c r="A51" s="47">
        <v>0</v>
      </c>
      <c r="B51" s="47">
        <v>6</v>
      </c>
      <c r="C51" s="47">
        <v>0</v>
      </c>
      <c r="D51" s="47">
        <v>0</v>
      </c>
      <c r="E51" s="47">
        <v>1</v>
      </c>
      <c r="F51" s="47">
        <v>0</v>
      </c>
      <c r="G51" s="47">
        <v>1</v>
      </c>
      <c r="H51" s="47">
        <v>0</v>
      </c>
      <c r="I51" s="47">
        <v>0</v>
      </c>
      <c r="J51" s="47">
        <v>0</v>
      </c>
      <c r="K51" s="47">
        <v>21</v>
      </c>
      <c r="L51" s="47">
        <v>264</v>
      </c>
      <c r="M51" s="47">
        <v>4</v>
      </c>
      <c r="N51" s="47">
        <v>6</v>
      </c>
      <c r="O51" s="42">
        <v>0</v>
      </c>
      <c r="P51" s="42">
        <v>8.32</v>
      </c>
      <c r="Q51" s="42">
        <v>0</v>
      </c>
      <c r="R51" s="42">
        <v>8.9</v>
      </c>
      <c r="S51" s="47">
        <v>1</v>
      </c>
      <c r="T51" s="42">
        <v>3.57</v>
      </c>
      <c r="U51" s="42">
        <v>0</v>
      </c>
      <c r="V51" s="42">
        <v>0</v>
      </c>
      <c r="W51" s="42">
        <v>53</v>
      </c>
      <c r="X51" s="42">
        <v>53</v>
      </c>
      <c r="Y51" s="42">
        <v>1</v>
      </c>
      <c r="Z51" s="42">
        <v>6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  <c r="AF51" s="42">
        <v>0</v>
      </c>
      <c r="AG51" s="42">
        <v>1</v>
      </c>
      <c r="AH51" s="42">
        <v>0</v>
      </c>
      <c r="AI51" s="47">
        <v>1</v>
      </c>
      <c r="AJ51" s="47">
        <v>6</v>
      </c>
      <c r="AK51" s="47">
        <v>0</v>
      </c>
      <c r="AL51" s="47">
        <v>0</v>
      </c>
      <c r="AM51" s="47">
        <v>0</v>
      </c>
      <c r="AN51">
        <v>0</v>
      </c>
      <c r="AO51" s="47">
        <v>0</v>
      </c>
      <c r="AP51" s="47">
        <v>0</v>
      </c>
      <c r="AQ51" s="47">
        <v>1</v>
      </c>
      <c r="AR51" s="47">
        <v>0</v>
      </c>
      <c r="AS51" s="47">
        <v>0</v>
      </c>
      <c r="AT51" s="47">
        <v>0</v>
      </c>
      <c r="AU51" s="47">
        <v>0</v>
      </c>
      <c r="AV51" s="47">
        <v>0</v>
      </c>
      <c r="AW51" s="47">
        <v>0</v>
      </c>
      <c r="AX51" s="47">
        <v>0</v>
      </c>
      <c r="AY51">
        <v>0</v>
      </c>
      <c r="AZ51" s="47">
        <v>0</v>
      </c>
      <c r="BA51" s="47">
        <v>0</v>
      </c>
      <c r="BB51">
        <v>0</v>
      </c>
      <c r="BC51" t="s">
        <v>605</v>
      </c>
      <c r="BD51">
        <v>8.8999999999999986</v>
      </c>
      <c r="BE51">
        <v>0</v>
      </c>
      <c r="BF51">
        <v>0</v>
      </c>
      <c r="BG51">
        <v>0</v>
      </c>
    </row>
    <row r="52" spans="1:59" x14ac:dyDescent="0.25">
      <c r="A52" s="47">
        <v>5</v>
      </c>
      <c r="B52" s="47">
        <v>18</v>
      </c>
      <c r="C52" s="47">
        <v>16</v>
      </c>
      <c r="D52" s="47">
        <v>5</v>
      </c>
      <c r="E52" s="47">
        <v>8</v>
      </c>
      <c r="F52" s="47">
        <v>2</v>
      </c>
      <c r="G52" s="47">
        <v>2</v>
      </c>
      <c r="H52" s="47">
        <v>0</v>
      </c>
      <c r="I52" s="47">
        <v>0</v>
      </c>
      <c r="J52" s="47">
        <v>0</v>
      </c>
      <c r="K52" s="47">
        <v>21</v>
      </c>
      <c r="L52" s="47">
        <v>264</v>
      </c>
      <c r="M52" s="47">
        <v>4</v>
      </c>
      <c r="N52" s="47">
        <v>6</v>
      </c>
      <c r="O52" s="42">
        <v>0</v>
      </c>
      <c r="P52" s="42">
        <v>6.85</v>
      </c>
      <c r="Q52" s="42">
        <v>0</v>
      </c>
      <c r="R52" s="42">
        <v>2.4700000000000002</v>
      </c>
      <c r="S52" s="47">
        <v>13</v>
      </c>
      <c r="T52" s="42">
        <v>1.1299999999999999</v>
      </c>
      <c r="U52" s="42">
        <v>2.75</v>
      </c>
      <c r="V52" s="42">
        <v>2.2285714285714286</v>
      </c>
      <c r="W52" s="42">
        <v>79</v>
      </c>
      <c r="X52" s="42">
        <v>56</v>
      </c>
      <c r="Y52" s="42">
        <v>0.62</v>
      </c>
      <c r="Z52" s="42">
        <v>1.38</v>
      </c>
      <c r="AA52" s="42">
        <v>1.23</v>
      </c>
      <c r="AB52" s="42">
        <v>0.38</v>
      </c>
      <c r="AC52" s="42">
        <v>0.38</v>
      </c>
      <c r="AD52" s="42">
        <v>0</v>
      </c>
      <c r="AE52" s="42">
        <v>0.15</v>
      </c>
      <c r="AF52" s="42">
        <v>0</v>
      </c>
      <c r="AG52" s="42">
        <v>0.15</v>
      </c>
      <c r="AH52" s="42">
        <v>0</v>
      </c>
      <c r="AI52" s="47">
        <v>3</v>
      </c>
      <c r="AJ52" s="47">
        <v>11</v>
      </c>
      <c r="AK52" s="47">
        <v>12</v>
      </c>
      <c r="AL52" s="47">
        <v>4</v>
      </c>
      <c r="AM52" s="47">
        <v>4</v>
      </c>
      <c r="AN52">
        <v>1</v>
      </c>
      <c r="AO52" s="47">
        <v>0</v>
      </c>
      <c r="AP52" s="47">
        <v>0</v>
      </c>
      <c r="AQ52" s="47">
        <v>1</v>
      </c>
      <c r="AR52" s="47">
        <v>0</v>
      </c>
      <c r="AS52" s="47">
        <v>5</v>
      </c>
      <c r="AT52" s="47">
        <v>7</v>
      </c>
      <c r="AU52" s="47">
        <v>4</v>
      </c>
      <c r="AV52" s="47">
        <v>1</v>
      </c>
      <c r="AW52" s="47">
        <v>1</v>
      </c>
      <c r="AX52" s="47">
        <v>1</v>
      </c>
      <c r="AY52">
        <v>0</v>
      </c>
      <c r="AZ52" s="47">
        <v>0</v>
      </c>
      <c r="BA52" s="47">
        <v>1</v>
      </c>
      <c r="BB52">
        <v>0</v>
      </c>
      <c r="BC52" t="s">
        <v>327</v>
      </c>
      <c r="BD52">
        <v>16.5</v>
      </c>
      <c r="BE52">
        <v>15.700000000000001</v>
      </c>
      <c r="BF52">
        <v>6</v>
      </c>
      <c r="BG52">
        <v>7</v>
      </c>
    </row>
    <row r="53" spans="1:59" x14ac:dyDescent="0.25">
      <c r="A53" s="47">
        <v>0</v>
      </c>
      <c r="B53" s="47">
        <v>0</v>
      </c>
      <c r="C53" s="47">
        <v>0</v>
      </c>
      <c r="D53" s="47">
        <v>0</v>
      </c>
      <c r="E53" s="47">
        <v>0</v>
      </c>
      <c r="F53" s="47">
        <v>0</v>
      </c>
      <c r="G53" s="47">
        <v>0</v>
      </c>
      <c r="H53" s="47">
        <v>0</v>
      </c>
      <c r="I53" s="47">
        <v>0</v>
      </c>
      <c r="J53" s="47">
        <v>0</v>
      </c>
      <c r="K53" s="47">
        <v>21</v>
      </c>
      <c r="L53" s="47">
        <v>264</v>
      </c>
      <c r="M53" s="47">
        <v>2</v>
      </c>
      <c r="N53" s="47">
        <v>5</v>
      </c>
      <c r="O53" s="42">
        <v>0</v>
      </c>
      <c r="P53" s="42">
        <v>4</v>
      </c>
      <c r="Q53" s="42">
        <v>0</v>
      </c>
      <c r="R53" s="42">
        <v>0</v>
      </c>
      <c r="S53" s="47">
        <v>0</v>
      </c>
      <c r="T53" s="42">
        <v>1.82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2">
        <v>0</v>
      </c>
      <c r="AI53" s="47">
        <v>0</v>
      </c>
      <c r="AJ53" s="47">
        <v>0</v>
      </c>
      <c r="AK53" s="47">
        <v>0</v>
      </c>
      <c r="AL53" s="47">
        <v>0</v>
      </c>
      <c r="AM53" s="47">
        <v>0</v>
      </c>
      <c r="AN53">
        <v>0</v>
      </c>
      <c r="AO53" s="47">
        <v>0</v>
      </c>
      <c r="AP53" s="47">
        <v>0</v>
      </c>
      <c r="AQ53" s="47">
        <v>0</v>
      </c>
      <c r="AR53" s="47">
        <v>0</v>
      </c>
      <c r="AS53" s="47">
        <v>0</v>
      </c>
      <c r="AT53" s="47">
        <v>0</v>
      </c>
      <c r="AU53" s="47">
        <v>0</v>
      </c>
      <c r="AV53" s="47">
        <v>0</v>
      </c>
      <c r="AW53" s="47">
        <v>0</v>
      </c>
      <c r="AX53" s="47">
        <v>0</v>
      </c>
      <c r="AY53">
        <v>0</v>
      </c>
      <c r="AZ53" s="47">
        <v>0</v>
      </c>
      <c r="BA53" s="47">
        <v>0</v>
      </c>
      <c r="BB53">
        <v>0</v>
      </c>
      <c r="BC53" t="s">
        <v>578</v>
      </c>
      <c r="BD53">
        <v>0</v>
      </c>
      <c r="BE53">
        <v>0</v>
      </c>
      <c r="BF53">
        <v>0</v>
      </c>
      <c r="BG53">
        <v>0</v>
      </c>
    </row>
    <row r="54" spans="1:59" x14ac:dyDescent="0.25">
      <c r="A54" s="47">
        <v>0</v>
      </c>
      <c r="B54" s="47">
        <v>0</v>
      </c>
      <c r="C54" s="47">
        <v>0</v>
      </c>
      <c r="D54" s="47">
        <v>0</v>
      </c>
      <c r="E54" s="47">
        <v>0</v>
      </c>
      <c r="F54" s="47">
        <v>0</v>
      </c>
      <c r="G54" s="47">
        <v>0</v>
      </c>
      <c r="H54" s="47">
        <v>0</v>
      </c>
      <c r="I54" s="47">
        <v>0</v>
      </c>
      <c r="J54" s="47">
        <v>0</v>
      </c>
      <c r="K54" s="47">
        <v>21</v>
      </c>
      <c r="L54" s="47">
        <v>264</v>
      </c>
      <c r="M54" s="47">
        <v>1</v>
      </c>
      <c r="N54" s="47">
        <v>6</v>
      </c>
      <c r="O54" s="42">
        <v>0</v>
      </c>
      <c r="P54" s="42">
        <v>2</v>
      </c>
      <c r="Q54" s="42">
        <v>0</v>
      </c>
      <c r="R54" s="42">
        <v>0</v>
      </c>
      <c r="S54" s="47">
        <v>0</v>
      </c>
      <c r="T54" s="42">
        <v>1.61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42">
        <v>0</v>
      </c>
      <c r="AF54" s="42">
        <v>0</v>
      </c>
      <c r="AG54" s="42">
        <v>0</v>
      </c>
      <c r="AH54" s="42">
        <v>0</v>
      </c>
      <c r="AI54" s="47">
        <v>0</v>
      </c>
      <c r="AJ54" s="47">
        <v>0</v>
      </c>
      <c r="AK54" s="47">
        <v>0</v>
      </c>
      <c r="AL54" s="47">
        <v>0</v>
      </c>
      <c r="AM54" s="47">
        <v>0</v>
      </c>
      <c r="AN54">
        <v>0</v>
      </c>
      <c r="AO54" s="47">
        <v>0</v>
      </c>
      <c r="AP54" s="47">
        <v>0</v>
      </c>
      <c r="AQ54" s="47">
        <v>0</v>
      </c>
      <c r="AR54" s="47">
        <v>0</v>
      </c>
      <c r="AS54" s="47">
        <v>0</v>
      </c>
      <c r="AT54" s="47">
        <v>0</v>
      </c>
      <c r="AU54" s="47">
        <v>0</v>
      </c>
      <c r="AV54" s="47">
        <v>0</v>
      </c>
      <c r="AW54" s="47">
        <v>0</v>
      </c>
      <c r="AX54" s="47">
        <v>0</v>
      </c>
      <c r="AY54">
        <v>0</v>
      </c>
      <c r="AZ54" s="47">
        <v>0</v>
      </c>
      <c r="BA54" s="47">
        <v>0</v>
      </c>
      <c r="BB54">
        <v>0</v>
      </c>
      <c r="BC54" t="s">
        <v>617</v>
      </c>
      <c r="BD54">
        <v>0</v>
      </c>
      <c r="BE54">
        <v>0</v>
      </c>
      <c r="BF54">
        <v>0</v>
      </c>
      <c r="BG54">
        <v>0</v>
      </c>
    </row>
    <row r="55" spans="1:59" x14ac:dyDescent="0.25">
      <c r="A55" s="47">
        <v>0</v>
      </c>
      <c r="B55" s="47">
        <v>1</v>
      </c>
      <c r="C55" s="47">
        <v>0</v>
      </c>
      <c r="D55" s="47">
        <v>2</v>
      </c>
      <c r="E55" s="47">
        <v>0</v>
      </c>
      <c r="F55" s="47">
        <v>0</v>
      </c>
      <c r="G55" s="47">
        <v>0</v>
      </c>
      <c r="H55" s="47">
        <v>0</v>
      </c>
      <c r="I55" s="47">
        <v>0</v>
      </c>
      <c r="J55" s="47">
        <v>0</v>
      </c>
      <c r="K55" s="47">
        <v>21</v>
      </c>
      <c r="L55" s="47">
        <v>264</v>
      </c>
      <c r="M55" s="47">
        <v>5</v>
      </c>
      <c r="N55" s="47">
        <v>6</v>
      </c>
      <c r="O55" s="42">
        <v>0</v>
      </c>
      <c r="P55" s="42">
        <v>2.14</v>
      </c>
      <c r="Q55" s="42">
        <v>0</v>
      </c>
      <c r="R55" s="42">
        <v>1.4</v>
      </c>
      <c r="S55" s="47">
        <v>2</v>
      </c>
      <c r="T55" s="42">
        <v>1.48</v>
      </c>
      <c r="U55" s="42">
        <v>0</v>
      </c>
      <c r="V55" s="42">
        <v>1.4</v>
      </c>
      <c r="W55" s="42">
        <v>35</v>
      </c>
      <c r="X55" s="42">
        <v>42</v>
      </c>
      <c r="Y55" s="42">
        <v>0</v>
      </c>
      <c r="Z55" s="42">
        <v>0.5</v>
      </c>
      <c r="AA55" s="42">
        <v>0</v>
      </c>
      <c r="AB55" s="42">
        <v>0</v>
      </c>
      <c r="AC55" s="42">
        <v>1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7">
        <v>0</v>
      </c>
      <c r="AJ55" s="47">
        <v>0</v>
      </c>
      <c r="AK55" s="47">
        <v>0</v>
      </c>
      <c r="AL55" s="47">
        <v>0</v>
      </c>
      <c r="AM55" s="47">
        <v>0</v>
      </c>
      <c r="AN55">
        <v>0</v>
      </c>
      <c r="AO55" s="47">
        <v>0</v>
      </c>
      <c r="AP55" s="47">
        <v>0</v>
      </c>
      <c r="AQ55" s="47">
        <v>0</v>
      </c>
      <c r="AR55" s="47">
        <v>0</v>
      </c>
      <c r="AS55" s="47">
        <v>0</v>
      </c>
      <c r="AT55" s="47">
        <v>1</v>
      </c>
      <c r="AU55" s="47">
        <v>0</v>
      </c>
      <c r="AV55" s="47">
        <v>0</v>
      </c>
      <c r="AW55" s="47">
        <v>2</v>
      </c>
      <c r="AX55" s="47">
        <v>0</v>
      </c>
      <c r="AY55">
        <v>0</v>
      </c>
      <c r="AZ55" s="47">
        <v>0</v>
      </c>
      <c r="BA55" s="47">
        <v>0</v>
      </c>
      <c r="BB55">
        <v>0</v>
      </c>
      <c r="BC55" t="s">
        <v>636</v>
      </c>
      <c r="BD55">
        <v>0</v>
      </c>
      <c r="BE55">
        <v>2.8</v>
      </c>
      <c r="BF55">
        <v>0</v>
      </c>
      <c r="BG55">
        <v>2</v>
      </c>
    </row>
    <row r="56" spans="1:59" x14ac:dyDescent="0.25">
      <c r="A56" s="47">
        <v>0</v>
      </c>
      <c r="B56" s="47">
        <v>0</v>
      </c>
      <c r="C56" s="47"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47">
        <v>0</v>
      </c>
      <c r="J56" s="47">
        <v>0</v>
      </c>
      <c r="K56" s="47">
        <v>21</v>
      </c>
      <c r="L56" s="47">
        <v>264</v>
      </c>
      <c r="M56" s="47">
        <v>1</v>
      </c>
      <c r="N56" s="47">
        <v>6</v>
      </c>
      <c r="O56" s="42">
        <v>0</v>
      </c>
      <c r="P56" s="42">
        <v>2</v>
      </c>
      <c r="Q56" s="42">
        <v>0</v>
      </c>
      <c r="R56" s="42">
        <v>0</v>
      </c>
      <c r="S56" s="47">
        <v>0</v>
      </c>
      <c r="T56" s="42">
        <v>1.61</v>
      </c>
      <c r="U56" s="42">
        <v>0</v>
      </c>
      <c r="V56" s="42">
        <v>0</v>
      </c>
      <c r="W56" s="42">
        <v>0</v>
      </c>
      <c r="X56" s="42">
        <v>0</v>
      </c>
      <c r="Y56" s="42">
        <v>0</v>
      </c>
      <c r="Z56" s="42">
        <v>0</v>
      </c>
      <c r="AA56" s="42">
        <v>0</v>
      </c>
      <c r="AB56" s="42">
        <v>0</v>
      </c>
      <c r="AC56" s="42">
        <v>0</v>
      </c>
      <c r="AD56" s="42">
        <v>0</v>
      </c>
      <c r="AE56" s="42">
        <v>0</v>
      </c>
      <c r="AF56" s="42">
        <v>0</v>
      </c>
      <c r="AG56" s="42">
        <v>0</v>
      </c>
      <c r="AH56" s="42">
        <v>0</v>
      </c>
      <c r="AI56" s="47">
        <v>0</v>
      </c>
      <c r="AJ56" s="47">
        <v>0</v>
      </c>
      <c r="AK56" s="47">
        <v>0</v>
      </c>
      <c r="AL56" s="47">
        <v>0</v>
      </c>
      <c r="AM56" s="47">
        <v>0</v>
      </c>
      <c r="AN56">
        <v>0</v>
      </c>
      <c r="AO56" s="47">
        <v>0</v>
      </c>
      <c r="AP56" s="47">
        <v>0</v>
      </c>
      <c r="AQ56" s="47">
        <v>0</v>
      </c>
      <c r="AR56" s="47">
        <v>0</v>
      </c>
      <c r="AS56" s="47">
        <v>0</v>
      </c>
      <c r="AT56" s="47">
        <v>0</v>
      </c>
      <c r="AU56" s="47">
        <v>0</v>
      </c>
      <c r="AV56" s="47">
        <v>0</v>
      </c>
      <c r="AW56" s="47">
        <v>0</v>
      </c>
      <c r="AX56" s="47">
        <v>0</v>
      </c>
      <c r="AY56">
        <v>0</v>
      </c>
      <c r="AZ56" s="47">
        <v>0</v>
      </c>
      <c r="BA56" s="47">
        <v>0</v>
      </c>
      <c r="BB56">
        <v>0</v>
      </c>
      <c r="BC56" t="s">
        <v>526</v>
      </c>
      <c r="BD56">
        <v>0</v>
      </c>
      <c r="BE56">
        <v>0</v>
      </c>
      <c r="BF56">
        <v>0</v>
      </c>
      <c r="BG56">
        <v>0</v>
      </c>
    </row>
    <row r="57" spans="1:59" x14ac:dyDescent="0.25">
      <c r="A57" s="47">
        <v>2</v>
      </c>
      <c r="B57" s="47">
        <v>14</v>
      </c>
      <c r="C57" s="47">
        <v>15</v>
      </c>
      <c r="D57" s="47">
        <v>1</v>
      </c>
      <c r="E57" s="47">
        <v>4</v>
      </c>
      <c r="F57" s="47">
        <v>0</v>
      </c>
      <c r="G57" s="47">
        <v>1</v>
      </c>
      <c r="H57" s="47">
        <v>0</v>
      </c>
      <c r="I57" s="47">
        <v>0</v>
      </c>
      <c r="J57" s="47">
        <v>0</v>
      </c>
      <c r="K57" s="47">
        <v>21</v>
      </c>
      <c r="L57" s="47">
        <v>264</v>
      </c>
      <c r="M57" s="47">
        <v>4</v>
      </c>
      <c r="N57" s="47">
        <v>6</v>
      </c>
      <c r="O57" s="42">
        <v>0</v>
      </c>
      <c r="P57" s="42">
        <v>2.0299999999999998</v>
      </c>
      <c r="Q57" s="42">
        <v>0</v>
      </c>
      <c r="R57" s="42">
        <v>1.3</v>
      </c>
      <c r="S57" s="47">
        <v>11</v>
      </c>
      <c r="T57" s="42">
        <v>-0.57999999999999996</v>
      </c>
      <c r="U57" s="42">
        <v>1.52</v>
      </c>
      <c r="V57" s="42">
        <v>1.1166666666666665</v>
      </c>
      <c r="W57" s="42">
        <v>63</v>
      </c>
      <c r="X57" s="42">
        <v>13</v>
      </c>
      <c r="Y57" s="42">
        <v>0.36</v>
      </c>
      <c r="Z57" s="42">
        <v>1.27</v>
      </c>
      <c r="AA57" s="42">
        <v>1.36</v>
      </c>
      <c r="AB57" s="42">
        <v>0.18</v>
      </c>
      <c r="AC57" s="42">
        <v>0.09</v>
      </c>
      <c r="AD57" s="42">
        <v>0</v>
      </c>
      <c r="AE57" s="42">
        <v>0</v>
      </c>
      <c r="AF57" s="42">
        <v>0</v>
      </c>
      <c r="AG57" s="42">
        <v>0.09</v>
      </c>
      <c r="AH57" s="42">
        <v>0</v>
      </c>
      <c r="AI57" s="47">
        <v>0</v>
      </c>
      <c r="AJ57" s="47">
        <v>8</v>
      </c>
      <c r="AK57" s="47">
        <v>6</v>
      </c>
      <c r="AL57" s="47">
        <v>1</v>
      </c>
      <c r="AM57" s="47">
        <v>1</v>
      </c>
      <c r="AN57">
        <v>0</v>
      </c>
      <c r="AO57" s="47">
        <v>0</v>
      </c>
      <c r="AP57" s="47">
        <v>0</v>
      </c>
      <c r="AQ57" s="47">
        <v>0</v>
      </c>
      <c r="AR57" s="47">
        <v>0</v>
      </c>
      <c r="AS57" s="47">
        <v>4</v>
      </c>
      <c r="AT57" s="47">
        <v>6</v>
      </c>
      <c r="AU57" s="47">
        <v>9</v>
      </c>
      <c r="AV57" s="47">
        <v>1</v>
      </c>
      <c r="AW57" s="47">
        <v>0</v>
      </c>
      <c r="AX57" s="47">
        <v>0</v>
      </c>
      <c r="AY57">
        <v>0</v>
      </c>
      <c r="AZ57" s="47">
        <v>0</v>
      </c>
      <c r="BA57" s="47">
        <v>1</v>
      </c>
      <c r="BB57">
        <v>0</v>
      </c>
      <c r="BC57" t="s">
        <v>432</v>
      </c>
      <c r="BD57">
        <v>7.6</v>
      </c>
      <c r="BE57">
        <v>6.7</v>
      </c>
      <c r="BF57">
        <v>5</v>
      </c>
      <c r="BG57">
        <v>6</v>
      </c>
    </row>
    <row r="58" spans="1:59" x14ac:dyDescent="0.25">
      <c r="A58" s="47">
        <v>1</v>
      </c>
      <c r="B58" s="47">
        <v>6</v>
      </c>
      <c r="C58" s="47">
        <v>3</v>
      </c>
      <c r="D58" s="47">
        <v>0</v>
      </c>
      <c r="E58" s="47">
        <v>4</v>
      </c>
      <c r="F58" s="47">
        <v>0</v>
      </c>
      <c r="G58" s="47">
        <v>0</v>
      </c>
      <c r="H58" s="47">
        <v>0</v>
      </c>
      <c r="I58" s="47">
        <v>0</v>
      </c>
      <c r="J58" s="47">
        <v>0</v>
      </c>
      <c r="K58" s="47">
        <v>21</v>
      </c>
      <c r="L58" s="47">
        <v>294</v>
      </c>
      <c r="M58" s="47">
        <v>4</v>
      </c>
      <c r="N58" s="47">
        <v>5</v>
      </c>
      <c r="O58" s="42">
        <v>0</v>
      </c>
      <c r="P58" s="42">
        <v>3.8</v>
      </c>
      <c r="Q58" s="42">
        <v>0</v>
      </c>
      <c r="R58" s="42">
        <v>2.4300000000000002</v>
      </c>
      <c r="S58" s="47">
        <v>3</v>
      </c>
      <c r="T58" s="42">
        <v>2.36</v>
      </c>
      <c r="U58" s="42">
        <v>0</v>
      </c>
      <c r="V58" s="42">
        <v>0</v>
      </c>
      <c r="W58" s="42">
        <v>75</v>
      </c>
      <c r="X58" s="42">
        <v>103</v>
      </c>
      <c r="Y58" s="42">
        <v>1.33</v>
      </c>
      <c r="Z58" s="42">
        <v>2</v>
      </c>
      <c r="AA58" s="42">
        <v>1</v>
      </c>
      <c r="AB58" s="42">
        <v>0.33</v>
      </c>
      <c r="AC58" s="42">
        <v>0</v>
      </c>
      <c r="AD58" s="42">
        <v>0</v>
      </c>
      <c r="AE58" s="42">
        <v>0</v>
      </c>
      <c r="AF58" s="42">
        <v>0</v>
      </c>
      <c r="AG58" s="42">
        <v>0</v>
      </c>
      <c r="AH58" s="42">
        <v>0</v>
      </c>
      <c r="AI58" s="47">
        <v>1</v>
      </c>
      <c r="AJ58" s="47">
        <v>4</v>
      </c>
      <c r="AK58" s="47">
        <v>2</v>
      </c>
      <c r="AL58" s="47">
        <v>0</v>
      </c>
      <c r="AM58" s="47">
        <v>0</v>
      </c>
      <c r="AN58">
        <v>0</v>
      </c>
      <c r="AO58" s="47">
        <v>0</v>
      </c>
      <c r="AP58" s="47">
        <v>0</v>
      </c>
      <c r="AQ58" s="47">
        <v>0</v>
      </c>
      <c r="AR58" s="47">
        <v>0</v>
      </c>
      <c r="AS58" s="47">
        <v>3</v>
      </c>
      <c r="AT58" s="47">
        <v>2</v>
      </c>
      <c r="AU58" s="47">
        <v>1</v>
      </c>
      <c r="AV58" s="47">
        <v>1</v>
      </c>
      <c r="AW58" s="47">
        <v>0</v>
      </c>
      <c r="AX58" s="47">
        <v>0</v>
      </c>
      <c r="AY58">
        <v>0</v>
      </c>
      <c r="AZ58" s="47">
        <v>0</v>
      </c>
      <c r="BA58" s="47">
        <v>0</v>
      </c>
      <c r="BB58">
        <v>0</v>
      </c>
      <c r="BC58" t="s">
        <v>592</v>
      </c>
      <c r="BD58">
        <v>4.7</v>
      </c>
      <c r="BE58">
        <v>2.6</v>
      </c>
      <c r="BF58">
        <v>0</v>
      </c>
      <c r="BG58">
        <v>0</v>
      </c>
    </row>
    <row r="59" spans="1:59" x14ac:dyDescent="0.25">
      <c r="A59" s="47">
        <v>2</v>
      </c>
      <c r="B59" s="47">
        <v>3</v>
      </c>
      <c r="C59" s="47">
        <v>8</v>
      </c>
      <c r="D59" s="47">
        <v>5</v>
      </c>
      <c r="E59" s="47">
        <v>10</v>
      </c>
      <c r="F59" s="47">
        <v>0</v>
      </c>
      <c r="G59" s="47">
        <v>4</v>
      </c>
      <c r="H59" s="47">
        <v>0</v>
      </c>
      <c r="I59" s="47">
        <v>0</v>
      </c>
      <c r="J59" s="47">
        <v>0</v>
      </c>
      <c r="K59" s="47">
        <v>21</v>
      </c>
      <c r="L59" s="47">
        <v>294</v>
      </c>
      <c r="M59" s="47">
        <v>5</v>
      </c>
      <c r="N59" s="47">
        <v>6</v>
      </c>
      <c r="O59" s="42">
        <v>0</v>
      </c>
      <c r="P59" s="42">
        <v>3.27</v>
      </c>
      <c r="Q59" s="42">
        <v>0</v>
      </c>
      <c r="R59" s="42">
        <v>1.57</v>
      </c>
      <c r="S59" s="47">
        <v>10</v>
      </c>
      <c r="T59" s="42">
        <v>1.42</v>
      </c>
      <c r="U59" s="42">
        <v>0</v>
      </c>
      <c r="V59" s="42">
        <v>0</v>
      </c>
      <c r="W59" s="42">
        <v>43</v>
      </c>
      <c r="X59" s="42">
        <v>29</v>
      </c>
      <c r="Y59" s="42">
        <v>1</v>
      </c>
      <c r="Z59" s="42">
        <v>0.3</v>
      </c>
      <c r="AA59" s="42">
        <v>0.8</v>
      </c>
      <c r="AB59" s="42">
        <v>0.2</v>
      </c>
      <c r="AC59" s="42">
        <v>0.5</v>
      </c>
      <c r="AD59" s="42">
        <v>0</v>
      </c>
      <c r="AE59" s="42">
        <v>0</v>
      </c>
      <c r="AF59" s="42">
        <v>0</v>
      </c>
      <c r="AG59" s="42">
        <v>0.4</v>
      </c>
      <c r="AH59" s="42">
        <v>0</v>
      </c>
      <c r="AI59" s="47">
        <v>3</v>
      </c>
      <c r="AJ59" s="47">
        <v>3</v>
      </c>
      <c r="AK59" s="47">
        <v>2</v>
      </c>
      <c r="AL59" s="47">
        <v>1</v>
      </c>
      <c r="AM59" s="47">
        <v>2</v>
      </c>
      <c r="AN59">
        <v>0</v>
      </c>
      <c r="AO59" s="47">
        <v>0</v>
      </c>
      <c r="AP59" s="47">
        <v>0</v>
      </c>
      <c r="AQ59" s="47">
        <v>1</v>
      </c>
      <c r="AR59" s="47">
        <v>0</v>
      </c>
      <c r="AS59" s="47">
        <v>7</v>
      </c>
      <c r="AT59" s="47">
        <v>0</v>
      </c>
      <c r="AU59" s="47">
        <v>6</v>
      </c>
      <c r="AV59" s="47">
        <v>1</v>
      </c>
      <c r="AW59" s="47">
        <v>3</v>
      </c>
      <c r="AX59" s="47">
        <v>0</v>
      </c>
      <c r="AY59">
        <v>0</v>
      </c>
      <c r="AZ59" s="47">
        <v>0</v>
      </c>
      <c r="BA59" s="47">
        <v>3</v>
      </c>
      <c r="BB59">
        <v>0</v>
      </c>
      <c r="BC59" t="s">
        <v>381</v>
      </c>
      <c r="BD59">
        <v>6.3</v>
      </c>
      <c r="BE59">
        <v>6.7</v>
      </c>
      <c r="BF59">
        <v>0</v>
      </c>
      <c r="BG59">
        <v>0</v>
      </c>
    </row>
    <row r="60" spans="1:59" x14ac:dyDescent="0.25">
      <c r="A60" s="47">
        <v>0</v>
      </c>
      <c r="B60" s="47">
        <v>0</v>
      </c>
      <c r="C60" s="47">
        <v>0</v>
      </c>
      <c r="D60" s="47">
        <v>0</v>
      </c>
      <c r="E60" s="47">
        <v>0</v>
      </c>
      <c r="F60" s="47">
        <v>0</v>
      </c>
      <c r="G60" s="47">
        <v>0</v>
      </c>
      <c r="H60" s="47">
        <v>0</v>
      </c>
      <c r="I60" s="47">
        <v>0</v>
      </c>
      <c r="J60" s="47">
        <v>0</v>
      </c>
      <c r="K60" s="47">
        <v>21</v>
      </c>
      <c r="L60" s="47">
        <v>294</v>
      </c>
      <c r="M60" s="47">
        <v>1</v>
      </c>
      <c r="N60" s="47">
        <v>6</v>
      </c>
      <c r="O60" s="42">
        <v>0</v>
      </c>
      <c r="P60" s="42">
        <v>2</v>
      </c>
      <c r="Q60" s="42">
        <v>0</v>
      </c>
      <c r="R60" s="42">
        <v>0</v>
      </c>
      <c r="S60" s="47">
        <v>0</v>
      </c>
      <c r="T60" s="42">
        <v>1.61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C60" s="42">
        <v>0</v>
      </c>
      <c r="AD60" s="42">
        <v>0</v>
      </c>
      <c r="AE60" s="42">
        <v>0</v>
      </c>
      <c r="AF60" s="42">
        <v>0</v>
      </c>
      <c r="AG60" s="42">
        <v>0</v>
      </c>
      <c r="AH60" s="42">
        <v>0</v>
      </c>
      <c r="AI60" s="47">
        <v>0</v>
      </c>
      <c r="AJ60" s="47">
        <v>0</v>
      </c>
      <c r="AK60" s="47">
        <v>0</v>
      </c>
      <c r="AL60" s="47">
        <v>0</v>
      </c>
      <c r="AM60" s="47">
        <v>0</v>
      </c>
      <c r="AN60">
        <v>0</v>
      </c>
      <c r="AO60" s="47">
        <v>0</v>
      </c>
      <c r="AP60" s="47">
        <v>0</v>
      </c>
      <c r="AQ60" s="47">
        <v>0</v>
      </c>
      <c r="AR60" s="47">
        <v>0</v>
      </c>
      <c r="AS60" s="47">
        <v>0</v>
      </c>
      <c r="AT60" s="47">
        <v>0</v>
      </c>
      <c r="AU60" s="47">
        <v>0</v>
      </c>
      <c r="AV60" s="47">
        <v>0</v>
      </c>
      <c r="AW60" s="47">
        <v>0</v>
      </c>
      <c r="AX60" s="47">
        <v>0</v>
      </c>
      <c r="AY60">
        <v>0</v>
      </c>
      <c r="AZ60" s="47">
        <v>0</v>
      </c>
      <c r="BA60" s="47">
        <v>0</v>
      </c>
      <c r="BB60">
        <v>0</v>
      </c>
      <c r="BC60" t="s">
        <v>535</v>
      </c>
      <c r="BD60">
        <v>0</v>
      </c>
      <c r="BE60">
        <v>0</v>
      </c>
      <c r="BF60">
        <v>0</v>
      </c>
      <c r="BG60">
        <v>0</v>
      </c>
    </row>
    <row r="61" spans="1:59" x14ac:dyDescent="0.25">
      <c r="A61" s="47">
        <v>4</v>
      </c>
      <c r="B61" s="47">
        <v>13</v>
      </c>
      <c r="C61" s="47">
        <v>14</v>
      </c>
      <c r="D61" s="47">
        <v>5</v>
      </c>
      <c r="E61" s="47">
        <v>8</v>
      </c>
      <c r="F61" s="47">
        <v>0</v>
      </c>
      <c r="G61" s="47">
        <v>3</v>
      </c>
      <c r="H61" s="47">
        <v>0</v>
      </c>
      <c r="I61" s="47">
        <v>0</v>
      </c>
      <c r="J61" s="47">
        <v>0</v>
      </c>
      <c r="K61" s="47">
        <v>21</v>
      </c>
      <c r="L61" s="47">
        <v>294</v>
      </c>
      <c r="M61" s="47">
        <v>4</v>
      </c>
      <c r="N61" s="47">
        <v>6</v>
      </c>
      <c r="O61" s="42">
        <v>0</v>
      </c>
      <c r="P61" s="42">
        <v>3.38</v>
      </c>
      <c r="Q61" s="42">
        <v>0</v>
      </c>
      <c r="R61" s="42">
        <v>1.36</v>
      </c>
      <c r="S61" s="47">
        <v>13</v>
      </c>
      <c r="T61" s="42">
        <v>1.35</v>
      </c>
      <c r="U61" s="42">
        <v>1.2499999999999998</v>
      </c>
      <c r="V61" s="42">
        <v>1.4857142857142858</v>
      </c>
      <c r="W61" s="42">
        <v>53</v>
      </c>
      <c r="X61" s="42">
        <v>33</v>
      </c>
      <c r="Y61" s="42">
        <v>0.62</v>
      </c>
      <c r="Z61" s="42">
        <v>1</v>
      </c>
      <c r="AA61" s="42">
        <v>1.08</v>
      </c>
      <c r="AB61" s="42">
        <v>0.31</v>
      </c>
      <c r="AC61" s="42">
        <v>0.38</v>
      </c>
      <c r="AD61" s="42">
        <v>0</v>
      </c>
      <c r="AE61" s="42">
        <v>0</v>
      </c>
      <c r="AF61" s="42">
        <v>0</v>
      </c>
      <c r="AG61" s="42">
        <v>0.23</v>
      </c>
      <c r="AH61" s="42">
        <v>0</v>
      </c>
      <c r="AI61" s="47">
        <v>1</v>
      </c>
      <c r="AJ61" s="47">
        <v>4</v>
      </c>
      <c r="AK61" s="47">
        <v>8</v>
      </c>
      <c r="AL61" s="47">
        <v>1</v>
      </c>
      <c r="AM61" s="47">
        <v>4</v>
      </c>
      <c r="AN61">
        <v>0</v>
      </c>
      <c r="AO61" s="47">
        <v>0</v>
      </c>
      <c r="AP61" s="47">
        <v>0</v>
      </c>
      <c r="AQ61" s="47">
        <v>2</v>
      </c>
      <c r="AR61" s="47">
        <v>0</v>
      </c>
      <c r="AS61" s="47">
        <v>7</v>
      </c>
      <c r="AT61" s="47">
        <v>9</v>
      </c>
      <c r="AU61" s="47">
        <v>6</v>
      </c>
      <c r="AV61" s="47">
        <v>3</v>
      </c>
      <c r="AW61" s="47">
        <v>1</v>
      </c>
      <c r="AX61" s="47">
        <v>0</v>
      </c>
      <c r="AY61">
        <v>0</v>
      </c>
      <c r="AZ61" s="47">
        <v>0</v>
      </c>
      <c r="BA61" s="47">
        <v>1</v>
      </c>
      <c r="BB61">
        <v>0</v>
      </c>
      <c r="BC61" t="s">
        <v>431</v>
      </c>
      <c r="BD61">
        <v>7.5</v>
      </c>
      <c r="BE61">
        <v>11.5</v>
      </c>
      <c r="BF61">
        <v>6</v>
      </c>
      <c r="BG61">
        <v>8</v>
      </c>
    </row>
    <row r="62" spans="1:59" x14ac:dyDescent="0.25">
      <c r="A62" s="47">
        <v>3</v>
      </c>
      <c r="B62" s="47">
        <v>14</v>
      </c>
      <c r="C62" s="47">
        <v>21</v>
      </c>
      <c r="D62" s="47">
        <v>4</v>
      </c>
      <c r="E62" s="47">
        <v>37</v>
      </c>
      <c r="F62" s="47">
        <v>0</v>
      </c>
      <c r="G62" s="47">
        <v>3</v>
      </c>
      <c r="H62" s="47">
        <v>0</v>
      </c>
      <c r="I62" s="47">
        <v>0</v>
      </c>
      <c r="J62" s="47">
        <v>0</v>
      </c>
      <c r="K62" s="47">
        <v>21</v>
      </c>
      <c r="L62" s="47">
        <v>294</v>
      </c>
      <c r="M62" s="47">
        <v>5</v>
      </c>
      <c r="N62" s="47">
        <v>6</v>
      </c>
      <c r="O62" s="42">
        <v>0</v>
      </c>
      <c r="P62" s="42">
        <v>3.76</v>
      </c>
      <c r="Q62" s="42">
        <v>0</v>
      </c>
      <c r="R62" s="42">
        <v>1.9</v>
      </c>
      <c r="S62" s="47">
        <v>17</v>
      </c>
      <c r="T62" s="42">
        <v>0.44</v>
      </c>
      <c r="U62" s="42">
        <v>1.4199999999999997</v>
      </c>
      <c r="V62" s="42">
        <v>2.6</v>
      </c>
      <c r="W62" s="42">
        <v>34</v>
      </c>
      <c r="X62" s="42">
        <v>21</v>
      </c>
      <c r="Y62" s="42">
        <v>2.1800000000000002</v>
      </c>
      <c r="Z62" s="42">
        <v>0.82</v>
      </c>
      <c r="AA62" s="42">
        <v>1.24</v>
      </c>
      <c r="AB62" s="42">
        <v>0.18</v>
      </c>
      <c r="AC62" s="42">
        <v>0.24</v>
      </c>
      <c r="AD62" s="42">
        <v>0</v>
      </c>
      <c r="AE62" s="42">
        <v>0</v>
      </c>
      <c r="AF62" s="42">
        <v>0</v>
      </c>
      <c r="AG62" s="42">
        <v>0.18</v>
      </c>
      <c r="AH62" s="42">
        <v>0</v>
      </c>
      <c r="AI62" s="47">
        <v>19</v>
      </c>
      <c r="AJ62" s="47">
        <v>8</v>
      </c>
      <c r="AK62" s="47">
        <v>15</v>
      </c>
      <c r="AL62" s="47">
        <v>3</v>
      </c>
      <c r="AM62" s="47">
        <v>2</v>
      </c>
      <c r="AN62">
        <v>0</v>
      </c>
      <c r="AO62" s="47">
        <v>0</v>
      </c>
      <c r="AP62" s="47">
        <v>0</v>
      </c>
      <c r="AQ62" s="47">
        <v>1</v>
      </c>
      <c r="AR62" s="47">
        <v>0</v>
      </c>
      <c r="AS62" s="47">
        <v>18</v>
      </c>
      <c r="AT62" s="47">
        <v>6</v>
      </c>
      <c r="AU62" s="47">
        <v>6</v>
      </c>
      <c r="AV62" s="47">
        <v>0</v>
      </c>
      <c r="AW62" s="47">
        <v>2</v>
      </c>
      <c r="AX62" s="47">
        <v>0</v>
      </c>
      <c r="AY62">
        <v>0</v>
      </c>
      <c r="AZ62" s="47">
        <v>0</v>
      </c>
      <c r="BA62" s="47">
        <v>2</v>
      </c>
      <c r="BB62">
        <v>0</v>
      </c>
      <c r="BC62" t="s">
        <v>441</v>
      </c>
      <c r="BD62">
        <v>14.4</v>
      </c>
      <c r="BE62">
        <v>18.399999999999999</v>
      </c>
      <c r="BF62">
        <v>10</v>
      </c>
      <c r="BG62">
        <v>7</v>
      </c>
    </row>
    <row r="63" spans="1:59" x14ac:dyDescent="0.25">
      <c r="A63" s="47">
        <v>0</v>
      </c>
      <c r="B63" s="47">
        <v>0</v>
      </c>
      <c r="C63" s="47">
        <v>0</v>
      </c>
      <c r="D63" s="47">
        <v>0</v>
      </c>
      <c r="E63" s="47">
        <v>0</v>
      </c>
      <c r="F63" s="47">
        <v>0</v>
      </c>
      <c r="G63" s="47">
        <v>0</v>
      </c>
      <c r="H63" s="47">
        <v>0</v>
      </c>
      <c r="I63" s="47">
        <v>0</v>
      </c>
      <c r="J63" s="47">
        <v>0</v>
      </c>
      <c r="K63" s="47">
        <v>21</v>
      </c>
      <c r="L63" s="47">
        <v>294</v>
      </c>
      <c r="M63" s="47">
        <v>3</v>
      </c>
      <c r="N63" s="47">
        <v>6</v>
      </c>
      <c r="O63" s="42">
        <v>0</v>
      </c>
      <c r="P63" s="42">
        <v>1</v>
      </c>
      <c r="Q63" s="42">
        <v>0</v>
      </c>
      <c r="R63" s="42">
        <v>0</v>
      </c>
      <c r="S63" s="47">
        <v>0</v>
      </c>
      <c r="T63" s="42">
        <v>1.5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  <c r="AH63" s="42">
        <v>0</v>
      </c>
      <c r="AI63" s="47">
        <v>0</v>
      </c>
      <c r="AJ63" s="47">
        <v>0</v>
      </c>
      <c r="AK63" s="47">
        <v>0</v>
      </c>
      <c r="AL63" s="47">
        <v>0</v>
      </c>
      <c r="AM63" s="47">
        <v>0</v>
      </c>
      <c r="AN63">
        <v>0</v>
      </c>
      <c r="AO63" s="47">
        <v>0</v>
      </c>
      <c r="AP63" s="47">
        <v>0</v>
      </c>
      <c r="AQ63" s="47">
        <v>0</v>
      </c>
      <c r="AR63" s="47">
        <v>0</v>
      </c>
      <c r="AS63" s="47">
        <v>0</v>
      </c>
      <c r="AT63" s="47">
        <v>0</v>
      </c>
      <c r="AU63" s="47">
        <v>0</v>
      </c>
      <c r="AV63" s="47">
        <v>0</v>
      </c>
      <c r="AW63" s="47">
        <v>0</v>
      </c>
      <c r="AX63" s="47">
        <v>0</v>
      </c>
      <c r="AY63">
        <v>0</v>
      </c>
      <c r="AZ63" s="47">
        <v>0</v>
      </c>
      <c r="BA63" s="47">
        <v>0</v>
      </c>
      <c r="BB63">
        <v>0</v>
      </c>
      <c r="BC63" t="s">
        <v>594</v>
      </c>
      <c r="BD63">
        <v>0</v>
      </c>
      <c r="BE63">
        <v>0</v>
      </c>
      <c r="BF63">
        <v>0</v>
      </c>
      <c r="BG63">
        <v>0</v>
      </c>
    </row>
    <row r="64" spans="1:59" x14ac:dyDescent="0.25">
      <c r="A64" s="47">
        <v>0</v>
      </c>
      <c r="B64" s="47">
        <v>4</v>
      </c>
      <c r="C64" s="47">
        <v>1</v>
      </c>
      <c r="D64" s="47">
        <v>3</v>
      </c>
      <c r="E64" s="47">
        <v>3</v>
      </c>
      <c r="F64" s="47">
        <v>0</v>
      </c>
      <c r="G64" s="47">
        <v>0</v>
      </c>
      <c r="H64" s="47">
        <v>0</v>
      </c>
      <c r="I64" s="47">
        <v>0</v>
      </c>
      <c r="J64" s="47">
        <v>0</v>
      </c>
      <c r="K64" s="47">
        <v>21</v>
      </c>
      <c r="L64" s="47">
        <v>283</v>
      </c>
      <c r="M64" s="47">
        <v>5</v>
      </c>
      <c r="N64" s="47">
        <v>5</v>
      </c>
      <c r="O64" s="42">
        <v>0</v>
      </c>
      <c r="P64" s="42">
        <v>2.83</v>
      </c>
      <c r="Q64" s="42">
        <v>0</v>
      </c>
      <c r="R64" s="42">
        <v>2.08</v>
      </c>
      <c r="S64" s="47">
        <v>4</v>
      </c>
      <c r="T64" s="42">
        <v>0.92</v>
      </c>
      <c r="U64" s="42">
        <v>0</v>
      </c>
      <c r="V64" s="42">
        <v>0</v>
      </c>
      <c r="W64" s="42">
        <v>27</v>
      </c>
      <c r="X64" s="42">
        <v>8</v>
      </c>
      <c r="Y64" s="42">
        <v>0.75</v>
      </c>
      <c r="Z64" s="42">
        <v>1</v>
      </c>
      <c r="AA64" s="42">
        <v>0.25</v>
      </c>
      <c r="AB64" s="42">
        <v>0</v>
      </c>
      <c r="AC64" s="42">
        <v>0.75</v>
      </c>
      <c r="AD64" s="42">
        <v>0</v>
      </c>
      <c r="AE64" s="42">
        <v>0</v>
      </c>
      <c r="AF64" s="42">
        <v>0</v>
      </c>
      <c r="AG64" s="42">
        <v>0</v>
      </c>
      <c r="AH64" s="42">
        <v>0</v>
      </c>
      <c r="AI64" s="47">
        <v>0</v>
      </c>
      <c r="AJ64" s="47">
        <v>2</v>
      </c>
      <c r="AK64" s="47">
        <v>1</v>
      </c>
      <c r="AL64" s="47">
        <v>0</v>
      </c>
      <c r="AM64" s="47">
        <v>3</v>
      </c>
      <c r="AN64">
        <v>0</v>
      </c>
      <c r="AO64" s="47">
        <v>0</v>
      </c>
      <c r="AP64" s="47">
        <v>0</v>
      </c>
      <c r="AQ64" s="47">
        <v>0</v>
      </c>
      <c r="AR64" s="47">
        <v>0</v>
      </c>
      <c r="AS64" s="47">
        <v>3</v>
      </c>
      <c r="AT64" s="47">
        <v>2</v>
      </c>
      <c r="AU64" s="47">
        <v>0</v>
      </c>
      <c r="AV64" s="47">
        <v>0</v>
      </c>
      <c r="AW64" s="47">
        <v>0</v>
      </c>
      <c r="AX64" s="47">
        <v>0</v>
      </c>
      <c r="AY64">
        <v>0</v>
      </c>
      <c r="AZ64" s="47">
        <v>0</v>
      </c>
      <c r="BA64" s="47">
        <v>0</v>
      </c>
      <c r="BB64">
        <v>0</v>
      </c>
      <c r="BC64" t="s">
        <v>140</v>
      </c>
      <c r="BD64">
        <v>4.5</v>
      </c>
      <c r="BE64">
        <v>3.9</v>
      </c>
      <c r="BF64">
        <v>0</v>
      </c>
      <c r="BG64">
        <v>0</v>
      </c>
    </row>
    <row r="65" spans="1:59" x14ac:dyDescent="0.25">
      <c r="A65" s="47">
        <v>0</v>
      </c>
      <c r="B65" s="47">
        <v>0</v>
      </c>
      <c r="C65" s="47">
        <v>0</v>
      </c>
      <c r="D65" s="47">
        <v>0</v>
      </c>
      <c r="E65" s="47">
        <v>0</v>
      </c>
      <c r="F65" s="47">
        <v>0</v>
      </c>
      <c r="G65" s="47">
        <v>0</v>
      </c>
      <c r="H65" s="47">
        <v>0</v>
      </c>
      <c r="I65" s="47">
        <v>0</v>
      </c>
      <c r="J65" s="47">
        <v>0</v>
      </c>
      <c r="K65" s="47">
        <v>21</v>
      </c>
      <c r="L65" s="47">
        <v>283</v>
      </c>
      <c r="M65" s="47">
        <v>2</v>
      </c>
      <c r="N65" s="47">
        <v>6</v>
      </c>
      <c r="O65" s="42">
        <v>0</v>
      </c>
      <c r="P65" s="42">
        <v>3</v>
      </c>
      <c r="Q65" s="42">
        <v>0</v>
      </c>
      <c r="R65" s="42">
        <v>0</v>
      </c>
      <c r="S65" s="47">
        <v>0</v>
      </c>
      <c r="T65" s="42">
        <v>1.71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  <c r="AF65" s="42">
        <v>0</v>
      </c>
      <c r="AG65" s="42">
        <v>0</v>
      </c>
      <c r="AH65" s="42">
        <v>0</v>
      </c>
      <c r="AI65" s="47">
        <v>0</v>
      </c>
      <c r="AJ65" s="47">
        <v>0</v>
      </c>
      <c r="AK65" s="47">
        <v>0</v>
      </c>
      <c r="AL65" s="47">
        <v>0</v>
      </c>
      <c r="AM65" s="47">
        <v>0</v>
      </c>
      <c r="AN65">
        <v>0</v>
      </c>
      <c r="AO65" s="47">
        <v>0</v>
      </c>
      <c r="AP65" s="47">
        <v>0</v>
      </c>
      <c r="AQ65" s="47">
        <v>0</v>
      </c>
      <c r="AR65" s="47">
        <v>0</v>
      </c>
      <c r="AS65" s="47">
        <v>0</v>
      </c>
      <c r="AT65" s="47">
        <v>0</v>
      </c>
      <c r="AU65" s="47">
        <v>0</v>
      </c>
      <c r="AV65" s="47">
        <v>0</v>
      </c>
      <c r="AW65" s="47">
        <v>0</v>
      </c>
      <c r="AX65" s="47">
        <v>0</v>
      </c>
      <c r="AY65">
        <v>0</v>
      </c>
      <c r="AZ65" s="47">
        <v>0</v>
      </c>
      <c r="BA65" s="47">
        <v>0</v>
      </c>
      <c r="BB65">
        <v>0</v>
      </c>
      <c r="BC65" t="s">
        <v>139</v>
      </c>
      <c r="BD65">
        <v>0</v>
      </c>
      <c r="BE65">
        <v>0</v>
      </c>
      <c r="BF65">
        <v>0</v>
      </c>
      <c r="BG65">
        <v>0</v>
      </c>
    </row>
    <row r="66" spans="1:59" x14ac:dyDescent="0.25">
      <c r="A66" s="47">
        <v>0</v>
      </c>
      <c r="B66" s="47">
        <v>5</v>
      </c>
      <c r="C66" s="47">
        <v>8</v>
      </c>
      <c r="D66" s="47">
        <v>3</v>
      </c>
      <c r="E66" s="47">
        <v>2</v>
      </c>
      <c r="F66" s="47">
        <v>0</v>
      </c>
      <c r="G66" s="47">
        <v>4</v>
      </c>
      <c r="H66" s="47">
        <v>0</v>
      </c>
      <c r="I66" s="47">
        <v>0</v>
      </c>
      <c r="J66" s="47">
        <v>0</v>
      </c>
      <c r="K66" s="47">
        <v>21</v>
      </c>
      <c r="L66" s="47">
        <v>283</v>
      </c>
      <c r="M66" s="47">
        <v>5</v>
      </c>
      <c r="N66" s="47">
        <v>6</v>
      </c>
      <c r="O66" s="42">
        <v>0</v>
      </c>
      <c r="P66" s="42">
        <v>2.4300000000000002</v>
      </c>
      <c r="Q66" s="42">
        <v>0</v>
      </c>
      <c r="R66" s="42">
        <v>1.05</v>
      </c>
      <c r="S66" s="47">
        <v>11</v>
      </c>
      <c r="T66" s="42">
        <v>1.67</v>
      </c>
      <c r="U66" s="42">
        <v>0</v>
      </c>
      <c r="V66" s="42">
        <v>0</v>
      </c>
      <c r="W66" s="42">
        <v>31</v>
      </c>
      <c r="X66" s="42">
        <v>11</v>
      </c>
      <c r="Y66" s="42">
        <v>0.18</v>
      </c>
      <c r="Z66" s="42">
        <v>0.45</v>
      </c>
      <c r="AA66" s="42">
        <v>0.73</v>
      </c>
      <c r="AB66" s="42">
        <v>0</v>
      </c>
      <c r="AC66" s="42">
        <v>0.27</v>
      </c>
      <c r="AD66" s="42">
        <v>0</v>
      </c>
      <c r="AE66" s="42">
        <v>0</v>
      </c>
      <c r="AF66" s="42">
        <v>0</v>
      </c>
      <c r="AG66" s="42">
        <v>0.36</v>
      </c>
      <c r="AH66" s="42">
        <v>0</v>
      </c>
      <c r="AI66" s="47">
        <v>2</v>
      </c>
      <c r="AJ66" s="47">
        <v>3</v>
      </c>
      <c r="AK66" s="47">
        <v>2</v>
      </c>
      <c r="AL66" s="47">
        <v>0</v>
      </c>
      <c r="AM66" s="47">
        <v>2</v>
      </c>
      <c r="AN66">
        <v>0</v>
      </c>
      <c r="AO66" s="47">
        <v>0</v>
      </c>
      <c r="AP66" s="47">
        <v>0</v>
      </c>
      <c r="AQ66" s="47">
        <v>1</v>
      </c>
      <c r="AR66" s="47">
        <v>0</v>
      </c>
      <c r="AS66" s="47">
        <v>0</v>
      </c>
      <c r="AT66" s="47">
        <v>2</v>
      </c>
      <c r="AU66" s="47">
        <v>6</v>
      </c>
      <c r="AV66" s="47">
        <v>0</v>
      </c>
      <c r="AW66" s="47">
        <v>1</v>
      </c>
      <c r="AX66" s="47">
        <v>0</v>
      </c>
      <c r="AY66">
        <v>0</v>
      </c>
      <c r="AZ66" s="47">
        <v>0</v>
      </c>
      <c r="BA66" s="47">
        <v>3</v>
      </c>
      <c r="BB66">
        <v>0</v>
      </c>
      <c r="BC66" t="s">
        <v>116</v>
      </c>
      <c r="BD66">
        <v>6.8</v>
      </c>
      <c r="BE66">
        <v>5</v>
      </c>
      <c r="BF66">
        <v>0</v>
      </c>
      <c r="BG66">
        <v>0</v>
      </c>
    </row>
    <row r="67" spans="1:59" x14ac:dyDescent="0.25">
      <c r="A67" s="47">
        <v>0</v>
      </c>
      <c r="B67" s="47">
        <v>1</v>
      </c>
      <c r="C67" s="47">
        <v>0</v>
      </c>
      <c r="D67" s="47">
        <v>0</v>
      </c>
      <c r="E67" s="47">
        <v>0</v>
      </c>
      <c r="F67" s="47">
        <v>0</v>
      </c>
      <c r="G67" s="47">
        <v>0</v>
      </c>
      <c r="H67" s="47">
        <v>0</v>
      </c>
      <c r="I67" s="47">
        <v>0</v>
      </c>
      <c r="J67" s="47">
        <v>0</v>
      </c>
      <c r="K67" s="47">
        <v>21</v>
      </c>
      <c r="L67" s="47">
        <v>283</v>
      </c>
      <c r="M67" s="47">
        <v>4</v>
      </c>
      <c r="N67" s="47">
        <v>6</v>
      </c>
      <c r="O67" s="42">
        <v>0</v>
      </c>
      <c r="P67" s="42">
        <v>2.37</v>
      </c>
      <c r="Q67" s="42">
        <v>0</v>
      </c>
      <c r="R67" s="42">
        <v>1.2</v>
      </c>
      <c r="S67" s="47">
        <v>1</v>
      </c>
      <c r="T67" s="42">
        <v>1.82</v>
      </c>
      <c r="U67" s="42">
        <v>0</v>
      </c>
      <c r="V67" s="42">
        <v>1.2</v>
      </c>
      <c r="W67" s="42">
        <v>13</v>
      </c>
      <c r="X67" s="42">
        <v>13</v>
      </c>
      <c r="Y67" s="42">
        <v>0</v>
      </c>
      <c r="Z67" s="42">
        <v>1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  <c r="AF67" s="42">
        <v>0</v>
      </c>
      <c r="AG67" s="42">
        <v>0</v>
      </c>
      <c r="AH67" s="42">
        <v>0</v>
      </c>
      <c r="AI67" s="47">
        <v>0</v>
      </c>
      <c r="AJ67" s="47">
        <v>0</v>
      </c>
      <c r="AK67" s="47">
        <v>0</v>
      </c>
      <c r="AL67" s="47">
        <v>0</v>
      </c>
      <c r="AM67" s="47">
        <v>0</v>
      </c>
      <c r="AN67">
        <v>0</v>
      </c>
      <c r="AO67" s="47">
        <v>0</v>
      </c>
      <c r="AP67" s="47">
        <v>0</v>
      </c>
      <c r="AQ67" s="47">
        <v>0</v>
      </c>
      <c r="AR67" s="47">
        <v>0</v>
      </c>
      <c r="AS67" s="47">
        <v>0</v>
      </c>
      <c r="AT67" s="47">
        <v>1</v>
      </c>
      <c r="AU67" s="47">
        <v>0</v>
      </c>
      <c r="AV67" s="47">
        <v>0</v>
      </c>
      <c r="AW67" s="47">
        <v>0</v>
      </c>
      <c r="AX67" s="47">
        <v>0</v>
      </c>
      <c r="AY67">
        <v>0</v>
      </c>
      <c r="AZ67" s="47">
        <v>0</v>
      </c>
      <c r="BA67" s="47">
        <v>0</v>
      </c>
      <c r="BB67">
        <v>0</v>
      </c>
      <c r="BC67" t="s">
        <v>148</v>
      </c>
      <c r="BD67">
        <v>0</v>
      </c>
      <c r="BE67">
        <v>1.2</v>
      </c>
      <c r="BF67">
        <v>0</v>
      </c>
      <c r="BG67">
        <v>1</v>
      </c>
    </row>
    <row r="68" spans="1:59" x14ac:dyDescent="0.25">
      <c r="A68" s="47">
        <v>0</v>
      </c>
      <c r="B68" s="47">
        <v>1</v>
      </c>
      <c r="C68" s="47">
        <v>2</v>
      </c>
      <c r="D68" s="47">
        <v>1</v>
      </c>
      <c r="E68" s="47">
        <v>3</v>
      </c>
      <c r="F68" s="47">
        <v>0</v>
      </c>
      <c r="G68" s="47">
        <v>0</v>
      </c>
      <c r="H68" s="47">
        <v>0</v>
      </c>
      <c r="I68" s="47">
        <v>0</v>
      </c>
      <c r="J68" s="47">
        <v>0</v>
      </c>
      <c r="K68" s="47">
        <v>21</v>
      </c>
      <c r="L68" s="47">
        <v>262</v>
      </c>
      <c r="M68" s="47">
        <v>4</v>
      </c>
      <c r="N68" s="47">
        <v>6</v>
      </c>
      <c r="O68" s="42">
        <v>0</v>
      </c>
      <c r="P68" s="42">
        <v>2.0699999999999998</v>
      </c>
      <c r="Q68" s="42">
        <v>0</v>
      </c>
      <c r="R68" s="42">
        <v>1.45</v>
      </c>
      <c r="S68" s="47">
        <v>2</v>
      </c>
      <c r="T68" s="42">
        <v>0.89</v>
      </c>
      <c r="U68" s="42">
        <v>1.9</v>
      </c>
      <c r="V68" s="42">
        <v>1</v>
      </c>
      <c r="W68" s="42">
        <v>21</v>
      </c>
      <c r="X68" s="42">
        <v>15</v>
      </c>
      <c r="Y68" s="42">
        <v>1.5</v>
      </c>
      <c r="Z68" s="42">
        <v>0.5</v>
      </c>
      <c r="AA68" s="42">
        <v>1</v>
      </c>
      <c r="AB68" s="42">
        <v>0</v>
      </c>
      <c r="AC68" s="42">
        <v>0.5</v>
      </c>
      <c r="AD68" s="42">
        <v>0</v>
      </c>
      <c r="AE68" s="42">
        <v>0</v>
      </c>
      <c r="AF68" s="42">
        <v>0</v>
      </c>
      <c r="AG68" s="42">
        <v>0</v>
      </c>
      <c r="AH68" s="42">
        <v>0</v>
      </c>
      <c r="AI68" s="47">
        <v>2</v>
      </c>
      <c r="AJ68" s="47">
        <v>1</v>
      </c>
      <c r="AK68" s="47">
        <v>1</v>
      </c>
      <c r="AL68" s="47">
        <v>0</v>
      </c>
      <c r="AM68" s="47">
        <v>0</v>
      </c>
      <c r="AN68">
        <v>0</v>
      </c>
      <c r="AO68" s="47">
        <v>0</v>
      </c>
      <c r="AP68" s="47">
        <v>0</v>
      </c>
      <c r="AQ68" s="47">
        <v>0</v>
      </c>
      <c r="AR68" s="47">
        <v>0</v>
      </c>
      <c r="AS68" s="47">
        <v>1</v>
      </c>
      <c r="AT68" s="47">
        <v>0</v>
      </c>
      <c r="AU68" s="47">
        <v>1</v>
      </c>
      <c r="AV68" s="47">
        <v>0</v>
      </c>
      <c r="AW68" s="47">
        <v>1</v>
      </c>
      <c r="AX68" s="47">
        <v>0</v>
      </c>
      <c r="AY68">
        <v>0</v>
      </c>
      <c r="AZ68" s="47">
        <v>0</v>
      </c>
      <c r="BA68" s="47">
        <v>0</v>
      </c>
      <c r="BB68">
        <v>0</v>
      </c>
      <c r="BC68" t="s">
        <v>701</v>
      </c>
      <c r="BD68">
        <v>1.9000000000000001</v>
      </c>
      <c r="BE68">
        <v>1</v>
      </c>
      <c r="BF68">
        <v>1</v>
      </c>
      <c r="BG68">
        <v>1</v>
      </c>
    </row>
    <row r="69" spans="1:59" x14ac:dyDescent="0.25">
      <c r="A69" s="47">
        <v>0</v>
      </c>
      <c r="B69" s="47">
        <v>1</v>
      </c>
      <c r="C69" s="47">
        <v>0</v>
      </c>
      <c r="D69" s="47">
        <v>0</v>
      </c>
      <c r="E69" s="47">
        <v>0</v>
      </c>
      <c r="F69" s="47">
        <v>0</v>
      </c>
      <c r="G69" s="47">
        <v>0</v>
      </c>
      <c r="H69" s="47">
        <v>0</v>
      </c>
      <c r="I69" s="47">
        <v>0</v>
      </c>
      <c r="J69" s="47">
        <v>0</v>
      </c>
      <c r="K69" s="47">
        <v>21</v>
      </c>
      <c r="L69" s="47">
        <v>283</v>
      </c>
      <c r="M69" s="47">
        <v>4</v>
      </c>
      <c r="N69" s="47">
        <v>6</v>
      </c>
      <c r="O69" s="42">
        <v>0</v>
      </c>
      <c r="P69" s="42">
        <v>3.09</v>
      </c>
      <c r="Q69" s="42">
        <v>0</v>
      </c>
      <c r="R69" s="42">
        <v>1.2</v>
      </c>
      <c r="S69" s="47">
        <v>1</v>
      </c>
      <c r="T69" s="42">
        <v>1.9</v>
      </c>
      <c r="U69" s="42">
        <v>0</v>
      </c>
      <c r="V69" s="42">
        <v>0</v>
      </c>
      <c r="W69" s="42">
        <v>10</v>
      </c>
      <c r="X69" s="42">
        <v>10</v>
      </c>
      <c r="Y69" s="42">
        <v>0</v>
      </c>
      <c r="Z69" s="42">
        <v>1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  <c r="AH69" s="42">
        <v>0</v>
      </c>
      <c r="AI69" s="47">
        <v>0</v>
      </c>
      <c r="AJ69" s="47">
        <v>1</v>
      </c>
      <c r="AK69" s="47">
        <v>0</v>
      </c>
      <c r="AL69" s="47">
        <v>0</v>
      </c>
      <c r="AM69" s="47">
        <v>0</v>
      </c>
      <c r="AN69">
        <v>0</v>
      </c>
      <c r="AO69" s="47">
        <v>0</v>
      </c>
      <c r="AP69" s="47">
        <v>0</v>
      </c>
      <c r="AQ69" s="47">
        <v>0</v>
      </c>
      <c r="AR69" s="47">
        <v>0</v>
      </c>
      <c r="AS69" s="47">
        <v>0</v>
      </c>
      <c r="AT69" s="47">
        <v>0</v>
      </c>
      <c r="AU69" s="47">
        <v>0</v>
      </c>
      <c r="AV69" s="47">
        <v>0</v>
      </c>
      <c r="AW69" s="47">
        <v>0</v>
      </c>
      <c r="AX69" s="47">
        <v>0</v>
      </c>
      <c r="AY69">
        <v>0</v>
      </c>
      <c r="AZ69" s="47">
        <v>0</v>
      </c>
      <c r="BA69" s="47">
        <v>0</v>
      </c>
      <c r="BB69">
        <v>0</v>
      </c>
      <c r="BC69" t="s">
        <v>129</v>
      </c>
      <c r="BD69">
        <v>1.2</v>
      </c>
      <c r="BE69">
        <v>0</v>
      </c>
      <c r="BF69">
        <v>0</v>
      </c>
      <c r="BG69">
        <v>0</v>
      </c>
    </row>
    <row r="70" spans="1:59" x14ac:dyDescent="0.25">
      <c r="A70" s="47">
        <v>0</v>
      </c>
      <c r="B70" s="47">
        <v>0</v>
      </c>
      <c r="C70" s="47">
        <v>0</v>
      </c>
      <c r="D70" s="47">
        <v>0</v>
      </c>
      <c r="E70" s="47">
        <v>0</v>
      </c>
      <c r="F70" s="47">
        <v>0</v>
      </c>
      <c r="G70" s="47">
        <v>0</v>
      </c>
      <c r="H70" s="47">
        <v>0</v>
      </c>
      <c r="I70" s="47">
        <v>0</v>
      </c>
      <c r="J70" s="47">
        <v>0</v>
      </c>
      <c r="K70" s="47">
        <v>21</v>
      </c>
      <c r="L70" s="47">
        <v>1371</v>
      </c>
      <c r="M70" s="47">
        <v>1</v>
      </c>
      <c r="N70" s="47">
        <v>6</v>
      </c>
      <c r="O70" s="42">
        <v>0</v>
      </c>
      <c r="P70" s="42">
        <v>3</v>
      </c>
      <c r="Q70" s="42">
        <v>0</v>
      </c>
      <c r="R70" s="42">
        <v>0</v>
      </c>
      <c r="S70" s="47">
        <v>0</v>
      </c>
      <c r="T70" s="42">
        <v>1.71</v>
      </c>
      <c r="U70" s="42">
        <v>0</v>
      </c>
      <c r="V70" s="42">
        <v>0</v>
      </c>
      <c r="W70" s="42">
        <v>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  <c r="AC70" s="42">
        <v>0</v>
      </c>
      <c r="AD70" s="42">
        <v>0</v>
      </c>
      <c r="AE70" s="42">
        <v>0</v>
      </c>
      <c r="AF70" s="42">
        <v>0</v>
      </c>
      <c r="AG70" s="42">
        <v>0</v>
      </c>
      <c r="AH70" s="42">
        <v>0</v>
      </c>
      <c r="AI70" s="47">
        <v>0</v>
      </c>
      <c r="AJ70" s="47">
        <v>0</v>
      </c>
      <c r="AK70" s="47">
        <v>0</v>
      </c>
      <c r="AL70" s="47">
        <v>0</v>
      </c>
      <c r="AM70" s="47">
        <v>0</v>
      </c>
      <c r="AN70">
        <v>0</v>
      </c>
      <c r="AO70" s="47">
        <v>0</v>
      </c>
      <c r="AP70" s="47">
        <v>0</v>
      </c>
      <c r="AQ70" s="47">
        <v>0</v>
      </c>
      <c r="AR70" s="47">
        <v>0</v>
      </c>
      <c r="AS70" s="47">
        <v>0</v>
      </c>
      <c r="AT70" s="47">
        <v>0</v>
      </c>
      <c r="AU70" s="47">
        <v>0</v>
      </c>
      <c r="AV70" s="47">
        <v>0</v>
      </c>
      <c r="AW70" s="47">
        <v>0</v>
      </c>
      <c r="AX70" s="47">
        <v>0</v>
      </c>
      <c r="AY70">
        <v>0</v>
      </c>
      <c r="AZ70" s="47">
        <v>0</v>
      </c>
      <c r="BA70" s="47">
        <v>0</v>
      </c>
      <c r="BB70">
        <v>0</v>
      </c>
      <c r="BC70" t="s">
        <v>635</v>
      </c>
      <c r="BD70">
        <v>0</v>
      </c>
      <c r="BE70">
        <v>0</v>
      </c>
      <c r="BF70">
        <v>0</v>
      </c>
      <c r="BG70">
        <v>0</v>
      </c>
    </row>
    <row r="71" spans="1:59" x14ac:dyDescent="0.25">
      <c r="A71" s="47">
        <v>0</v>
      </c>
      <c r="B71" s="47">
        <v>0</v>
      </c>
      <c r="C71" s="47">
        <v>0</v>
      </c>
      <c r="D71" s="47">
        <v>0</v>
      </c>
      <c r="E71" s="47">
        <v>0</v>
      </c>
      <c r="F71" s="47">
        <v>0</v>
      </c>
      <c r="G71" s="47">
        <v>0</v>
      </c>
      <c r="H71" s="47">
        <v>0</v>
      </c>
      <c r="I71" s="47">
        <v>0</v>
      </c>
      <c r="J71" s="47">
        <v>0</v>
      </c>
      <c r="K71" s="47">
        <v>21</v>
      </c>
      <c r="L71" s="47">
        <v>262</v>
      </c>
      <c r="M71" s="47">
        <v>5</v>
      </c>
      <c r="N71" s="47">
        <v>6</v>
      </c>
      <c r="O71" s="42">
        <v>0</v>
      </c>
      <c r="P71" s="42">
        <v>2</v>
      </c>
      <c r="Q71" s="42">
        <v>0</v>
      </c>
      <c r="R71" s="42">
        <v>0</v>
      </c>
      <c r="S71" s="47">
        <v>0</v>
      </c>
      <c r="T71" s="42">
        <v>1.61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  <c r="AB71" s="42">
        <v>0</v>
      </c>
      <c r="AC71" s="42">
        <v>0</v>
      </c>
      <c r="AD71" s="42">
        <v>0</v>
      </c>
      <c r="AE71" s="42">
        <v>0</v>
      </c>
      <c r="AF71" s="42">
        <v>0</v>
      </c>
      <c r="AG71" s="42">
        <v>0</v>
      </c>
      <c r="AH71" s="42">
        <v>0</v>
      </c>
      <c r="AI71" s="47">
        <v>0</v>
      </c>
      <c r="AJ71" s="47">
        <v>0</v>
      </c>
      <c r="AK71" s="47">
        <v>0</v>
      </c>
      <c r="AL71" s="47">
        <v>0</v>
      </c>
      <c r="AM71" s="47">
        <v>0</v>
      </c>
      <c r="AN71">
        <v>0</v>
      </c>
      <c r="AO71" s="47">
        <v>0</v>
      </c>
      <c r="AP71" s="47">
        <v>0</v>
      </c>
      <c r="AQ71" s="47">
        <v>0</v>
      </c>
      <c r="AR71" s="47">
        <v>0</v>
      </c>
      <c r="AS71" s="47">
        <v>0</v>
      </c>
      <c r="AT71" s="47">
        <v>0</v>
      </c>
      <c r="AU71" s="47">
        <v>0</v>
      </c>
      <c r="AV71" s="47">
        <v>0</v>
      </c>
      <c r="AW71" s="47">
        <v>0</v>
      </c>
      <c r="AX71" s="47">
        <v>0</v>
      </c>
      <c r="AY71">
        <v>0</v>
      </c>
      <c r="AZ71" s="47">
        <v>0</v>
      </c>
      <c r="BA71" s="47">
        <v>0</v>
      </c>
      <c r="BB71">
        <v>0</v>
      </c>
      <c r="BC71" t="s">
        <v>585</v>
      </c>
      <c r="BD71">
        <v>0</v>
      </c>
      <c r="BE71">
        <v>0</v>
      </c>
      <c r="BF71">
        <v>0</v>
      </c>
      <c r="BG71">
        <v>0</v>
      </c>
    </row>
    <row r="72" spans="1:59" x14ac:dyDescent="0.25">
      <c r="A72" s="47">
        <v>3</v>
      </c>
      <c r="B72" s="47">
        <v>9</v>
      </c>
      <c r="C72" s="47">
        <v>12</v>
      </c>
      <c r="D72" s="47">
        <v>6</v>
      </c>
      <c r="E72" s="47">
        <v>13</v>
      </c>
      <c r="F72" s="47">
        <v>3</v>
      </c>
      <c r="G72" s="47">
        <v>7</v>
      </c>
      <c r="H72" s="47">
        <v>0</v>
      </c>
      <c r="I72" s="47">
        <v>0</v>
      </c>
      <c r="J72" s="47">
        <v>0</v>
      </c>
      <c r="K72" s="47">
        <v>21</v>
      </c>
      <c r="L72" s="47">
        <v>1371</v>
      </c>
      <c r="M72" s="47">
        <v>4</v>
      </c>
      <c r="N72" s="47">
        <v>7</v>
      </c>
      <c r="O72" s="42">
        <v>0</v>
      </c>
      <c r="P72" s="42">
        <v>3.99</v>
      </c>
      <c r="Q72" s="42">
        <v>0</v>
      </c>
      <c r="R72" s="42">
        <v>2.29</v>
      </c>
      <c r="S72" s="47">
        <v>17</v>
      </c>
      <c r="T72" s="42">
        <v>0.69</v>
      </c>
      <c r="U72" s="42">
        <v>2.3888888888888888</v>
      </c>
      <c r="V72" s="42">
        <v>2.1625000000000001</v>
      </c>
      <c r="W72" s="42">
        <v>57</v>
      </c>
      <c r="X72" s="42">
        <v>59</v>
      </c>
      <c r="Y72" s="42">
        <v>0.76</v>
      </c>
      <c r="Z72" s="42">
        <v>0.53</v>
      </c>
      <c r="AA72" s="42">
        <v>0.71</v>
      </c>
      <c r="AB72" s="42">
        <v>0.18</v>
      </c>
      <c r="AC72" s="42">
        <v>0.35</v>
      </c>
      <c r="AD72" s="42">
        <v>0</v>
      </c>
      <c r="AE72" s="42">
        <v>0.18</v>
      </c>
      <c r="AF72" s="42">
        <v>0</v>
      </c>
      <c r="AG72" s="42">
        <v>0.41</v>
      </c>
      <c r="AH72" s="42">
        <v>0</v>
      </c>
      <c r="AI72" s="47">
        <v>6</v>
      </c>
      <c r="AJ72" s="47">
        <v>4</v>
      </c>
      <c r="AK72" s="47">
        <v>8</v>
      </c>
      <c r="AL72" s="47">
        <v>1</v>
      </c>
      <c r="AM72" s="47">
        <v>3</v>
      </c>
      <c r="AN72">
        <v>2</v>
      </c>
      <c r="AO72" s="47">
        <v>0</v>
      </c>
      <c r="AP72" s="47">
        <v>0</v>
      </c>
      <c r="AQ72" s="47">
        <v>4</v>
      </c>
      <c r="AR72" s="47">
        <v>0</v>
      </c>
      <c r="AS72" s="47">
        <v>7</v>
      </c>
      <c r="AT72" s="47">
        <v>5</v>
      </c>
      <c r="AU72" s="47">
        <v>4</v>
      </c>
      <c r="AV72" s="47">
        <v>2</v>
      </c>
      <c r="AW72" s="47">
        <v>3</v>
      </c>
      <c r="AX72" s="47">
        <v>1</v>
      </c>
      <c r="AY72">
        <v>0</v>
      </c>
      <c r="AZ72" s="47">
        <v>0</v>
      </c>
      <c r="BA72" s="47">
        <v>3</v>
      </c>
      <c r="BB72">
        <v>0</v>
      </c>
      <c r="BC72" t="s">
        <v>351</v>
      </c>
      <c r="BD72">
        <v>21.6</v>
      </c>
      <c r="BE72">
        <v>17.3</v>
      </c>
      <c r="BF72">
        <v>9</v>
      </c>
      <c r="BG72">
        <v>8</v>
      </c>
    </row>
    <row r="73" spans="1:59" x14ac:dyDescent="0.25">
      <c r="A73" s="47">
        <v>0</v>
      </c>
      <c r="B73" s="47">
        <v>1</v>
      </c>
      <c r="C73" s="47">
        <v>8</v>
      </c>
      <c r="D73" s="47">
        <v>2</v>
      </c>
      <c r="E73" s="47">
        <v>3</v>
      </c>
      <c r="F73" s="47">
        <v>0</v>
      </c>
      <c r="G73" s="47">
        <v>1</v>
      </c>
      <c r="H73" s="47">
        <v>0</v>
      </c>
      <c r="I73" s="47">
        <v>0</v>
      </c>
      <c r="J73" s="47">
        <v>0</v>
      </c>
      <c r="K73" s="47">
        <v>21</v>
      </c>
      <c r="L73" s="47">
        <v>293</v>
      </c>
      <c r="M73" s="47">
        <v>5</v>
      </c>
      <c r="N73" s="47">
        <v>6</v>
      </c>
      <c r="O73" s="42">
        <v>0</v>
      </c>
      <c r="P73" s="42">
        <v>2.91</v>
      </c>
      <c r="Q73" s="42">
        <v>0</v>
      </c>
      <c r="R73" s="42">
        <v>1.03</v>
      </c>
      <c r="S73" s="47">
        <v>3</v>
      </c>
      <c r="T73" s="42">
        <v>1.4</v>
      </c>
      <c r="U73" s="42">
        <v>0.65</v>
      </c>
      <c r="V73" s="42">
        <v>1.8</v>
      </c>
      <c r="W73" s="42">
        <v>30</v>
      </c>
      <c r="X73" s="42">
        <v>12</v>
      </c>
      <c r="Y73" s="42">
        <v>1</v>
      </c>
      <c r="Z73" s="42">
        <v>0.33</v>
      </c>
      <c r="AA73" s="42">
        <v>2.67</v>
      </c>
      <c r="AB73" s="42">
        <v>0</v>
      </c>
      <c r="AC73" s="42">
        <v>0.67</v>
      </c>
      <c r="AD73" s="42">
        <v>0</v>
      </c>
      <c r="AE73" s="42">
        <v>0</v>
      </c>
      <c r="AF73" s="42">
        <v>0</v>
      </c>
      <c r="AG73" s="42">
        <v>0.33</v>
      </c>
      <c r="AH73" s="42">
        <v>0</v>
      </c>
      <c r="AI73" s="47">
        <v>1</v>
      </c>
      <c r="AJ73" s="47">
        <v>1</v>
      </c>
      <c r="AK73" s="47">
        <v>4</v>
      </c>
      <c r="AL73" s="47">
        <v>0</v>
      </c>
      <c r="AM73" s="47">
        <v>1</v>
      </c>
      <c r="AN73">
        <v>0</v>
      </c>
      <c r="AO73" s="47">
        <v>0</v>
      </c>
      <c r="AP73" s="47">
        <v>0</v>
      </c>
      <c r="AQ73" s="47">
        <v>0</v>
      </c>
      <c r="AR73" s="47">
        <v>0</v>
      </c>
      <c r="AS73" s="47">
        <v>2</v>
      </c>
      <c r="AT73" s="47">
        <v>0</v>
      </c>
      <c r="AU73" s="47">
        <v>4</v>
      </c>
      <c r="AV73" s="47">
        <v>0</v>
      </c>
      <c r="AW73" s="47">
        <v>1</v>
      </c>
      <c r="AX73" s="47">
        <v>0</v>
      </c>
      <c r="AY73">
        <v>0</v>
      </c>
      <c r="AZ73" s="47">
        <v>0</v>
      </c>
      <c r="BA73" s="47">
        <v>1</v>
      </c>
      <c r="BB73">
        <v>0</v>
      </c>
      <c r="BC73" t="s">
        <v>489</v>
      </c>
      <c r="BD73">
        <v>1.3</v>
      </c>
      <c r="BE73">
        <v>1.8</v>
      </c>
      <c r="BF73">
        <v>2</v>
      </c>
      <c r="BG73">
        <v>1</v>
      </c>
    </row>
    <row r="74" spans="1:59" x14ac:dyDescent="0.25">
      <c r="A74" s="47">
        <v>0</v>
      </c>
      <c r="B74" s="47">
        <v>0</v>
      </c>
      <c r="C74" s="47">
        <v>0</v>
      </c>
      <c r="D74" s="47">
        <v>0</v>
      </c>
      <c r="E74" s="47">
        <v>0</v>
      </c>
      <c r="F74" s="47">
        <v>0</v>
      </c>
      <c r="G74" s="47">
        <v>0</v>
      </c>
      <c r="H74" s="47">
        <v>0</v>
      </c>
      <c r="I74" s="47">
        <v>0</v>
      </c>
      <c r="J74" s="47">
        <v>0</v>
      </c>
      <c r="K74" s="47">
        <v>21</v>
      </c>
      <c r="L74" s="47">
        <v>1371</v>
      </c>
      <c r="M74" s="47">
        <v>1</v>
      </c>
      <c r="N74" s="47">
        <v>6</v>
      </c>
      <c r="O74" s="42">
        <v>0</v>
      </c>
      <c r="P74" s="42">
        <v>1</v>
      </c>
      <c r="Q74" s="42">
        <v>0</v>
      </c>
      <c r="R74" s="42">
        <v>0</v>
      </c>
      <c r="S74" s="47">
        <v>0</v>
      </c>
      <c r="T74" s="42">
        <v>1.5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  <c r="AH74" s="42">
        <v>0</v>
      </c>
      <c r="AI74" s="47">
        <v>0</v>
      </c>
      <c r="AJ74" s="47">
        <v>0</v>
      </c>
      <c r="AK74" s="47">
        <v>0</v>
      </c>
      <c r="AL74" s="47">
        <v>0</v>
      </c>
      <c r="AM74" s="47">
        <v>0</v>
      </c>
      <c r="AN74">
        <v>0</v>
      </c>
      <c r="AO74" s="47">
        <v>0</v>
      </c>
      <c r="AP74" s="47">
        <v>0</v>
      </c>
      <c r="AQ74" s="47">
        <v>0</v>
      </c>
      <c r="AR74" s="47">
        <v>0</v>
      </c>
      <c r="AS74" s="47">
        <v>0</v>
      </c>
      <c r="AT74" s="47">
        <v>0</v>
      </c>
      <c r="AU74" s="47">
        <v>0</v>
      </c>
      <c r="AV74" s="47">
        <v>0</v>
      </c>
      <c r="AW74" s="47">
        <v>0</v>
      </c>
      <c r="AX74" s="47">
        <v>0</v>
      </c>
      <c r="AY74">
        <v>0</v>
      </c>
      <c r="AZ74" s="47">
        <v>0</v>
      </c>
      <c r="BA74" s="47">
        <v>0</v>
      </c>
      <c r="BB74">
        <v>0</v>
      </c>
      <c r="BC74" t="s">
        <v>536</v>
      </c>
      <c r="BD74">
        <v>0</v>
      </c>
      <c r="BE74">
        <v>0</v>
      </c>
      <c r="BF74">
        <v>0</v>
      </c>
      <c r="BG74">
        <v>0</v>
      </c>
    </row>
    <row r="75" spans="1:59" x14ac:dyDescent="0.25">
      <c r="A75" s="47">
        <v>0</v>
      </c>
      <c r="B75" s="47">
        <v>4</v>
      </c>
      <c r="C75" s="47">
        <v>4</v>
      </c>
      <c r="D75" s="47">
        <v>2</v>
      </c>
      <c r="E75" s="47">
        <v>3</v>
      </c>
      <c r="F75" s="47">
        <v>0</v>
      </c>
      <c r="G75" s="47">
        <v>0</v>
      </c>
      <c r="H75" s="47">
        <v>0</v>
      </c>
      <c r="I75" s="47">
        <v>0</v>
      </c>
      <c r="J75" s="47">
        <v>0</v>
      </c>
      <c r="K75" s="47">
        <v>21</v>
      </c>
      <c r="L75" s="47">
        <v>1371</v>
      </c>
      <c r="M75" s="47">
        <v>5</v>
      </c>
      <c r="N75" s="47">
        <v>6</v>
      </c>
      <c r="O75" s="42">
        <v>0</v>
      </c>
      <c r="P75" s="42">
        <v>2.5</v>
      </c>
      <c r="Q75" s="42">
        <v>0</v>
      </c>
      <c r="R75" s="42">
        <v>0.74</v>
      </c>
      <c r="S75" s="47">
        <v>9</v>
      </c>
      <c r="T75" s="42">
        <v>-3.05</v>
      </c>
      <c r="U75" s="42">
        <v>0</v>
      </c>
      <c r="V75" s="42">
        <v>0</v>
      </c>
      <c r="W75" s="42">
        <v>33</v>
      </c>
      <c r="X75" s="42">
        <v>38</v>
      </c>
      <c r="Y75" s="42">
        <v>0.33</v>
      </c>
      <c r="Z75" s="42">
        <v>0.44</v>
      </c>
      <c r="AA75" s="42">
        <v>0.44</v>
      </c>
      <c r="AB75" s="42">
        <v>0</v>
      </c>
      <c r="AC75" s="42">
        <v>0.22</v>
      </c>
      <c r="AD75" s="42">
        <v>0</v>
      </c>
      <c r="AE75" s="42">
        <v>0</v>
      </c>
      <c r="AF75" s="42">
        <v>0</v>
      </c>
      <c r="AG75" s="42">
        <v>0</v>
      </c>
      <c r="AH75" s="42">
        <v>0</v>
      </c>
      <c r="AI75" s="47">
        <v>2</v>
      </c>
      <c r="AJ75" s="47">
        <v>1</v>
      </c>
      <c r="AK75" s="47">
        <v>0</v>
      </c>
      <c r="AL75" s="47">
        <v>0</v>
      </c>
      <c r="AM75" s="47">
        <v>0</v>
      </c>
      <c r="AN75">
        <v>0</v>
      </c>
      <c r="AO75" s="47">
        <v>0</v>
      </c>
      <c r="AP75" s="47">
        <v>0</v>
      </c>
      <c r="AQ75" s="47">
        <v>0</v>
      </c>
      <c r="AR75" s="47">
        <v>0</v>
      </c>
      <c r="AS75" s="47">
        <v>1</v>
      </c>
      <c r="AT75" s="47">
        <v>3</v>
      </c>
      <c r="AU75" s="47">
        <v>4</v>
      </c>
      <c r="AV75" s="47">
        <v>0</v>
      </c>
      <c r="AW75" s="47">
        <v>2</v>
      </c>
      <c r="AX75" s="47">
        <v>0</v>
      </c>
      <c r="AY75">
        <v>0</v>
      </c>
      <c r="AZ75" s="47">
        <v>0</v>
      </c>
      <c r="BA75" s="47">
        <v>0</v>
      </c>
      <c r="BB75">
        <v>0</v>
      </c>
      <c r="BC75" t="s">
        <v>467</v>
      </c>
      <c r="BD75">
        <v>2.2000000000000002</v>
      </c>
      <c r="BE75">
        <v>4.5</v>
      </c>
      <c r="BF75">
        <v>0</v>
      </c>
      <c r="BG75">
        <v>0</v>
      </c>
    </row>
    <row r="76" spans="1:59" x14ac:dyDescent="0.25">
      <c r="A76" s="47">
        <v>0</v>
      </c>
      <c r="B76" s="47">
        <v>0</v>
      </c>
      <c r="C76" s="47">
        <v>0</v>
      </c>
      <c r="D76" s="47">
        <v>0</v>
      </c>
      <c r="E76" s="47">
        <v>1</v>
      </c>
      <c r="F76" s="47">
        <v>0</v>
      </c>
      <c r="G76" s="47">
        <v>0</v>
      </c>
      <c r="H76" s="47">
        <v>0</v>
      </c>
      <c r="I76" s="47">
        <v>0</v>
      </c>
      <c r="J76" s="47">
        <v>0</v>
      </c>
      <c r="K76" s="47">
        <v>21</v>
      </c>
      <c r="L76" s="47">
        <v>1371</v>
      </c>
      <c r="M76" s="47">
        <v>4</v>
      </c>
      <c r="N76" s="47">
        <v>6</v>
      </c>
      <c r="O76" s="42">
        <v>0</v>
      </c>
      <c r="P76" s="42">
        <v>1.51</v>
      </c>
      <c r="Q76" s="42">
        <v>0</v>
      </c>
      <c r="R76" s="42">
        <v>0.5</v>
      </c>
      <c r="S76" s="47">
        <v>1</v>
      </c>
      <c r="T76" s="42">
        <v>1.63</v>
      </c>
      <c r="U76" s="42">
        <v>0</v>
      </c>
      <c r="V76" s="42">
        <v>0</v>
      </c>
      <c r="W76" s="42">
        <v>15</v>
      </c>
      <c r="X76" s="42">
        <v>15</v>
      </c>
      <c r="Y76" s="42">
        <v>1</v>
      </c>
      <c r="Z76" s="42">
        <v>0</v>
      </c>
      <c r="AA76" s="42">
        <v>0</v>
      </c>
      <c r="AB76" s="42">
        <v>0</v>
      </c>
      <c r="AC76" s="42">
        <v>0</v>
      </c>
      <c r="AD76" s="42">
        <v>0</v>
      </c>
      <c r="AE76" s="42">
        <v>0</v>
      </c>
      <c r="AF76" s="42">
        <v>0</v>
      </c>
      <c r="AG76" s="42">
        <v>0</v>
      </c>
      <c r="AH76" s="42">
        <v>0</v>
      </c>
      <c r="AI76" s="47">
        <v>1</v>
      </c>
      <c r="AJ76" s="47">
        <v>0</v>
      </c>
      <c r="AK76" s="47">
        <v>0</v>
      </c>
      <c r="AL76" s="47">
        <v>0</v>
      </c>
      <c r="AM76" s="47">
        <v>0</v>
      </c>
      <c r="AN76">
        <v>0</v>
      </c>
      <c r="AO76" s="47">
        <v>0</v>
      </c>
      <c r="AP76" s="47">
        <v>0</v>
      </c>
      <c r="AQ76" s="47">
        <v>0</v>
      </c>
      <c r="AR76" s="47">
        <v>0</v>
      </c>
      <c r="AS76" s="47">
        <v>0</v>
      </c>
      <c r="AT76" s="47">
        <v>0</v>
      </c>
      <c r="AU76" s="47">
        <v>0</v>
      </c>
      <c r="AV76" s="47">
        <v>0</v>
      </c>
      <c r="AW76" s="47">
        <v>0</v>
      </c>
      <c r="AX76" s="47">
        <v>0</v>
      </c>
      <c r="AY76">
        <v>0</v>
      </c>
      <c r="AZ76" s="47">
        <v>0</v>
      </c>
      <c r="BA76" s="47">
        <v>0</v>
      </c>
      <c r="BB76">
        <v>0</v>
      </c>
      <c r="BC76" t="s">
        <v>515</v>
      </c>
      <c r="BD76">
        <v>0.5</v>
      </c>
      <c r="BE76">
        <v>0</v>
      </c>
      <c r="BF76">
        <v>0</v>
      </c>
      <c r="BG76">
        <v>0</v>
      </c>
    </row>
    <row r="77" spans="1:59" x14ac:dyDescent="0.25">
      <c r="A77" s="47">
        <v>0</v>
      </c>
      <c r="B77" s="47">
        <v>0</v>
      </c>
      <c r="C77" s="47">
        <v>0</v>
      </c>
      <c r="D77" s="47">
        <v>0</v>
      </c>
      <c r="E77" s="47">
        <v>0</v>
      </c>
      <c r="F77" s="47">
        <v>0</v>
      </c>
      <c r="G77" s="47">
        <v>0</v>
      </c>
      <c r="H77" s="47">
        <v>0</v>
      </c>
      <c r="I77" s="47">
        <v>0</v>
      </c>
      <c r="J77" s="47">
        <v>0</v>
      </c>
      <c r="K77" s="47">
        <v>21</v>
      </c>
      <c r="L77" s="47">
        <v>266</v>
      </c>
      <c r="M77" s="47">
        <v>2</v>
      </c>
      <c r="N77" s="47">
        <v>5</v>
      </c>
      <c r="O77" s="42">
        <v>0</v>
      </c>
      <c r="P77" s="42">
        <v>4</v>
      </c>
      <c r="Q77" s="42">
        <v>0</v>
      </c>
      <c r="R77" s="42">
        <v>0</v>
      </c>
      <c r="S77" s="47">
        <v>0</v>
      </c>
      <c r="T77" s="42">
        <v>1.82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C77" s="42">
        <v>0</v>
      </c>
      <c r="AD77" s="42">
        <v>0</v>
      </c>
      <c r="AE77" s="42">
        <v>0</v>
      </c>
      <c r="AF77" s="42">
        <v>0</v>
      </c>
      <c r="AG77" s="42">
        <v>0</v>
      </c>
      <c r="AH77" s="42">
        <v>0</v>
      </c>
      <c r="AI77" s="47">
        <v>0</v>
      </c>
      <c r="AJ77" s="47">
        <v>0</v>
      </c>
      <c r="AK77" s="47">
        <v>0</v>
      </c>
      <c r="AL77" s="47">
        <v>0</v>
      </c>
      <c r="AM77" s="47">
        <v>0</v>
      </c>
      <c r="AN77">
        <v>0</v>
      </c>
      <c r="AO77" s="47">
        <v>0</v>
      </c>
      <c r="AP77" s="47">
        <v>0</v>
      </c>
      <c r="AQ77" s="47">
        <v>0</v>
      </c>
      <c r="AR77" s="47">
        <v>0</v>
      </c>
      <c r="AS77" s="47">
        <v>0</v>
      </c>
      <c r="AT77" s="47">
        <v>0</v>
      </c>
      <c r="AU77" s="47">
        <v>0</v>
      </c>
      <c r="AV77" s="47">
        <v>0</v>
      </c>
      <c r="AW77" s="47">
        <v>0</v>
      </c>
      <c r="AX77" s="47">
        <v>0</v>
      </c>
      <c r="AY77">
        <v>0</v>
      </c>
      <c r="AZ77" s="47">
        <v>0</v>
      </c>
      <c r="BA77" s="47">
        <v>0</v>
      </c>
      <c r="BB77">
        <v>0</v>
      </c>
      <c r="BC77" t="s">
        <v>639</v>
      </c>
      <c r="BD77">
        <v>0</v>
      </c>
      <c r="BE77">
        <v>0</v>
      </c>
      <c r="BF77">
        <v>0</v>
      </c>
      <c r="BG77">
        <v>0</v>
      </c>
    </row>
    <row r="78" spans="1:59" x14ac:dyDescent="0.25">
      <c r="A78" s="47">
        <v>3</v>
      </c>
      <c r="B78" s="47">
        <v>14</v>
      </c>
      <c r="C78" s="47">
        <v>9</v>
      </c>
      <c r="D78" s="47">
        <v>7</v>
      </c>
      <c r="E78" s="47">
        <v>12</v>
      </c>
      <c r="F78" s="47">
        <v>3</v>
      </c>
      <c r="G78" s="47">
        <v>7</v>
      </c>
      <c r="H78" s="47">
        <v>0</v>
      </c>
      <c r="I78" s="47">
        <v>0</v>
      </c>
      <c r="J78" s="47">
        <v>0</v>
      </c>
      <c r="K78" s="47">
        <v>21</v>
      </c>
      <c r="L78" s="47">
        <v>266</v>
      </c>
      <c r="M78" s="47">
        <v>5</v>
      </c>
      <c r="N78" s="47">
        <v>7</v>
      </c>
      <c r="O78" s="42">
        <v>0</v>
      </c>
      <c r="P78" s="42">
        <v>5.17</v>
      </c>
      <c r="Q78" s="42">
        <v>0</v>
      </c>
      <c r="R78" s="42">
        <v>3.82</v>
      </c>
      <c r="S78" s="47">
        <v>12</v>
      </c>
      <c r="T78" s="42">
        <v>8.14</v>
      </c>
      <c r="U78" s="42">
        <v>4.4833333333333334</v>
      </c>
      <c r="V78" s="42">
        <v>3.1333333333333333</v>
      </c>
      <c r="W78" s="42">
        <v>69</v>
      </c>
      <c r="X78" s="42">
        <v>84</v>
      </c>
      <c r="Y78" s="42">
        <v>1</v>
      </c>
      <c r="Z78" s="42">
        <v>1.17</v>
      </c>
      <c r="AA78" s="42">
        <v>0.75</v>
      </c>
      <c r="AB78" s="42">
        <v>0.25</v>
      </c>
      <c r="AC78" s="42">
        <v>0.57999999999999996</v>
      </c>
      <c r="AD78" s="42">
        <v>0</v>
      </c>
      <c r="AE78" s="42">
        <v>0.25</v>
      </c>
      <c r="AF78" s="42">
        <v>0</v>
      </c>
      <c r="AG78" s="42">
        <v>0.57999999999999996</v>
      </c>
      <c r="AH78" s="42">
        <v>0</v>
      </c>
      <c r="AI78" s="47">
        <v>6</v>
      </c>
      <c r="AJ78" s="47">
        <v>7</v>
      </c>
      <c r="AK78" s="47">
        <v>5</v>
      </c>
      <c r="AL78" s="47">
        <v>2</v>
      </c>
      <c r="AM78" s="47">
        <v>4</v>
      </c>
      <c r="AN78">
        <v>2</v>
      </c>
      <c r="AO78" s="47">
        <v>0</v>
      </c>
      <c r="AP78" s="47">
        <v>0</v>
      </c>
      <c r="AQ78" s="47">
        <v>5</v>
      </c>
      <c r="AR78" s="47">
        <v>0</v>
      </c>
      <c r="AS78" s="47">
        <v>6</v>
      </c>
      <c r="AT78" s="47">
        <v>7</v>
      </c>
      <c r="AU78" s="47">
        <v>4</v>
      </c>
      <c r="AV78" s="47">
        <v>1</v>
      </c>
      <c r="AW78" s="47">
        <v>3</v>
      </c>
      <c r="AX78" s="47">
        <v>1</v>
      </c>
      <c r="AY78">
        <v>0</v>
      </c>
      <c r="AZ78" s="47">
        <v>0</v>
      </c>
      <c r="BA78" s="47">
        <v>2</v>
      </c>
      <c r="BB78">
        <v>0</v>
      </c>
      <c r="BC78" t="s">
        <v>288</v>
      </c>
      <c r="BD78">
        <v>27.1</v>
      </c>
      <c r="BE78">
        <v>19</v>
      </c>
      <c r="BF78">
        <v>6</v>
      </c>
      <c r="BG78">
        <v>6</v>
      </c>
    </row>
    <row r="79" spans="1:59" x14ac:dyDescent="0.25">
      <c r="A79" s="47">
        <v>7</v>
      </c>
      <c r="B79" s="47">
        <v>38</v>
      </c>
      <c r="C79" s="47">
        <v>24</v>
      </c>
      <c r="D79" s="47">
        <v>6</v>
      </c>
      <c r="E79" s="47">
        <v>33</v>
      </c>
      <c r="F79" s="47">
        <v>0</v>
      </c>
      <c r="G79" s="47">
        <v>1</v>
      </c>
      <c r="H79" s="47">
        <v>0</v>
      </c>
      <c r="I79" s="47">
        <v>0</v>
      </c>
      <c r="J79" s="47">
        <v>0</v>
      </c>
      <c r="K79" s="47">
        <v>21</v>
      </c>
      <c r="L79" s="47">
        <v>266</v>
      </c>
      <c r="M79" s="47">
        <v>4</v>
      </c>
      <c r="N79" s="47">
        <v>7</v>
      </c>
      <c r="O79" s="42">
        <v>0</v>
      </c>
      <c r="P79" s="42">
        <v>9.3800000000000008</v>
      </c>
      <c r="Q79" s="42">
        <v>0</v>
      </c>
      <c r="R79" s="42">
        <v>3.17</v>
      </c>
      <c r="S79" s="47">
        <v>16</v>
      </c>
      <c r="T79" s="42">
        <v>5.0999999999999996</v>
      </c>
      <c r="U79" s="42">
        <v>3.3750000000000004</v>
      </c>
      <c r="V79" s="42">
        <v>2.9875000000000003</v>
      </c>
      <c r="W79" s="42">
        <v>101</v>
      </c>
      <c r="X79" s="42">
        <v>99</v>
      </c>
      <c r="Y79" s="42">
        <v>2.06</v>
      </c>
      <c r="Z79" s="42">
        <v>2.38</v>
      </c>
      <c r="AA79" s="42">
        <v>1.5</v>
      </c>
      <c r="AB79" s="42">
        <v>0.44</v>
      </c>
      <c r="AC79" s="42">
        <v>0.38</v>
      </c>
      <c r="AD79" s="42">
        <v>0</v>
      </c>
      <c r="AE79" s="42">
        <v>0</v>
      </c>
      <c r="AF79" s="42">
        <v>0</v>
      </c>
      <c r="AG79" s="42">
        <v>0.06</v>
      </c>
      <c r="AH79" s="42">
        <v>0</v>
      </c>
      <c r="AI79" s="47">
        <v>16</v>
      </c>
      <c r="AJ79" s="47">
        <v>21</v>
      </c>
      <c r="AK79" s="47">
        <v>18</v>
      </c>
      <c r="AL79" s="47">
        <v>4</v>
      </c>
      <c r="AM79" s="47">
        <v>4</v>
      </c>
      <c r="AN79">
        <v>0</v>
      </c>
      <c r="AO79" s="47">
        <v>0</v>
      </c>
      <c r="AP79" s="47">
        <v>0</v>
      </c>
      <c r="AQ79" s="47">
        <v>0</v>
      </c>
      <c r="AR79" s="47">
        <v>0</v>
      </c>
      <c r="AS79" s="47">
        <v>17</v>
      </c>
      <c r="AT79" s="47">
        <v>17</v>
      </c>
      <c r="AU79" s="47">
        <v>6</v>
      </c>
      <c r="AV79" s="47">
        <v>3</v>
      </c>
      <c r="AW79" s="47">
        <v>2</v>
      </c>
      <c r="AX79" s="47">
        <v>0</v>
      </c>
      <c r="AY79">
        <v>0</v>
      </c>
      <c r="AZ79" s="47">
        <v>0</v>
      </c>
      <c r="BA79" s="47">
        <v>1</v>
      </c>
      <c r="BB79">
        <v>0</v>
      </c>
      <c r="BC79" t="s">
        <v>205</v>
      </c>
      <c r="BD79">
        <v>27.000000000000004</v>
      </c>
      <c r="BE79">
        <v>26.9</v>
      </c>
      <c r="BF79">
        <v>8</v>
      </c>
      <c r="BG79">
        <v>9</v>
      </c>
    </row>
    <row r="80" spans="1:59" x14ac:dyDescent="0.25">
      <c r="A80" s="47">
        <v>4</v>
      </c>
      <c r="B80" s="47">
        <v>13</v>
      </c>
      <c r="C80" s="47">
        <v>15</v>
      </c>
      <c r="D80" s="47">
        <v>7</v>
      </c>
      <c r="E80" s="47">
        <v>12</v>
      </c>
      <c r="F80" s="47">
        <v>1</v>
      </c>
      <c r="G80" s="47">
        <v>0</v>
      </c>
      <c r="H80" s="47">
        <v>0</v>
      </c>
      <c r="I80" s="47">
        <v>0</v>
      </c>
      <c r="J80" s="47">
        <v>0</v>
      </c>
      <c r="K80" s="47">
        <v>21</v>
      </c>
      <c r="L80" s="47">
        <v>356</v>
      </c>
      <c r="M80" s="47">
        <v>4</v>
      </c>
      <c r="N80" s="47">
        <v>7</v>
      </c>
      <c r="O80" s="42">
        <v>0</v>
      </c>
      <c r="P80" s="42">
        <v>3.66</v>
      </c>
      <c r="Q80" s="42">
        <v>0</v>
      </c>
      <c r="R80" s="42">
        <v>2.15</v>
      </c>
      <c r="S80" s="47">
        <v>11</v>
      </c>
      <c r="T80" s="42">
        <v>3.64</v>
      </c>
      <c r="U80" s="42">
        <v>2.8333333333333335</v>
      </c>
      <c r="V80" s="42">
        <v>1.3199999999999998</v>
      </c>
      <c r="W80" s="42">
        <v>63</v>
      </c>
      <c r="X80" s="42">
        <v>107</v>
      </c>
      <c r="Y80" s="42">
        <v>1.0900000000000001</v>
      </c>
      <c r="Z80" s="42">
        <v>1.18</v>
      </c>
      <c r="AA80" s="42">
        <v>1.36</v>
      </c>
      <c r="AB80" s="42">
        <v>0.36</v>
      </c>
      <c r="AC80" s="42">
        <v>0.64</v>
      </c>
      <c r="AD80" s="42">
        <v>0</v>
      </c>
      <c r="AE80" s="42">
        <v>0.09</v>
      </c>
      <c r="AF80" s="42">
        <v>0</v>
      </c>
      <c r="AG80" s="42">
        <v>0</v>
      </c>
      <c r="AH80" s="42">
        <v>0</v>
      </c>
      <c r="AI80" s="47">
        <v>6</v>
      </c>
      <c r="AJ80" s="47">
        <v>6</v>
      </c>
      <c r="AK80" s="47">
        <v>7</v>
      </c>
      <c r="AL80" s="47">
        <v>0</v>
      </c>
      <c r="AM80" s="47">
        <v>5</v>
      </c>
      <c r="AN80">
        <v>1</v>
      </c>
      <c r="AO80" s="47">
        <v>0</v>
      </c>
      <c r="AP80" s="47">
        <v>0</v>
      </c>
      <c r="AQ80" s="47">
        <v>0</v>
      </c>
      <c r="AR80" s="47">
        <v>0</v>
      </c>
      <c r="AS80" s="47">
        <v>6</v>
      </c>
      <c r="AT80" s="47">
        <v>7</v>
      </c>
      <c r="AU80" s="47">
        <v>8</v>
      </c>
      <c r="AV80" s="47">
        <v>4</v>
      </c>
      <c r="AW80" s="47">
        <v>2</v>
      </c>
      <c r="AX80" s="47">
        <v>0</v>
      </c>
      <c r="AY80">
        <v>0</v>
      </c>
      <c r="AZ80" s="47">
        <v>0</v>
      </c>
      <c r="BA80" s="47">
        <v>0</v>
      </c>
      <c r="BB80">
        <v>0</v>
      </c>
      <c r="BC80" t="s">
        <v>482</v>
      </c>
      <c r="BD80">
        <v>17.100000000000001</v>
      </c>
      <c r="BE80">
        <v>6.6</v>
      </c>
      <c r="BF80">
        <v>6</v>
      </c>
      <c r="BG80">
        <v>5</v>
      </c>
    </row>
    <row r="81" spans="1:59" x14ac:dyDescent="0.25">
      <c r="A81" s="47">
        <v>0</v>
      </c>
      <c r="B81" s="47">
        <v>0</v>
      </c>
      <c r="C81" s="47">
        <v>1</v>
      </c>
      <c r="D81" s="47">
        <v>2</v>
      </c>
      <c r="E81" s="47">
        <v>6</v>
      </c>
      <c r="F81" s="47">
        <v>0</v>
      </c>
      <c r="G81" s="47">
        <v>2</v>
      </c>
      <c r="H81" s="47">
        <v>0</v>
      </c>
      <c r="I81" s="47">
        <v>0</v>
      </c>
      <c r="J81" s="47">
        <v>0</v>
      </c>
      <c r="K81" s="47">
        <v>21</v>
      </c>
      <c r="L81" s="47">
        <v>356</v>
      </c>
      <c r="M81" s="47">
        <v>5</v>
      </c>
      <c r="N81" s="47">
        <v>6</v>
      </c>
      <c r="O81" s="42">
        <v>0</v>
      </c>
      <c r="P81" s="42">
        <v>2.6</v>
      </c>
      <c r="Q81" s="42">
        <v>0</v>
      </c>
      <c r="R81" s="42">
        <v>0.75</v>
      </c>
      <c r="S81" s="47">
        <v>9</v>
      </c>
      <c r="T81" s="42">
        <v>-3.8</v>
      </c>
      <c r="U81" s="42">
        <v>0</v>
      </c>
      <c r="V81" s="42">
        <v>0</v>
      </c>
      <c r="W81" s="42">
        <v>34</v>
      </c>
      <c r="X81" s="42">
        <v>5</v>
      </c>
      <c r="Y81" s="42">
        <v>0.67</v>
      </c>
      <c r="Z81" s="42">
        <v>0</v>
      </c>
      <c r="AA81" s="42">
        <v>0.11</v>
      </c>
      <c r="AB81" s="42">
        <v>0</v>
      </c>
      <c r="AC81" s="42">
        <v>0.22</v>
      </c>
      <c r="AD81" s="42">
        <v>0</v>
      </c>
      <c r="AE81" s="42">
        <v>0</v>
      </c>
      <c r="AF81" s="42">
        <v>0</v>
      </c>
      <c r="AG81" s="42">
        <v>0.22</v>
      </c>
      <c r="AH81" s="42">
        <v>0</v>
      </c>
      <c r="AI81" s="47">
        <v>1</v>
      </c>
      <c r="AJ81" s="47">
        <v>0</v>
      </c>
      <c r="AK81" s="47">
        <v>0</v>
      </c>
      <c r="AL81" s="47">
        <v>0</v>
      </c>
      <c r="AM81" s="47">
        <v>0</v>
      </c>
      <c r="AN81">
        <v>0</v>
      </c>
      <c r="AO81" s="47">
        <v>0</v>
      </c>
      <c r="AP81" s="47">
        <v>0</v>
      </c>
      <c r="AQ81" s="47">
        <v>0</v>
      </c>
      <c r="AR81" s="47">
        <v>0</v>
      </c>
      <c r="AS81" s="47">
        <v>5</v>
      </c>
      <c r="AT81" s="47">
        <v>0</v>
      </c>
      <c r="AU81" s="47">
        <v>1</v>
      </c>
      <c r="AV81" s="47">
        <v>0</v>
      </c>
      <c r="AW81" s="47">
        <v>2</v>
      </c>
      <c r="AX81" s="47">
        <v>0</v>
      </c>
      <c r="AY81">
        <v>0</v>
      </c>
      <c r="AZ81" s="47">
        <v>0</v>
      </c>
      <c r="BA81" s="47">
        <v>2</v>
      </c>
      <c r="BB81">
        <v>0</v>
      </c>
      <c r="BC81" t="s">
        <v>491</v>
      </c>
      <c r="BD81">
        <v>0.5</v>
      </c>
      <c r="BE81">
        <v>6.2</v>
      </c>
      <c r="BF81">
        <v>0</v>
      </c>
      <c r="BG81">
        <v>0</v>
      </c>
    </row>
    <row r="82" spans="1:59" x14ac:dyDescent="0.25">
      <c r="A82" s="47">
        <v>2</v>
      </c>
      <c r="B82" s="47">
        <v>10</v>
      </c>
      <c r="C82" s="47">
        <v>10</v>
      </c>
      <c r="D82" s="47">
        <v>8</v>
      </c>
      <c r="E82" s="47">
        <v>36</v>
      </c>
      <c r="F82" s="47">
        <v>1</v>
      </c>
      <c r="G82" s="47">
        <v>8</v>
      </c>
      <c r="H82" s="47">
        <v>0</v>
      </c>
      <c r="I82" s="47">
        <v>0</v>
      </c>
      <c r="J82" s="47">
        <v>0</v>
      </c>
      <c r="K82" s="47">
        <v>21</v>
      </c>
      <c r="L82" s="47">
        <v>356</v>
      </c>
      <c r="M82" s="47">
        <v>4</v>
      </c>
      <c r="N82" s="47">
        <v>5</v>
      </c>
      <c r="O82" s="42">
        <v>0</v>
      </c>
      <c r="P82" s="42">
        <v>6.87</v>
      </c>
      <c r="Q82" s="42">
        <v>0</v>
      </c>
      <c r="R82" s="42">
        <v>2.86</v>
      </c>
      <c r="S82" s="47">
        <v>17</v>
      </c>
      <c r="T82" s="42">
        <v>4.67</v>
      </c>
      <c r="U82" s="42">
        <v>2.9666666666666668</v>
      </c>
      <c r="V82" s="42">
        <v>2.75</v>
      </c>
      <c r="W82" s="42">
        <v>62</v>
      </c>
      <c r="X82" s="42">
        <v>87</v>
      </c>
      <c r="Y82" s="42">
        <v>2.12</v>
      </c>
      <c r="Z82" s="42">
        <v>0.59</v>
      </c>
      <c r="AA82" s="42">
        <v>0.59</v>
      </c>
      <c r="AB82" s="42">
        <v>0.12</v>
      </c>
      <c r="AC82" s="42">
        <v>0.47</v>
      </c>
      <c r="AD82" s="42">
        <v>0</v>
      </c>
      <c r="AE82" s="42">
        <v>0.06</v>
      </c>
      <c r="AF82" s="42">
        <v>0</v>
      </c>
      <c r="AG82" s="42">
        <v>0.47</v>
      </c>
      <c r="AH82" s="42">
        <v>0</v>
      </c>
      <c r="AI82" s="47">
        <v>17</v>
      </c>
      <c r="AJ82" s="47">
        <v>6</v>
      </c>
      <c r="AK82" s="47">
        <v>4</v>
      </c>
      <c r="AL82" s="47">
        <v>0</v>
      </c>
      <c r="AM82" s="47">
        <v>5</v>
      </c>
      <c r="AN82">
        <v>0</v>
      </c>
      <c r="AO82" s="47">
        <v>0</v>
      </c>
      <c r="AP82" s="47">
        <v>0</v>
      </c>
      <c r="AQ82" s="47">
        <v>7</v>
      </c>
      <c r="AR82" s="47">
        <v>0</v>
      </c>
      <c r="AS82" s="47">
        <v>19</v>
      </c>
      <c r="AT82" s="47">
        <v>4</v>
      </c>
      <c r="AU82" s="47">
        <v>6</v>
      </c>
      <c r="AV82" s="47">
        <v>2</v>
      </c>
      <c r="AW82" s="47">
        <v>3</v>
      </c>
      <c r="AX82" s="47">
        <v>1</v>
      </c>
      <c r="AY82">
        <v>0</v>
      </c>
      <c r="AZ82" s="47">
        <v>0</v>
      </c>
      <c r="BA82" s="47">
        <v>1</v>
      </c>
      <c r="BB82">
        <v>0</v>
      </c>
      <c r="BC82" t="s">
        <v>336</v>
      </c>
      <c r="BD82">
        <v>26.9</v>
      </c>
      <c r="BE82">
        <v>19.099999999999998</v>
      </c>
      <c r="BF82">
        <v>9</v>
      </c>
      <c r="BG82">
        <v>7</v>
      </c>
    </row>
    <row r="83" spans="1:59" x14ac:dyDescent="0.25">
      <c r="A83" s="47">
        <v>0</v>
      </c>
      <c r="B83" s="47">
        <v>0</v>
      </c>
      <c r="C83" s="47">
        <v>0</v>
      </c>
      <c r="D83" s="47">
        <v>0</v>
      </c>
      <c r="E83" s="47">
        <v>0</v>
      </c>
      <c r="F83" s="47">
        <v>0</v>
      </c>
      <c r="G83" s="47">
        <v>0</v>
      </c>
      <c r="H83" s="47">
        <v>0</v>
      </c>
      <c r="I83" s="47">
        <v>0</v>
      </c>
      <c r="J83" s="47">
        <v>0</v>
      </c>
      <c r="K83" s="47">
        <v>21</v>
      </c>
      <c r="L83" s="47">
        <v>356</v>
      </c>
      <c r="M83" s="47">
        <v>5</v>
      </c>
      <c r="N83" s="47">
        <v>5</v>
      </c>
      <c r="O83" s="42">
        <v>0</v>
      </c>
      <c r="P83" s="42">
        <v>5</v>
      </c>
      <c r="Q83" s="42">
        <v>0</v>
      </c>
      <c r="R83" s="42">
        <v>0</v>
      </c>
      <c r="S83" s="47">
        <v>0</v>
      </c>
      <c r="T83" s="42">
        <v>1.92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C83" s="42">
        <v>0</v>
      </c>
      <c r="AD83" s="42">
        <v>0</v>
      </c>
      <c r="AE83" s="42">
        <v>0</v>
      </c>
      <c r="AF83" s="42">
        <v>0</v>
      </c>
      <c r="AG83" s="42">
        <v>0</v>
      </c>
      <c r="AH83" s="42">
        <v>0</v>
      </c>
      <c r="AI83" s="47">
        <v>0</v>
      </c>
      <c r="AJ83" s="47">
        <v>0</v>
      </c>
      <c r="AK83" s="47">
        <v>0</v>
      </c>
      <c r="AL83" s="47">
        <v>0</v>
      </c>
      <c r="AM83" s="47">
        <v>0</v>
      </c>
      <c r="AN83">
        <v>0</v>
      </c>
      <c r="AO83" s="47">
        <v>0</v>
      </c>
      <c r="AP83" s="47">
        <v>0</v>
      </c>
      <c r="AQ83" s="47">
        <v>0</v>
      </c>
      <c r="AR83" s="47">
        <v>0</v>
      </c>
      <c r="AS83" s="47">
        <v>0</v>
      </c>
      <c r="AT83" s="47">
        <v>0</v>
      </c>
      <c r="AU83" s="47">
        <v>0</v>
      </c>
      <c r="AV83" s="47">
        <v>0</v>
      </c>
      <c r="AW83" s="47">
        <v>0</v>
      </c>
      <c r="AX83" s="47">
        <v>0</v>
      </c>
      <c r="AY83">
        <v>0</v>
      </c>
      <c r="AZ83" s="47">
        <v>0</v>
      </c>
      <c r="BA83" s="47">
        <v>0</v>
      </c>
      <c r="BB83">
        <v>0</v>
      </c>
      <c r="BC83" t="s">
        <v>511</v>
      </c>
      <c r="BD83">
        <v>0</v>
      </c>
      <c r="BE83">
        <v>0</v>
      </c>
      <c r="BF83">
        <v>0</v>
      </c>
      <c r="BG83">
        <v>0</v>
      </c>
    </row>
    <row r="84" spans="1:59" x14ac:dyDescent="0.25">
      <c r="A84" s="47">
        <v>0</v>
      </c>
      <c r="B84" s="47">
        <v>0</v>
      </c>
      <c r="C84" s="47">
        <v>0</v>
      </c>
      <c r="D84" s="47">
        <v>0</v>
      </c>
      <c r="E84" s="47">
        <v>0</v>
      </c>
      <c r="F84" s="47">
        <v>0</v>
      </c>
      <c r="G84" s="47">
        <v>0</v>
      </c>
      <c r="H84" s="47">
        <v>0</v>
      </c>
      <c r="I84" s="47">
        <v>0</v>
      </c>
      <c r="J84" s="47">
        <v>0</v>
      </c>
      <c r="K84" s="47">
        <v>21</v>
      </c>
      <c r="L84" s="47">
        <v>356</v>
      </c>
      <c r="M84" s="47">
        <v>1</v>
      </c>
      <c r="N84" s="47">
        <v>6</v>
      </c>
      <c r="O84" s="42">
        <v>0</v>
      </c>
      <c r="P84" s="42">
        <v>2</v>
      </c>
      <c r="Q84" s="42">
        <v>0</v>
      </c>
      <c r="R84" s="42">
        <v>0</v>
      </c>
      <c r="S84" s="47">
        <v>0</v>
      </c>
      <c r="T84" s="42">
        <v>1.61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C84" s="42">
        <v>0</v>
      </c>
      <c r="AD84" s="42">
        <v>0</v>
      </c>
      <c r="AE84" s="42">
        <v>0</v>
      </c>
      <c r="AF84" s="42">
        <v>0</v>
      </c>
      <c r="AG84" s="42">
        <v>0</v>
      </c>
      <c r="AH84" s="42">
        <v>0</v>
      </c>
      <c r="AI84" s="47">
        <v>0</v>
      </c>
      <c r="AJ84" s="47">
        <v>0</v>
      </c>
      <c r="AK84" s="47">
        <v>0</v>
      </c>
      <c r="AL84" s="47">
        <v>0</v>
      </c>
      <c r="AM84" s="47">
        <v>0</v>
      </c>
      <c r="AN84">
        <v>0</v>
      </c>
      <c r="AO84" s="47">
        <v>0</v>
      </c>
      <c r="AP84" s="47">
        <v>0</v>
      </c>
      <c r="AQ84" s="47">
        <v>0</v>
      </c>
      <c r="AR84" s="47">
        <v>0</v>
      </c>
      <c r="AS84" s="47">
        <v>0</v>
      </c>
      <c r="AT84" s="47">
        <v>0</v>
      </c>
      <c r="AU84" s="47">
        <v>0</v>
      </c>
      <c r="AV84" s="47">
        <v>0</v>
      </c>
      <c r="AW84" s="47">
        <v>0</v>
      </c>
      <c r="AX84" s="47">
        <v>0</v>
      </c>
      <c r="AY84">
        <v>0</v>
      </c>
      <c r="AZ84" s="47">
        <v>0</v>
      </c>
      <c r="BA84" s="47">
        <v>0</v>
      </c>
      <c r="BB84">
        <v>0</v>
      </c>
      <c r="BC84" t="s">
        <v>697</v>
      </c>
      <c r="BD84">
        <v>0</v>
      </c>
      <c r="BE84">
        <v>0</v>
      </c>
      <c r="BF84">
        <v>0</v>
      </c>
      <c r="BG84">
        <v>0</v>
      </c>
    </row>
    <row r="85" spans="1:59" x14ac:dyDescent="0.25">
      <c r="A85" s="47">
        <v>0</v>
      </c>
      <c r="B85" s="47">
        <v>0</v>
      </c>
      <c r="C85" s="47">
        <v>0</v>
      </c>
      <c r="D85" s="47">
        <v>0</v>
      </c>
      <c r="E85" s="47">
        <v>0</v>
      </c>
      <c r="F85" s="47">
        <v>0</v>
      </c>
      <c r="G85" s="47">
        <v>0</v>
      </c>
      <c r="H85" s="47">
        <v>0</v>
      </c>
      <c r="I85" s="47">
        <v>0</v>
      </c>
      <c r="J85" s="47">
        <v>0</v>
      </c>
      <c r="K85" s="47">
        <v>21</v>
      </c>
      <c r="L85" s="47">
        <v>356</v>
      </c>
      <c r="M85" s="47">
        <v>4</v>
      </c>
      <c r="N85" s="47">
        <v>6</v>
      </c>
      <c r="O85" s="42">
        <v>0</v>
      </c>
      <c r="P85" s="42">
        <v>2</v>
      </c>
      <c r="Q85" s="42">
        <v>0</v>
      </c>
      <c r="R85" s="42">
        <v>0</v>
      </c>
      <c r="S85" s="47">
        <v>0</v>
      </c>
      <c r="T85" s="42">
        <v>1.61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2">
        <v>0</v>
      </c>
      <c r="AF85" s="42">
        <v>0</v>
      </c>
      <c r="AG85" s="42">
        <v>0</v>
      </c>
      <c r="AH85" s="42">
        <v>0</v>
      </c>
      <c r="AI85" s="47">
        <v>0</v>
      </c>
      <c r="AJ85" s="47">
        <v>0</v>
      </c>
      <c r="AK85" s="47">
        <v>0</v>
      </c>
      <c r="AL85" s="47">
        <v>0</v>
      </c>
      <c r="AM85" s="47">
        <v>0</v>
      </c>
      <c r="AN85">
        <v>0</v>
      </c>
      <c r="AO85" s="47">
        <v>0</v>
      </c>
      <c r="AP85" s="47">
        <v>0</v>
      </c>
      <c r="AQ85" s="47">
        <v>0</v>
      </c>
      <c r="AR85" s="47">
        <v>0</v>
      </c>
      <c r="AS85" s="47">
        <v>0</v>
      </c>
      <c r="AT85" s="47">
        <v>0</v>
      </c>
      <c r="AU85" s="47">
        <v>0</v>
      </c>
      <c r="AV85" s="47">
        <v>0</v>
      </c>
      <c r="AW85" s="47">
        <v>0</v>
      </c>
      <c r="AX85" s="47">
        <v>0</v>
      </c>
      <c r="AY85">
        <v>0</v>
      </c>
      <c r="AZ85" s="47">
        <v>0</v>
      </c>
      <c r="BA85" s="47">
        <v>0</v>
      </c>
      <c r="BB85">
        <v>0</v>
      </c>
      <c r="BC85" t="s">
        <v>685</v>
      </c>
      <c r="BD85">
        <v>0</v>
      </c>
      <c r="BE85">
        <v>0</v>
      </c>
      <c r="BF85">
        <v>0</v>
      </c>
      <c r="BG85">
        <v>0</v>
      </c>
    </row>
    <row r="86" spans="1:59" x14ac:dyDescent="0.25">
      <c r="A86" s="47">
        <v>0</v>
      </c>
      <c r="B86" s="47">
        <v>0</v>
      </c>
      <c r="C86" s="47">
        <v>0</v>
      </c>
      <c r="D86" s="47">
        <v>0</v>
      </c>
      <c r="E86" s="47">
        <v>0</v>
      </c>
      <c r="F86" s="47">
        <v>0</v>
      </c>
      <c r="G86" s="47">
        <v>0</v>
      </c>
      <c r="H86" s="47">
        <v>0</v>
      </c>
      <c r="I86" s="47">
        <v>0</v>
      </c>
      <c r="J86" s="47">
        <v>0</v>
      </c>
      <c r="K86" s="47">
        <v>21</v>
      </c>
      <c r="L86" s="47">
        <v>290</v>
      </c>
      <c r="M86" s="47">
        <v>1</v>
      </c>
      <c r="N86" s="47">
        <v>6</v>
      </c>
      <c r="O86" s="42">
        <v>0</v>
      </c>
      <c r="P86" s="42">
        <v>2</v>
      </c>
      <c r="Q86" s="42">
        <v>0</v>
      </c>
      <c r="R86" s="42">
        <v>0</v>
      </c>
      <c r="S86" s="47">
        <v>0</v>
      </c>
      <c r="T86" s="42">
        <v>1.61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C86" s="42">
        <v>0</v>
      </c>
      <c r="AD86" s="42">
        <v>0</v>
      </c>
      <c r="AE86" s="42">
        <v>0</v>
      </c>
      <c r="AF86" s="42">
        <v>0</v>
      </c>
      <c r="AG86" s="42">
        <v>0</v>
      </c>
      <c r="AH86" s="42">
        <v>0</v>
      </c>
      <c r="AI86" s="47">
        <v>0</v>
      </c>
      <c r="AJ86" s="47">
        <v>0</v>
      </c>
      <c r="AK86" s="47">
        <v>0</v>
      </c>
      <c r="AL86" s="47">
        <v>0</v>
      </c>
      <c r="AM86" s="47">
        <v>0</v>
      </c>
      <c r="AN86">
        <v>0</v>
      </c>
      <c r="AO86" s="47">
        <v>0</v>
      </c>
      <c r="AP86" s="47">
        <v>0</v>
      </c>
      <c r="AQ86" s="47">
        <v>0</v>
      </c>
      <c r="AR86" s="47">
        <v>0</v>
      </c>
      <c r="AS86" s="47">
        <v>0</v>
      </c>
      <c r="AT86" s="47">
        <v>0</v>
      </c>
      <c r="AU86" s="47">
        <v>0</v>
      </c>
      <c r="AV86" s="47">
        <v>0</v>
      </c>
      <c r="AW86" s="47">
        <v>0</v>
      </c>
      <c r="AX86" s="47">
        <v>0</v>
      </c>
      <c r="AY86">
        <v>0</v>
      </c>
      <c r="AZ86" s="47">
        <v>0</v>
      </c>
      <c r="BA86" s="47">
        <v>0</v>
      </c>
      <c r="BB86">
        <v>0</v>
      </c>
      <c r="BC86" t="s">
        <v>509</v>
      </c>
      <c r="BD86">
        <v>0</v>
      </c>
      <c r="BE86">
        <v>0</v>
      </c>
      <c r="BF86">
        <v>0</v>
      </c>
      <c r="BG86">
        <v>0</v>
      </c>
    </row>
    <row r="87" spans="1:59" x14ac:dyDescent="0.25">
      <c r="A87" s="47">
        <v>2</v>
      </c>
      <c r="B87" s="47">
        <v>13</v>
      </c>
      <c r="C87" s="47">
        <v>7</v>
      </c>
      <c r="D87" s="47">
        <v>5</v>
      </c>
      <c r="E87" s="47">
        <v>25</v>
      </c>
      <c r="F87" s="47">
        <v>1</v>
      </c>
      <c r="G87" s="47">
        <v>0</v>
      </c>
      <c r="H87" s="47">
        <v>0</v>
      </c>
      <c r="I87" s="47">
        <v>0</v>
      </c>
      <c r="J87" s="47">
        <v>0</v>
      </c>
      <c r="K87" s="47">
        <v>21</v>
      </c>
      <c r="L87" s="47">
        <v>290</v>
      </c>
      <c r="M87" s="47">
        <v>4</v>
      </c>
      <c r="N87" s="47">
        <v>5</v>
      </c>
      <c r="O87" s="42">
        <v>0</v>
      </c>
      <c r="P87" s="42">
        <v>6.23</v>
      </c>
      <c r="Q87" s="42">
        <v>0</v>
      </c>
      <c r="R87" s="42">
        <v>3.66</v>
      </c>
      <c r="S87" s="47">
        <v>9</v>
      </c>
      <c r="T87" s="42">
        <v>0.99</v>
      </c>
      <c r="U87" s="42">
        <v>0</v>
      </c>
      <c r="V87" s="42">
        <v>0</v>
      </c>
      <c r="W87" s="42">
        <v>88</v>
      </c>
      <c r="X87" s="42">
        <v>58</v>
      </c>
      <c r="Y87" s="42">
        <v>2.78</v>
      </c>
      <c r="Z87" s="42">
        <v>1.44</v>
      </c>
      <c r="AA87" s="42">
        <v>0.78</v>
      </c>
      <c r="AB87" s="42">
        <v>0.22</v>
      </c>
      <c r="AC87" s="42">
        <v>0.56000000000000005</v>
      </c>
      <c r="AD87" s="42">
        <v>0</v>
      </c>
      <c r="AE87" s="42">
        <v>0.11</v>
      </c>
      <c r="AF87" s="42">
        <v>0</v>
      </c>
      <c r="AG87" s="42">
        <v>0</v>
      </c>
      <c r="AH87" s="42">
        <v>0</v>
      </c>
      <c r="AI87" s="47">
        <v>16</v>
      </c>
      <c r="AJ87" s="47">
        <v>6</v>
      </c>
      <c r="AK87" s="47">
        <v>3</v>
      </c>
      <c r="AL87" s="47">
        <v>1</v>
      </c>
      <c r="AM87" s="47">
        <v>2</v>
      </c>
      <c r="AN87">
        <v>0</v>
      </c>
      <c r="AO87" s="47">
        <v>0</v>
      </c>
      <c r="AP87" s="47">
        <v>0</v>
      </c>
      <c r="AQ87" s="47">
        <v>0</v>
      </c>
      <c r="AR87" s="47">
        <v>0</v>
      </c>
      <c r="AS87" s="47">
        <v>9</v>
      </c>
      <c r="AT87" s="47">
        <v>7</v>
      </c>
      <c r="AU87" s="47">
        <v>4</v>
      </c>
      <c r="AV87" s="47">
        <v>1</v>
      </c>
      <c r="AW87" s="47">
        <v>3</v>
      </c>
      <c r="AX87" s="47">
        <v>1</v>
      </c>
      <c r="AY87">
        <v>0</v>
      </c>
      <c r="AZ87" s="47">
        <v>0</v>
      </c>
      <c r="BA87" s="47">
        <v>0</v>
      </c>
      <c r="BB87">
        <v>0</v>
      </c>
      <c r="BC87" t="s">
        <v>299</v>
      </c>
      <c r="BD87">
        <v>14.899999999999999</v>
      </c>
      <c r="BE87">
        <v>18.100000000000001</v>
      </c>
      <c r="BF87">
        <v>0</v>
      </c>
      <c r="BG87">
        <v>0</v>
      </c>
    </row>
    <row r="88" spans="1:59" x14ac:dyDescent="0.25">
      <c r="A88" s="47">
        <v>0</v>
      </c>
      <c r="B88" s="47">
        <v>0</v>
      </c>
      <c r="C88" s="47">
        <v>1</v>
      </c>
      <c r="D88" s="47">
        <v>1</v>
      </c>
      <c r="E88" s="47">
        <v>1</v>
      </c>
      <c r="F88" s="47">
        <v>0</v>
      </c>
      <c r="G88" s="47">
        <v>1</v>
      </c>
      <c r="H88" s="47">
        <v>0</v>
      </c>
      <c r="I88" s="47">
        <v>0</v>
      </c>
      <c r="J88" s="47">
        <v>0</v>
      </c>
      <c r="K88" s="47">
        <v>21</v>
      </c>
      <c r="L88" s="47">
        <v>290</v>
      </c>
      <c r="M88" s="47">
        <v>5</v>
      </c>
      <c r="N88" s="47">
        <v>6</v>
      </c>
      <c r="O88" s="42">
        <v>0</v>
      </c>
      <c r="P88" s="42">
        <v>1.55</v>
      </c>
      <c r="Q88" s="42">
        <v>0</v>
      </c>
      <c r="R88" s="42">
        <v>0.53</v>
      </c>
      <c r="S88" s="47">
        <v>4</v>
      </c>
      <c r="T88" s="42">
        <v>2.0299999999999998</v>
      </c>
      <c r="U88" s="42">
        <v>0</v>
      </c>
      <c r="V88" s="42">
        <v>0</v>
      </c>
      <c r="W88" s="42">
        <v>33</v>
      </c>
      <c r="X88" s="42">
        <v>53</v>
      </c>
      <c r="Y88" s="42">
        <v>0.25</v>
      </c>
      <c r="Z88" s="42">
        <v>0</v>
      </c>
      <c r="AA88" s="42">
        <v>0.25</v>
      </c>
      <c r="AB88" s="42">
        <v>0</v>
      </c>
      <c r="AC88" s="42">
        <v>0.25</v>
      </c>
      <c r="AD88" s="42">
        <v>0</v>
      </c>
      <c r="AE88" s="42">
        <v>0</v>
      </c>
      <c r="AF88" s="42">
        <v>0</v>
      </c>
      <c r="AG88" s="42">
        <v>0.25</v>
      </c>
      <c r="AH88" s="42">
        <v>0</v>
      </c>
      <c r="AI88" s="47">
        <v>1</v>
      </c>
      <c r="AJ88" s="47">
        <v>0</v>
      </c>
      <c r="AK88" s="47">
        <v>1</v>
      </c>
      <c r="AL88" s="47">
        <v>0</v>
      </c>
      <c r="AM88" s="47">
        <v>1</v>
      </c>
      <c r="AN88">
        <v>0</v>
      </c>
      <c r="AO88" s="47">
        <v>0</v>
      </c>
      <c r="AP88" s="47">
        <v>0</v>
      </c>
      <c r="AQ88" s="47">
        <v>1</v>
      </c>
      <c r="AR88" s="47">
        <v>0</v>
      </c>
      <c r="AS88" s="47">
        <v>0</v>
      </c>
      <c r="AT88" s="47">
        <v>0</v>
      </c>
      <c r="AU88" s="47">
        <v>0</v>
      </c>
      <c r="AV88" s="47">
        <v>0</v>
      </c>
      <c r="AW88" s="47">
        <v>0</v>
      </c>
      <c r="AX88" s="47">
        <v>0</v>
      </c>
      <c r="AY88">
        <v>0</v>
      </c>
      <c r="AZ88" s="47">
        <v>0</v>
      </c>
      <c r="BA88" s="47">
        <v>0</v>
      </c>
      <c r="BB88">
        <v>0</v>
      </c>
      <c r="BC88" t="s">
        <v>452</v>
      </c>
      <c r="BD88">
        <v>2.2000000000000002</v>
      </c>
      <c r="BE88">
        <v>0</v>
      </c>
      <c r="BF88">
        <v>0</v>
      </c>
      <c r="BG88">
        <v>0</v>
      </c>
    </row>
    <row r="89" spans="1:59" x14ac:dyDescent="0.25">
      <c r="A89" s="47">
        <v>0</v>
      </c>
      <c r="B89" s="47">
        <v>0</v>
      </c>
      <c r="C89" s="47">
        <v>0</v>
      </c>
      <c r="D89" s="47">
        <v>0</v>
      </c>
      <c r="E89" s="47">
        <v>0</v>
      </c>
      <c r="F89" s="47">
        <v>0</v>
      </c>
      <c r="G89" s="47">
        <v>0</v>
      </c>
      <c r="H89" s="47">
        <v>0</v>
      </c>
      <c r="I89" s="47">
        <v>0</v>
      </c>
      <c r="J89" s="47">
        <v>0</v>
      </c>
      <c r="K89" s="47">
        <v>21</v>
      </c>
      <c r="L89" s="47">
        <v>290</v>
      </c>
      <c r="M89" s="47">
        <v>1</v>
      </c>
      <c r="N89" s="47">
        <v>6</v>
      </c>
      <c r="O89" s="42">
        <v>0</v>
      </c>
      <c r="P89" s="42">
        <v>2.34</v>
      </c>
      <c r="Q89" s="42">
        <v>0</v>
      </c>
      <c r="R89" s="42">
        <v>0</v>
      </c>
      <c r="S89" s="47">
        <v>3</v>
      </c>
      <c r="T89" s="42">
        <v>-3.2</v>
      </c>
      <c r="U89" s="42">
        <v>0</v>
      </c>
      <c r="V89" s="42">
        <v>0</v>
      </c>
      <c r="W89" s="42">
        <v>101</v>
      </c>
      <c r="X89" s="42">
        <v>108</v>
      </c>
      <c r="Y89" s="42">
        <v>0</v>
      </c>
      <c r="Z89" s="42">
        <v>0</v>
      </c>
      <c r="AA89" s="42">
        <v>0</v>
      </c>
      <c r="AB89" s="42">
        <v>0</v>
      </c>
      <c r="AC89" s="42">
        <v>0</v>
      </c>
      <c r="AD89" s="42">
        <v>0</v>
      </c>
      <c r="AE89" s="42">
        <v>0</v>
      </c>
      <c r="AF89" s="42">
        <v>0</v>
      </c>
      <c r="AG89" s="42">
        <v>0</v>
      </c>
      <c r="AH89" s="42">
        <v>0</v>
      </c>
      <c r="AI89" s="47">
        <v>0</v>
      </c>
      <c r="AJ89" s="47">
        <v>0</v>
      </c>
      <c r="AK89" s="47">
        <v>0</v>
      </c>
      <c r="AL89" s="47">
        <v>0</v>
      </c>
      <c r="AM89" s="47">
        <v>0</v>
      </c>
      <c r="AN89">
        <v>0</v>
      </c>
      <c r="AO89" s="47">
        <v>0</v>
      </c>
      <c r="AP89" s="47">
        <v>0</v>
      </c>
      <c r="AQ89" s="47">
        <v>0</v>
      </c>
      <c r="AR89" s="47">
        <v>0</v>
      </c>
      <c r="AS89" s="47">
        <v>0</v>
      </c>
      <c r="AT89" s="47">
        <v>0</v>
      </c>
      <c r="AU89" s="47">
        <v>0</v>
      </c>
      <c r="AV89" s="47">
        <v>0</v>
      </c>
      <c r="AW89" s="47">
        <v>0</v>
      </c>
      <c r="AX89" s="47">
        <v>0</v>
      </c>
      <c r="AY89">
        <v>0</v>
      </c>
      <c r="AZ89" s="47">
        <v>0</v>
      </c>
      <c r="BA89" s="47">
        <v>0</v>
      </c>
      <c r="BB89">
        <v>0</v>
      </c>
      <c r="BC89" t="s">
        <v>500</v>
      </c>
      <c r="BD89">
        <v>0</v>
      </c>
      <c r="BE89">
        <v>0</v>
      </c>
      <c r="BF89">
        <v>0</v>
      </c>
      <c r="BG89">
        <v>0</v>
      </c>
    </row>
    <row r="90" spans="1:59" x14ac:dyDescent="0.25">
      <c r="A90" s="47">
        <v>1</v>
      </c>
      <c r="B90" s="47">
        <v>3</v>
      </c>
      <c r="C90" s="47">
        <v>7</v>
      </c>
      <c r="D90" s="47">
        <v>3</v>
      </c>
      <c r="E90" s="47">
        <v>9</v>
      </c>
      <c r="F90" s="47">
        <v>0</v>
      </c>
      <c r="G90" s="47">
        <v>2</v>
      </c>
      <c r="H90" s="47">
        <v>0</v>
      </c>
      <c r="I90" s="47">
        <v>0</v>
      </c>
      <c r="J90" s="47">
        <v>0</v>
      </c>
      <c r="K90" s="47">
        <v>21</v>
      </c>
      <c r="L90" s="47">
        <v>290</v>
      </c>
      <c r="M90" s="47">
        <v>5</v>
      </c>
      <c r="N90" s="47">
        <v>6</v>
      </c>
      <c r="O90" s="42">
        <v>0</v>
      </c>
      <c r="P90" s="42">
        <v>1.86</v>
      </c>
      <c r="Q90" s="42">
        <v>0</v>
      </c>
      <c r="R90" s="42">
        <v>0.96</v>
      </c>
      <c r="S90" s="47">
        <v>10</v>
      </c>
      <c r="T90" s="42">
        <v>-2.14</v>
      </c>
      <c r="U90" s="42">
        <v>0</v>
      </c>
      <c r="V90" s="42">
        <v>0</v>
      </c>
      <c r="W90" s="42">
        <v>41</v>
      </c>
      <c r="X90" s="42">
        <v>23</v>
      </c>
      <c r="Y90" s="42">
        <v>0.9</v>
      </c>
      <c r="Z90" s="42">
        <v>0.3</v>
      </c>
      <c r="AA90" s="42">
        <v>0.7</v>
      </c>
      <c r="AB90" s="42">
        <v>0.1</v>
      </c>
      <c r="AC90" s="42">
        <v>0.3</v>
      </c>
      <c r="AD90" s="42">
        <v>0</v>
      </c>
      <c r="AE90" s="42">
        <v>0</v>
      </c>
      <c r="AF90" s="42">
        <v>0</v>
      </c>
      <c r="AG90" s="42">
        <v>0.2</v>
      </c>
      <c r="AH90" s="42">
        <v>0</v>
      </c>
      <c r="AI90" s="47">
        <v>2</v>
      </c>
      <c r="AJ90" s="47">
        <v>0</v>
      </c>
      <c r="AK90" s="47">
        <v>2</v>
      </c>
      <c r="AL90" s="47">
        <v>1</v>
      </c>
      <c r="AM90" s="47">
        <v>1</v>
      </c>
      <c r="AN90">
        <v>0</v>
      </c>
      <c r="AO90" s="47">
        <v>0</v>
      </c>
      <c r="AP90" s="47">
        <v>0</v>
      </c>
      <c r="AQ90" s="47">
        <v>0</v>
      </c>
      <c r="AR90" s="47">
        <v>0</v>
      </c>
      <c r="AS90" s="47">
        <v>7</v>
      </c>
      <c r="AT90" s="47">
        <v>3</v>
      </c>
      <c r="AU90" s="47">
        <v>5</v>
      </c>
      <c r="AV90" s="47">
        <v>0</v>
      </c>
      <c r="AW90" s="47">
        <v>2</v>
      </c>
      <c r="AX90" s="47">
        <v>0</v>
      </c>
      <c r="AY90">
        <v>0</v>
      </c>
      <c r="AZ90" s="47">
        <v>0</v>
      </c>
      <c r="BA90" s="47">
        <v>2</v>
      </c>
      <c r="BB90">
        <v>0</v>
      </c>
      <c r="BC90" t="s">
        <v>472</v>
      </c>
      <c r="BD90">
        <v>0.20000000000000007</v>
      </c>
      <c r="BE90">
        <v>9.6</v>
      </c>
      <c r="BF90">
        <v>0</v>
      </c>
      <c r="BG90">
        <v>0</v>
      </c>
    </row>
    <row r="91" spans="1:59" x14ac:dyDescent="0.25">
      <c r="A91" s="47">
        <v>0</v>
      </c>
      <c r="B91" s="47">
        <v>0</v>
      </c>
      <c r="C91" s="47">
        <v>3</v>
      </c>
      <c r="D91" s="47">
        <v>0</v>
      </c>
      <c r="E91" s="47">
        <v>1</v>
      </c>
      <c r="F91" s="47">
        <v>0</v>
      </c>
      <c r="G91" s="47">
        <v>1</v>
      </c>
      <c r="H91" s="47">
        <v>0</v>
      </c>
      <c r="I91" s="47">
        <v>0</v>
      </c>
      <c r="J91" s="47">
        <v>0</v>
      </c>
      <c r="K91" s="47">
        <v>21</v>
      </c>
      <c r="L91" s="47">
        <v>290</v>
      </c>
      <c r="M91" s="47">
        <v>5</v>
      </c>
      <c r="N91" s="47">
        <v>6</v>
      </c>
      <c r="O91" s="42">
        <v>0</v>
      </c>
      <c r="P91" s="42">
        <v>2.57</v>
      </c>
      <c r="Q91" s="42">
        <v>0</v>
      </c>
      <c r="R91" s="42">
        <v>0.23</v>
      </c>
      <c r="S91" s="47">
        <v>3</v>
      </c>
      <c r="T91" s="42">
        <v>-0.14000000000000001</v>
      </c>
      <c r="U91" s="42">
        <v>0</v>
      </c>
      <c r="V91" s="42">
        <v>0</v>
      </c>
      <c r="W91" s="42">
        <v>36</v>
      </c>
      <c r="X91" s="42">
        <v>67</v>
      </c>
      <c r="Y91" s="42">
        <v>0.33</v>
      </c>
      <c r="Z91" s="42">
        <v>0</v>
      </c>
      <c r="AA91" s="42">
        <v>1</v>
      </c>
      <c r="AB91" s="42">
        <v>0</v>
      </c>
      <c r="AC91" s="42">
        <v>0</v>
      </c>
      <c r="AD91" s="42">
        <v>0</v>
      </c>
      <c r="AE91" s="42">
        <v>0</v>
      </c>
      <c r="AF91" s="42">
        <v>0</v>
      </c>
      <c r="AG91" s="42">
        <v>0.33</v>
      </c>
      <c r="AH91" s="42">
        <v>0</v>
      </c>
      <c r="AI91" s="47">
        <v>0</v>
      </c>
      <c r="AJ91" s="47">
        <v>0</v>
      </c>
      <c r="AK91" s="47">
        <v>2</v>
      </c>
      <c r="AL91" s="47">
        <v>0</v>
      </c>
      <c r="AM91" s="47">
        <v>0</v>
      </c>
      <c r="AN91">
        <v>0</v>
      </c>
      <c r="AO91" s="47">
        <v>0</v>
      </c>
      <c r="AP91" s="47">
        <v>0</v>
      </c>
      <c r="AQ91" s="47">
        <v>0</v>
      </c>
      <c r="AR91" s="47">
        <v>0</v>
      </c>
      <c r="AS91" s="47">
        <v>1</v>
      </c>
      <c r="AT91" s="47">
        <v>0</v>
      </c>
      <c r="AU91" s="47">
        <v>1</v>
      </c>
      <c r="AV91" s="47">
        <v>0</v>
      </c>
      <c r="AW91" s="47">
        <v>0</v>
      </c>
      <c r="AX91" s="47">
        <v>0</v>
      </c>
      <c r="AY91">
        <v>0</v>
      </c>
      <c r="AZ91" s="47">
        <v>0</v>
      </c>
      <c r="BA91" s="47">
        <v>1</v>
      </c>
      <c r="BB91">
        <v>0</v>
      </c>
      <c r="BC91" t="s">
        <v>710</v>
      </c>
      <c r="BD91">
        <v>-0.6</v>
      </c>
      <c r="BE91">
        <v>1.4</v>
      </c>
      <c r="BF91">
        <v>0</v>
      </c>
      <c r="BG91">
        <v>0</v>
      </c>
    </row>
    <row r="92" spans="1:59" x14ac:dyDescent="0.25">
      <c r="A92" s="47">
        <v>5</v>
      </c>
      <c r="B92" s="47">
        <v>34</v>
      </c>
      <c r="C92" s="47">
        <v>33</v>
      </c>
      <c r="D92" s="47">
        <v>5</v>
      </c>
      <c r="E92" s="47">
        <v>40</v>
      </c>
      <c r="F92" s="47">
        <v>1</v>
      </c>
      <c r="G92" s="47">
        <v>6</v>
      </c>
      <c r="H92" s="47">
        <v>0</v>
      </c>
      <c r="I92" s="47">
        <v>0</v>
      </c>
      <c r="J92" s="47">
        <v>0</v>
      </c>
      <c r="K92" s="47">
        <v>21</v>
      </c>
      <c r="L92" s="47">
        <v>290</v>
      </c>
      <c r="M92" s="47">
        <v>4</v>
      </c>
      <c r="N92" s="47">
        <v>6</v>
      </c>
      <c r="O92" s="42">
        <v>0</v>
      </c>
      <c r="P92" s="42">
        <v>7.15</v>
      </c>
      <c r="Q92" s="42">
        <v>0</v>
      </c>
      <c r="R92" s="42">
        <v>5.01</v>
      </c>
      <c r="S92" s="47">
        <v>13</v>
      </c>
      <c r="T92" s="42">
        <v>3.21</v>
      </c>
      <c r="U92" s="42">
        <v>0</v>
      </c>
      <c r="V92" s="42">
        <v>0</v>
      </c>
      <c r="W92" s="42">
        <v>90</v>
      </c>
      <c r="X92" s="42">
        <v>53</v>
      </c>
      <c r="Y92" s="42">
        <v>3.08</v>
      </c>
      <c r="Z92" s="42">
        <v>2.62</v>
      </c>
      <c r="AA92" s="42">
        <v>2.54</v>
      </c>
      <c r="AB92" s="42">
        <v>0.38</v>
      </c>
      <c r="AC92" s="42">
        <v>0.38</v>
      </c>
      <c r="AD92" s="42">
        <v>0</v>
      </c>
      <c r="AE92" s="42">
        <v>0.08</v>
      </c>
      <c r="AF92" s="42">
        <v>0</v>
      </c>
      <c r="AG92" s="42">
        <v>0.46</v>
      </c>
      <c r="AH92" s="42">
        <v>0</v>
      </c>
      <c r="AI92" s="47">
        <v>20</v>
      </c>
      <c r="AJ92" s="47">
        <v>18</v>
      </c>
      <c r="AK92" s="47">
        <v>17</v>
      </c>
      <c r="AL92" s="47">
        <v>4</v>
      </c>
      <c r="AM92" s="47">
        <v>4</v>
      </c>
      <c r="AN92">
        <v>1</v>
      </c>
      <c r="AO92" s="47">
        <v>0</v>
      </c>
      <c r="AP92" s="47">
        <v>0</v>
      </c>
      <c r="AQ92" s="47">
        <v>4</v>
      </c>
      <c r="AR92" s="47">
        <v>0</v>
      </c>
      <c r="AS92" s="47">
        <v>20</v>
      </c>
      <c r="AT92" s="47">
        <v>16</v>
      </c>
      <c r="AU92" s="47">
        <v>16</v>
      </c>
      <c r="AV92" s="47">
        <v>1</v>
      </c>
      <c r="AW92" s="47">
        <v>1</v>
      </c>
      <c r="AX92" s="47">
        <v>0</v>
      </c>
      <c r="AY92">
        <v>0</v>
      </c>
      <c r="AZ92" s="47">
        <v>0</v>
      </c>
      <c r="BA92" s="47">
        <v>2</v>
      </c>
      <c r="BB92">
        <v>0</v>
      </c>
      <c r="BC92" t="s">
        <v>212</v>
      </c>
      <c r="BD92">
        <v>35.5</v>
      </c>
      <c r="BE92">
        <v>26.599999999999998</v>
      </c>
      <c r="BF92">
        <v>0</v>
      </c>
      <c r="BG92">
        <v>0</v>
      </c>
    </row>
    <row r="93" spans="1:59" x14ac:dyDescent="0.25">
      <c r="A93" s="47">
        <v>0</v>
      </c>
      <c r="B93" s="47">
        <v>0</v>
      </c>
      <c r="C93" s="47">
        <v>1</v>
      </c>
      <c r="D93" s="47">
        <v>0</v>
      </c>
      <c r="E93" s="47">
        <v>0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21</v>
      </c>
      <c r="L93" s="47">
        <v>290</v>
      </c>
      <c r="M93" s="47">
        <v>5</v>
      </c>
      <c r="N93" s="47">
        <v>6</v>
      </c>
      <c r="O93" s="42">
        <v>0</v>
      </c>
      <c r="P93" s="42">
        <v>1.31</v>
      </c>
      <c r="Q93" s="42">
        <v>0</v>
      </c>
      <c r="R93" s="42">
        <v>-0.3</v>
      </c>
      <c r="S93" s="47">
        <v>1</v>
      </c>
      <c r="T93" s="42">
        <v>1.49</v>
      </c>
      <c r="U93" s="42">
        <v>0</v>
      </c>
      <c r="V93" s="42">
        <v>0</v>
      </c>
      <c r="W93" s="42">
        <v>14</v>
      </c>
      <c r="X93" s="42">
        <v>14</v>
      </c>
      <c r="Y93" s="42">
        <v>0</v>
      </c>
      <c r="Z93" s="42">
        <v>0</v>
      </c>
      <c r="AA93" s="42">
        <v>1</v>
      </c>
      <c r="AB93" s="42">
        <v>0</v>
      </c>
      <c r="AC93" s="42">
        <v>0</v>
      </c>
      <c r="AD93" s="42">
        <v>0</v>
      </c>
      <c r="AE93" s="42">
        <v>0</v>
      </c>
      <c r="AF93" s="42">
        <v>0</v>
      </c>
      <c r="AG93" s="42">
        <v>0</v>
      </c>
      <c r="AH93" s="42">
        <v>0</v>
      </c>
      <c r="AI93" s="47">
        <v>0</v>
      </c>
      <c r="AJ93" s="47">
        <v>0</v>
      </c>
      <c r="AK93" s="47">
        <v>1</v>
      </c>
      <c r="AL93" s="47">
        <v>0</v>
      </c>
      <c r="AM93" s="47">
        <v>0</v>
      </c>
      <c r="AN93">
        <v>0</v>
      </c>
      <c r="AO93" s="47">
        <v>0</v>
      </c>
      <c r="AP93" s="47">
        <v>0</v>
      </c>
      <c r="AQ93" s="47">
        <v>0</v>
      </c>
      <c r="AR93" s="47">
        <v>0</v>
      </c>
      <c r="AS93" s="47">
        <v>0</v>
      </c>
      <c r="AT93" s="47">
        <v>0</v>
      </c>
      <c r="AU93" s="47">
        <v>0</v>
      </c>
      <c r="AV93" s="47">
        <v>0</v>
      </c>
      <c r="AW93" s="47">
        <v>0</v>
      </c>
      <c r="AX93" s="47">
        <v>0</v>
      </c>
      <c r="AY93">
        <v>0</v>
      </c>
      <c r="AZ93" s="47">
        <v>0</v>
      </c>
      <c r="BA93" s="47">
        <v>0</v>
      </c>
      <c r="BB93">
        <v>0</v>
      </c>
      <c r="BC93" t="s">
        <v>543</v>
      </c>
      <c r="BD93">
        <v>-0.3</v>
      </c>
      <c r="BE93">
        <v>0</v>
      </c>
      <c r="BF93">
        <v>0</v>
      </c>
      <c r="BG93">
        <v>0</v>
      </c>
    </row>
    <row r="94" spans="1:59" x14ac:dyDescent="0.25">
      <c r="A94" s="47">
        <v>2</v>
      </c>
      <c r="B94" s="47">
        <v>3</v>
      </c>
      <c r="C94" s="47">
        <v>10</v>
      </c>
      <c r="D94" s="47">
        <v>0</v>
      </c>
      <c r="E94" s="47">
        <v>5</v>
      </c>
      <c r="F94" s="47">
        <v>0</v>
      </c>
      <c r="G94" s="47">
        <v>0</v>
      </c>
      <c r="H94" s="47">
        <v>0</v>
      </c>
      <c r="I94" s="47">
        <v>0</v>
      </c>
      <c r="J94" s="47">
        <v>0</v>
      </c>
      <c r="K94" s="47">
        <v>21</v>
      </c>
      <c r="L94" s="47">
        <v>290</v>
      </c>
      <c r="M94" s="47">
        <v>2</v>
      </c>
      <c r="N94" s="47">
        <v>6</v>
      </c>
      <c r="O94" s="42">
        <v>0</v>
      </c>
      <c r="P94" s="42">
        <v>2.08</v>
      </c>
      <c r="Q94" s="42">
        <v>0</v>
      </c>
      <c r="R94" s="42">
        <v>0.68</v>
      </c>
      <c r="S94" s="47">
        <v>6</v>
      </c>
      <c r="T94" s="42">
        <v>1.87</v>
      </c>
      <c r="U94" s="42">
        <v>1.1333333333333333</v>
      </c>
      <c r="V94" s="42">
        <v>0.23333333333333339</v>
      </c>
      <c r="W94" s="42">
        <v>53</v>
      </c>
      <c r="X94" s="42">
        <v>51</v>
      </c>
      <c r="Y94" s="42">
        <v>0.83</v>
      </c>
      <c r="Z94" s="42">
        <v>0.5</v>
      </c>
      <c r="AA94" s="42">
        <v>1.67</v>
      </c>
      <c r="AB94" s="42">
        <v>0.33</v>
      </c>
      <c r="AC94" s="42">
        <v>0</v>
      </c>
      <c r="AD94" s="42">
        <v>0</v>
      </c>
      <c r="AE94" s="42">
        <v>0</v>
      </c>
      <c r="AF94" s="42">
        <v>0</v>
      </c>
      <c r="AG94" s="42">
        <v>0</v>
      </c>
      <c r="AH94" s="42">
        <v>0</v>
      </c>
      <c r="AI94" s="47">
        <v>4</v>
      </c>
      <c r="AJ94" s="47">
        <v>1</v>
      </c>
      <c r="AK94" s="47">
        <v>6</v>
      </c>
      <c r="AL94" s="47">
        <v>1</v>
      </c>
      <c r="AM94" s="47">
        <v>0</v>
      </c>
      <c r="AN94">
        <v>0</v>
      </c>
      <c r="AO94" s="47">
        <v>0</v>
      </c>
      <c r="AP94" s="47">
        <v>0</v>
      </c>
      <c r="AQ94" s="47">
        <v>0</v>
      </c>
      <c r="AR94" s="47">
        <v>0</v>
      </c>
      <c r="AS94" s="47">
        <v>1</v>
      </c>
      <c r="AT94" s="47">
        <v>2</v>
      </c>
      <c r="AU94" s="47">
        <v>4</v>
      </c>
      <c r="AV94" s="47">
        <v>1</v>
      </c>
      <c r="AW94" s="47">
        <v>0</v>
      </c>
      <c r="AX94" s="47">
        <v>0</v>
      </c>
      <c r="AY94">
        <v>0</v>
      </c>
      <c r="AZ94" s="47">
        <v>0</v>
      </c>
      <c r="BA94" s="47">
        <v>0</v>
      </c>
      <c r="BB94">
        <v>0</v>
      </c>
      <c r="BC94" t="s">
        <v>465</v>
      </c>
      <c r="BD94">
        <v>0.40000000000000036</v>
      </c>
      <c r="BE94">
        <v>0.7</v>
      </c>
      <c r="BF94">
        <v>0</v>
      </c>
      <c r="BG94">
        <v>3</v>
      </c>
    </row>
    <row r="95" spans="1:59" x14ac:dyDescent="0.25">
      <c r="A95" s="47">
        <v>2</v>
      </c>
      <c r="B95" s="47">
        <v>10</v>
      </c>
      <c r="C95" s="47">
        <v>19</v>
      </c>
      <c r="D95" s="47">
        <v>7</v>
      </c>
      <c r="E95" s="47">
        <v>33</v>
      </c>
      <c r="F95" s="47">
        <v>1</v>
      </c>
      <c r="G95" s="47">
        <v>5</v>
      </c>
      <c r="H95" s="47">
        <v>0</v>
      </c>
      <c r="I95" s="47">
        <v>0</v>
      </c>
      <c r="J95" s="47">
        <v>0</v>
      </c>
      <c r="K95" s="47">
        <v>21</v>
      </c>
      <c r="L95" s="47">
        <v>290</v>
      </c>
      <c r="M95" s="47">
        <v>4</v>
      </c>
      <c r="N95" s="47">
        <v>6</v>
      </c>
      <c r="O95" s="42">
        <v>0</v>
      </c>
      <c r="P95" s="42">
        <v>5.18</v>
      </c>
      <c r="Q95" s="42">
        <v>0</v>
      </c>
      <c r="R95" s="42">
        <v>2.66</v>
      </c>
      <c r="S95" s="47">
        <v>14</v>
      </c>
      <c r="T95" s="42">
        <v>-4.12</v>
      </c>
      <c r="U95" s="42">
        <v>3.7714285714285714</v>
      </c>
      <c r="V95" s="42">
        <v>1.5428571428571429</v>
      </c>
      <c r="W95" s="42">
        <v>74</v>
      </c>
      <c r="X95" s="42">
        <v>18</v>
      </c>
      <c r="Y95" s="42">
        <v>2.36</v>
      </c>
      <c r="Z95" s="42">
        <v>0.71</v>
      </c>
      <c r="AA95" s="42">
        <v>1.36</v>
      </c>
      <c r="AB95" s="42">
        <v>0.14000000000000001</v>
      </c>
      <c r="AC95" s="42">
        <v>0.5</v>
      </c>
      <c r="AD95" s="42">
        <v>0</v>
      </c>
      <c r="AE95" s="42">
        <v>7.0000000000000007E-2</v>
      </c>
      <c r="AF95" s="42">
        <v>0</v>
      </c>
      <c r="AG95" s="42">
        <v>0.36</v>
      </c>
      <c r="AH95" s="42">
        <v>0</v>
      </c>
      <c r="AI95" s="47">
        <v>23</v>
      </c>
      <c r="AJ95" s="47">
        <v>7</v>
      </c>
      <c r="AK95" s="47">
        <v>11</v>
      </c>
      <c r="AL95" s="47">
        <v>2</v>
      </c>
      <c r="AM95" s="47">
        <v>4</v>
      </c>
      <c r="AN95">
        <v>1</v>
      </c>
      <c r="AO95" s="47">
        <v>0</v>
      </c>
      <c r="AP95" s="47">
        <v>0</v>
      </c>
      <c r="AQ95" s="47">
        <v>3</v>
      </c>
      <c r="AR95" s="47">
        <v>0</v>
      </c>
      <c r="AS95" s="47">
        <v>10</v>
      </c>
      <c r="AT95" s="47">
        <v>3</v>
      </c>
      <c r="AU95" s="47">
        <v>8</v>
      </c>
      <c r="AV95" s="47">
        <v>0</v>
      </c>
      <c r="AW95" s="47">
        <v>3</v>
      </c>
      <c r="AX95" s="47">
        <v>0</v>
      </c>
      <c r="AY95">
        <v>0</v>
      </c>
      <c r="AZ95" s="47">
        <v>0</v>
      </c>
      <c r="BA95" s="47">
        <v>2</v>
      </c>
      <c r="BB95">
        <v>0</v>
      </c>
      <c r="BC95" t="s">
        <v>976</v>
      </c>
      <c r="BD95">
        <v>26.4</v>
      </c>
      <c r="BE95">
        <v>11</v>
      </c>
      <c r="BF95">
        <v>7</v>
      </c>
      <c r="BG95">
        <v>7</v>
      </c>
    </row>
    <row r="96" spans="1:59" x14ac:dyDescent="0.25">
      <c r="A96" s="47">
        <v>0</v>
      </c>
      <c r="B96" s="47">
        <v>0</v>
      </c>
      <c r="C96" s="47">
        <v>0</v>
      </c>
      <c r="D96" s="47">
        <v>0</v>
      </c>
      <c r="E96" s="47">
        <v>0</v>
      </c>
      <c r="F96" s="47">
        <v>0</v>
      </c>
      <c r="G96" s="47">
        <v>0</v>
      </c>
      <c r="H96" s="47">
        <v>0</v>
      </c>
      <c r="I96" s="47">
        <v>0</v>
      </c>
      <c r="J96" s="47">
        <v>0</v>
      </c>
      <c r="K96" s="47">
        <v>21</v>
      </c>
      <c r="L96" s="47">
        <v>290</v>
      </c>
      <c r="M96" s="47">
        <v>5</v>
      </c>
      <c r="N96" s="47">
        <v>6</v>
      </c>
      <c r="O96" s="42">
        <v>0</v>
      </c>
      <c r="P96" s="42">
        <v>2</v>
      </c>
      <c r="Q96" s="42">
        <v>0</v>
      </c>
      <c r="R96" s="42">
        <v>0</v>
      </c>
      <c r="S96" s="47">
        <v>0</v>
      </c>
      <c r="T96" s="42">
        <v>1.61</v>
      </c>
      <c r="U96" s="42">
        <v>0</v>
      </c>
      <c r="V96" s="42">
        <v>0</v>
      </c>
      <c r="W96" s="42">
        <v>0</v>
      </c>
      <c r="X96" s="42">
        <v>0</v>
      </c>
      <c r="Y96" s="42">
        <v>0</v>
      </c>
      <c r="Z96" s="42">
        <v>0</v>
      </c>
      <c r="AA96" s="42">
        <v>0</v>
      </c>
      <c r="AB96" s="42">
        <v>0</v>
      </c>
      <c r="AC96" s="42">
        <v>0</v>
      </c>
      <c r="AD96" s="42">
        <v>0</v>
      </c>
      <c r="AE96" s="42">
        <v>0</v>
      </c>
      <c r="AF96" s="42">
        <v>0</v>
      </c>
      <c r="AG96" s="42">
        <v>0</v>
      </c>
      <c r="AH96" s="42">
        <v>0</v>
      </c>
      <c r="AI96" s="47">
        <v>0</v>
      </c>
      <c r="AJ96" s="47">
        <v>0</v>
      </c>
      <c r="AK96" s="47">
        <v>0</v>
      </c>
      <c r="AL96" s="47">
        <v>0</v>
      </c>
      <c r="AM96" s="47">
        <v>0</v>
      </c>
      <c r="AN96">
        <v>0</v>
      </c>
      <c r="AO96" s="47">
        <v>0</v>
      </c>
      <c r="AP96" s="47">
        <v>0</v>
      </c>
      <c r="AQ96" s="47">
        <v>0</v>
      </c>
      <c r="AR96" s="47">
        <v>0</v>
      </c>
      <c r="AS96" s="47">
        <v>0</v>
      </c>
      <c r="AT96" s="47">
        <v>0</v>
      </c>
      <c r="AU96" s="47">
        <v>0</v>
      </c>
      <c r="AV96" s="47">
        <v>0</v>
      </c>
      <c r="AW96" s="47">
        <v>0</v>
      </c>
      <c r="AX96" s="47">
        <v>0</v>
      </c>
      <c r="AY96">
        <v>0</v>
      </c>
      <c r="AZ96" s="47">
        <v>0</v>
      </c>
      <c r="BA96" s="47">
        <v>0</v>
      </c>
      <c r="BB96">
        <v>0</v>
      </c>
      <c r="BC96" t="s">
        <v>554</v>
      </c>
      <c r="BD96">
        <v>0</v>
      </c>
      <c r="BE96">
        <v>0</v>
      </c>
      <c r="BF96">
        <v>0</v>
      </c>
      <c r="BG96">
        <v>0</v>
      </c>
    </row>
    <row r="97" spans="1:59" x14ac:dyDescent="0.25">
      <c r="A97" s="47">
        <v>0</v>
      </c>
      <c r="B97" s="47">
        <v>1</v>
      </c>
      <c r="C97" s="47">
        <v>3</v>
      </c>
      <c r="D97" s="47">
        <v>0</v>
      </c>
      <c r="E97" s="47">
        <v>0</v>
      </c>
      <c r="F97" s="47">
        <v>0</v>
      </c>
      <c r="G97" s="47">
        <v>0</v>
      </c>
      <c r="H97" s="47">
        <v>0</v>
      </c>
      <c r="I97" s="47">
        <v>0</v>
      </c>
      <c r="J97" s="47">
        <v>0</v>
      </c>
      <c r="K97" s="47">
        <v>21</v>
      </c>
      <c r="L97" s="47">
        <v>290</v>
      </c>
      <c r="M97" s="47">
        <v>5</v>
      </c>
      <c r="N97" s="47">
        <v>6</v>
      </c>
      <c r="O97" s="42">
        <v>0</v>
      </c>
      <c r="P97" s="42">
        <v>1.37</v>
      </c>
      <c r="Q97" s="42">
        <v>0</v>
      </c>
      <c r="R97" s="42">
        <v>0.15</v>
      </c>
      <c r="S97" s="47">
        <v>2</v>
      </c>
      <c r="T97" s="42">
        <v>-0.1</v>
      </c>
      <c r="U97" s="42">
        <v>0</v>
      </c>
      <c r="V97" s="42">
        <v>0</v>
      </c>
      <c r="W97" s="42">
        <v>32</v>
      </c>
      <c r="X97" s="42">
        <v>34</v>
      </c>
      <c r="Y97" s="42">
        <v>0</v>
      </c>
      <c r="Z97" s="42">
        <v>0.5</v>
      </c>
      <c r="AA97" s="42">
        <v>1.5</v>
      </c>
      <c r="AB97" s="42">
        <v>0</v>
      </c>
      <c r="AC97" s="42">
        <v>0</v>
      </c>
      <c r="AD97" s="42">
        <v>0</v>
      </c>
      <c r="AE97" s="42">
        <v>0</v>
      </c>
      <c r="AF97" s="42">
        <v>0</v>
      </c>
      <c r="AG97" s="42">
        <v>0</v>
      </c>
      <c r="AH97" s="42">
        <v>0</v>
      </c>
      <c r="AI97" s="47">
        <v>0</v>
      </c>
      <c r="AJ97" s="47">
        <v>0</v>
      </c>
      <c r="AK97" s="47">
        <v>0</v>
      </c>
      <c r="AL97" s="47">
        <v>0</v>
      </c>
      <c r="AM97" s="47">
        <v>0</v>
      </c>
      <c r="AN97">
        <v>0</v>
      </c>
      <c r="AO97" s="47">
        <v>0</v>
      </c>
      <c r="AP97" s="47">
        <v>0</v>
      </c>
      <c r="AQ97" s="47">
        <v>0</v>
      </c>
      <c r="AR97" s="47">
        <v>0</v>
      </c>
      <c r="AS97" s="47">
        <v>0</v>
      </c>
      <c r="AT97" s="47">
        <v>1</v>
      </c>
      <c r="AU97" s="47">
        <v>3</v>
      </c>
      <c r="AV97" s="47">
        <v>0</v>
      </c>
      <c r="AW97" s="47">
        <v>0</v>
      </c>
      <c r="AX97" s="47">
        <v>0</v>
      </c>
      <c r="AY97">
        <v>0</v>
      </c>
      <c r="AZ97" s="47">
        <v>0</v>
      </c>
      <c r="BA97" s="47">
        <v>0</v>
      </c>
      <c r="BB97">
        <v>0</v>
      </c>
      <c r="BC97" t="s">
        <v>402</v>
      </c>
      <c r="BD97">
        <v>0</v>
      </c>
      <c r="BE97">
        <v>0.30000000000000004</v>
      </c>
      <c r="BF97">
        <v>0</v>
      </c>
      <c r="BG97">
        <v>0</v>
      </c>
    </row>
    <row r="98" spans="1:59" x14ac:dyDescent="0.25">
      <c r="A98" s="47">
        <v>0</v>
      </c>
      <c r="B98" s="47">
        <v>0</v>
      </c>
      <c r="C98" s="47">
        <v>0</v>
      </c>
      <c r="D98" s="47">
        <v>0</v>
      </c>
      <c r="E98" s="47">
        <v>0</v>
      </c>
      <c r="F98" s="47">
        <v>0</v>
      </c>
      <c r="G98" s="47">
        <v>0</v>
      </c>
      <c r="H98" s="47">
        <v>0</v>
      </c>
      <c r="I98" s="47">
        <v>0</v>
      </c>
      <c r="J98" s="47">
        <v>0</v>
      </c>
      <c r="K98" s="47">
        <v>21</v>
      </c>
      <c r="L98" s="47">
        <v>290</v>
      </c>
      <c r="M98" s="47">
        <v>5</v>
      </c>
      <c r="N98" s="47">
        <v>6</v>
      </c>
      <c r="O98" s="42">
        <v>0</v>
      </c>
      <c r="P98" s="42">
        <v>1</v>
      </c>
      <c r="Q98" s="42">
        <v>0</v>
      </c>
      <c r="R98" s="42">
        <v>0</v>
      </c>
      <c r="S98" s="47">
        <v>0</v>
      </c>
      <c r="T98" s="42">
        <v>1.5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C98" s="42">
        <v>0</v>
      </c>
      <c r="AD98" s="42">
        <v>0</v>
      </c>
      <c r="AE98" s="42">
        <v>0</v>
      </c>
      <c r="AF98" s="42">
        <v>0</v>
      </c>
      <c r="AG98" s="42">
        <v>0</v>
      </c>
      <c r="AH98" s="42">
        <v>0</v>
      </c>
      <c r="AI98" s="47">
        <v>0</v>
      </c>
      <c r="AJ98" s="47">
        <v>0</v>
      </c>
      <c r="AK98" s="47">
        <v>0</v>
      </c>
      <c r="AL98" s="47">
        <v>0</v>
      </c>
      <c r="AM98" s="47">
        <v>0</v>
      </c>
      <c r="AN98">
        <v>0</v>
      </c>
      <c r="AO98" s="47">
        <v>0</v>
      </c>
      <c r="AP98" s="47">
        <v>0</v>
      </c>
      <c r="AQ98" s="47">
        <v>0</v>
      </c>
      <c r="AR98" s="47">
        <v>0</v>
      </c>
      <c r="AS98" s="47">
        <v>0</v>
      </c>
      <c r="AT98" s="47">
        <v>0</v>
      </c>
      <c r="AU98" s="47">
        <v>0</v>
      </c>
      <c r="AV98" s="47">
        <v>0</v>
      </c>
      <c r="AW98" s="47">
        <v>0</v>
      </c>
      <c r="AX98" s="47">
        <v>0</v>
      </c>
      <c r="AY98">
        <v>0</v>
      </c>
      <c r="AZ98" s="47">
        <v>0</v>
      </c>
      <c r="BA98" s="47">
        <v>0</v>
      </c>
      <c r="BB98">
        <v>0</v>
      </c>
      <c r="BC98" t="s">
        <v>282</v>
      </c>
      <c r="BD98">
        <v>0</v>
      </c>
      <c r="BE98">
        <v>0</v>
      </c>
      <c r="BF98">
        <v>0</v>
      </c>
      <c r="BG98">
        <v>0</v>
      </c>
    </row>
    <row r="99" spans="1:59" x14ac:dyDescent="0.25">
      <c r="A99" s="47">
        <v>0</v>
      </c>
      <c r="B99" s="47">
        <v>0</v>
      </c>
      <c r="C99" s="47">
        <v>0</v>
      </c>
      <c r="D99" s="47">
        <v>0</v>
      </c>
      <c r="E99" s="47">
        <v>0</v>
      </c>
      <c r="F99" s="47">
        <v>0</v>
      </c>
      <c r="G99" s="47">
        <v>0</v>
      </c>
      <c r="H99" s="47">
        <v>0</v>
      </c>
      <c r="I99" s="47">
        <v>0</v>
      </c>
      <c r="J99" s="47">
        <v>0</v>
      </c>
      <c r="K99" s="47">
        <v>21</v>
      </c>
      <c r="L99" s="47">
        <v>290</v>
      </c>
      <c r="M99" s="47">
        <v>5</v>
      </c>
      <c r="N99" s="47">
        <v>6</v>
      </c>
      <c r="O99" s="42">
        <v>0</v>
      </c>
      <c r="P99" s="42">
        <v>1</v>
      </c>
      <c r="Q99" s="42">
        <v>0</v>
      </c>
      <c r="R99" s="42">
        <v>0</v>
      </c>
      <c r="S99" s="47">
        <v>0</v>
      </c>
      <c r="T99" s="42">
        <v>1.5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C99" s="42">
        <v>0</v>
      </c>
      <c r="AD99" s="42">
        <v>0</v>
      </c>
      <c r="AE99" s="42">
        <v>0</v>
      </c>
      <c r="AF99" s="42">
        <v>0</v>
      </c>
      <c r="AG99" s="42">
        <v>0</v>
      </c>
      <c r="AH99" s="42">
        <v>0</v>
      </c>
      <c r="AI99" s="47">
        <v>0</v>
      </c>
      <c r="AJ99" s="47">
        <v>0</v>
      </c>
      <c r="AK99" s="47">
        <v>0</v>
      </c>
      <c r="AL99" s="47">
        <v>0</v>
      </c>
      <c r="AM99" s="47">
        <v>0</v>
      </c>
      <c r="AN99">
        <v>0</v>
      </c>
      <c r="AO99" s="47">
        <v>0</v>
      </c>
      <c r="AP99" s="47">
        <v>0</v>
      </c>
      <c r="AQ99" s="47">
        <v>0</v>
      </c>
      <c r="AR99" s="47">
        <v>0</v>
      </c>
      <c r="AS99" s="47">
        <v>0</v>
      </c>
      <c r="AT99" s="47">
        <v>0</v>
      </c>
      <c r="AU99" s="47">
        <v>0</v>
      </c>
      <c r="AV99" s="47">
        <v>0</v>
      </c>
      <c r="AW99" s="47">
        <v>0</v>
      </c>
      <c r="AX99" s="47">
        <v>0</v>
      </c>
      <c r="AY99">
        <v>0</v>
      </c>
      <c r="AZ99" s="47">
        <v>0</v>
      </c>
      <c r="BA99" s="47">
        <v>0</v>
      </c>
      <c r="BB99">
        <v>0</v>
      </c>
      <c r="BC99" t="s">
        <v>603</v>
      </c>
      <c r="BD99">
        <v>0</v>
      </c>
      <c r="BE99">
        <v>0</v>
      </c>
      <c r="BF99">
        <v>0</v>
      </c>
      <c r="BG99">
        <v>0</v>
      </c>
    </row>
    <row r="100" spans="1:59" x14ac:dyDescent="0.25">
      <c r="A100" s="47">
        <v>0</v>
      </c>
      <c r="B100" s="47">
        <v>0</v>
      </c>
      <c r="C100" s="47">
        <v>1</v>
      </c>
      <c r="D100" s="47">
        <v>0</v>
      </c>
      <c r="E100" s="47">
        <v>1</v>
      </c>
      <c r="F100" s="47">
        <v>0</v>
      </c>
      <c r="G100" s="47">
        <v>0</v>
      </c>
      <c r="H100" s="47">
        <v>0</v>
      </c>
      <c r="I100" s="47">
        <v>0</v>
      </c>
      <c r="J100" s="47">
        <v>0</v>
      </c>
      <c r="K100" s="47">
        <v>21</v>
      </c>
      <c r="L100" s="47">
        <v>356</v>
      </c>
      <c r="M100" s="47">
        <v>4</v>
      </c>
      <c r="N100" s="47">
        <v>6</v>
      </c>
      <c r="O100" s="42">
        <v>0</v>
      </c>
      <c r="P100" s="42">
        <v>1.48</v>
      </c>
      <c r="Q100" s="42">
        <v>0</v>
      </c>
      <c r="R100" s="42">
        <v>0.2</v>
      </c>
      <c r="S100" s="47">
        <v>1</v>
      </c>
      <c r="T100" s="42">
        <v>1.58</v>
      </c>
      <c r="U100" s="42">
        <v>0.2</v>
      </c>
      <c r="V100" s="42">
        <v>0</v>
      </c>
      <c r="W100" s="42">
        <v>17</v>
      </c>
      <c r="X100" s="42">
        <v>17</v>
      </c>
      <c r="Y100" s="42">
        <v>1</v>
      </c>
      <c r="Z100" s="42">
        <v>0</v>
      </c>
      <c r="AA100" s="42">
        <v>1</v>
      </c>
      <c r="AB100" s="42">
        <v>0</v>
      </c>
      <c r="AC100" s="42">
        <v>0</v>
      </c>
      <c r="AD100" s="42">
        <v>0</v>
      </c>
      <c r="AE100" s="42">
        <v>0</v>
      </c>
      <c r="AF100" s="42">
        <v>0</v>
      </c>
      <c r="AG100" s="42">
        <v>0</v>
      </c>
      <c r="AH100" s="42">
        <v>0</v>
      </c>
      <c r="AI100" s="47">
        <v>1</v>
      </c>
      <c r="AJ100" s="47">
        <v>0</v>
      </c>
      <c r="AK100" s="47">
        <v>1</v>
      </c>
      <c r="AL100" s="47">
        <v>0</v>
      </c>
      <c r="AM100" s="47">
        <v>0</v>
      </c>
      <c r="AN100">
        <v>0</v>
      </c>
      <c r="AO100" s="47">
        <v>0</v>
      </c>
      <c r="AP100" s="47">
        <v>0</v>
      </c>
      <c r="AQ100" s="47">
        <v>0</v>
      </c>
      <c r="AR100" s="47">
        <v>0</v>
      </c>
      <c r="AS100" s="47">
        <v>0</v>
      </c>
      <c r="AT100" s="47">
        <v>0</v>
      </c>
      <c r="AU100" s="47">
        <v>0</v>
      </c>
      <c r="AV100" s="47">
        <v>0</v>
      </c>
      <c r="AW100" s="47">
        <v>0</v>
      </c>
      <c r="AX100" s="47">
        <v>0</v>
      </c>
      <c r="AY100">
        <v>0</v>
      </c>
      <c r="AZ100" s="47">
        <v>0</v>
      </c>
      <c r="BA100" s="47">
        <v>0</v>
      </c>
      <c r="BB100">
        <v>0</v>
      </c>
      <c r="BC100" t="s">
        <v>691</v>
      </c>
      <c r="BD100">
        <v>0.2</v>
      </c>
      <c r="BE100">
        <v>0</v>
      </c>
      <c r="BF100">
        <v>1</v>
      </c>
      <c r="BG100">
        <v>0</v>
      </c>
    </row>
    <row r="101" spans="1:59" x14ac:dyDescent="0.25">
      <c r="A101" s="47">
        <v>0</v>
      </c>
      <c r="B101" s="47">
        <v>0</v>
      </c>
      <c r="C101" s="47">
        <v>0</v>
      </c>
      <c r="D101" s="47">
        <v>0</v>
      </c>
      <c r="E101" s="47">
        <v>0</v>
      </c>
      <c r="F101" s="47">
        <v>0</v>
      </c>
      <c r="G101" s="47">
        <v>0</v>
      </c>
      <c r="H101" s="47">
        <v>0</v>
      </c>
      <c r="I101" s="47">
        <v>0</v>
      </c>
      <c r="J101" s="47">
        <v>0</v>
      </c>
      <c r="K101" s="47">
        <v>21</v>
      </c>
      <c r="L101" s="47">
        <v>293</v>
      </c>
      <c r="M101" s="47">
        <v>4</v>
      </c>
      <c r="N101" s="47">
        <v>5</v>
      </c>
      <c r="O101" s="42">
        <v>0</v>
      </c>
      <c r="P101" s="42">
        <v>2</v>
      </c>
      <c r="Q101" s="42">
        <v>0</v>
      </c>
      <c r="R101" s="42">
        <v>0</v>
      </c>
      <c r="S101" s="47">
        <v>0</v>
      </c>
      <c r="T101" s="42">
        <v>1.61</v>
      </c>
      <c r="U101" s="42">
        <v>0</v>
      </c>
      <c r="V101" s="42">
        <v>0</v>
      </c>
      <c r="W101" s="42">
        <v>0</v>
      </c>
      <c r="X101" s="42">
        <v>0</v>
      </c>
      <c r="Y101" s="42">
        <v>0</v>
      </c>
      <c r="Z101" s="42">
        <v>0</v>
      </c>
      <c r="AA101" s="42">
        <v>0</v>
      </c>
      <c r="AB101" s="42">
        <v>0</v>
      </c>
      <c r="AC101" s="42">
        <v>0</v>
      </c>
      <c r="AD101" s="42">
        <v>0</v>
      </c>
      <c r="AE101" s="42">
        <v>0</v>
      </c>
      <c r="AF101" s="42">
        <v>0</v>
      </c>
      <c r="AG101" s="42">
        <v>0</v>
      </c>
      <c r="AH101" s="42">
        <v>0</v>
      </c>
      <c r="AI101" s="47">
        <v>0</v>
      </c>
      <c r="AJ101" s="47">
        <v>0</v>
      </c>
      <c r="AK101" s="47">
        <v>0</v>
      </c>
      <c r="AL101" s="47">
        <v>0</v>
      </c>
      <c r="AM101" s="47">
        <v>0</v>
      </c>
      <c r="AN101">
        <v>0</v>
      </c>
      <c r="AO101" s="47">
        <v>0</v>
      </c>
      <c r="AP101" s="47">
        <v>0</v>
      </c>
      <c r="AQ101" s="47">
        <v>0</v>
      </c>
      <c r="AR101" s="47">
        <v>0</v>
      </c>
      <c r="AS101" s="47">
        <v>0</v>
      </c>
      <c r="AT101" s="47">
        <v>0</v>
      </c>
      <c r="AU101" s="47">
        <v>0</v>
      </c>
      <c r="AV101" s="47">
        <v>0</v>
      </c>
      <c r="AW101" s="47">
        <v>0</v>
      </c>
      <c r="AX101" s="47">
        <v>0</v>
      </c>
      <c r="AY101">
        <v>0</v>
      </c>
      <c r="AZ101" s="47">
        <v>0</v>
      </c>
      <c r="BA101" s="47">
        <v>0</v>
      </c>
      <c r="BB101">
        <v>0</v>
      </c>
      <c r="BC101" t="s">
        <v>646</v>
      </c>
      <c r="BD101">
        <v>0</v>
      </c>
      <c r="BE101">
        <v>0</v>
      </c>
      <c r="BF101">
        <v>0</v>
      </c>
      <c r="BG101">
        <v>0</v>
      </c>
    </row>
    <row r="102" spans="1:59" x14ac:dyDescent="0.25">
      <c r="A102" s="47">
        <v>0</v>
      </c>
      <c r="B102" s="47">
        <v>0</v>
      </c>
      <c r="C102" s="47">
        <v>0</v>
      </c>
      <c r="D102" s="47">
        <v>0</v>
      </c>
      <c r="E102" s="47">
        <v>0</v>
      </c>
      <c r="F102" s="47">
        <v>0</v>
      </c>
      <c r="G102" s="47">
        <v>0</v>
      </c>
      <c r="H102" s="47">
        <v>0</v>
      </c>
      <c r="I102" s="47">
        <v>0</v>
      </c>
      <c r="J102" s="47">
        <v>0</v>
      </c>
      <c r="K102" s="47">
        <v>21</v>
      </c>
      <c r="L102" s="47">
        <v>293</v>
      </c>
      <c r="M102" s="47">
        <v>1</v>
      </c>
      <c r="N102" s="47">
        <v>6</v>
      </c>
      <c r="O102" s="42">
        <v>0</v>
      </c>
      <c r="P102" s="42">
        <v>1</v>
      </c>
      <c r="Q102" s="42">
        <v>0</v>
      </c>
      <c r="R102" s="42">
        <v>0</v>
      </c>
      <c r="S102" s="47">
        <v>0</v>
      </c>
      <c r="T102" s="42">
        <v>1.5</v>
      </c>
      <c r="U102" s="42">
        <v>0</v>
      </c>
      <c r="V102" s="42">
        <v>0</v>
      </c>
      <c r="W102" s="42">
        <v>0</v>
      </c>
      <c r="X102" s="42">
        <v>0</v>
      </c>
      <c r="Y102" s="42">
        <v>0</v>
      </c>
      <c r="Z102" s="42">
        <v>0</v>
      </c>
      <c r="AA102" s="42">
        <v>0</v>
      </c>
      <c r="AB102" s="42">
        <v>0</v>
      </c>
      <c r="AC102" s="42">
        <v>0</v>
      </c>
      <c r="AD102" s="42">
        <v>0</v>
      </c>
      <c r="AE102" s="42">
        <v>0</v>
      </c>
      <c r="AF102" s="42">
        <v>0</v>
      </c>
      <c r="AG102" s="42">
        <v>0</v>
      </c>
      <c r="AH102" s="42">
        <v>0</v>
      </c>
      <c r="AI102" s="47">
        <v>0</v>
      </c>
      <c r="AJ102" s="47">
        <v>0</v>
      </c>
      <c r="AK102" s="47">
        <v>0</v>
      </c>
      <c r="AL102" s="47">
        <v>0</v>
      </c>
      <c r="AM102" s="47">
        <v>0</v>
      </c>
      <c r="AN102">
        <v>0</v>
      </c>
      <c r="AO102" s="47">
        <v>0</v>
      </c>
      <c r="AP102" s="47">
        <v>0</v>
      </c>
      <c r="AQ102" s="47">
        <v>0</v>
      </c>
      <c r="AR102" s="47">
        <v>0</v>
      </c>
      <c r="AS102" s="47">
        <v>0</v>
      </c>
      <c r="AT102" s="47">
        <v>0</v>
      </c>
      <c r="AU102" s="47">
        <v>0</v>
      </c>
      <c r="AV102" s="47">
        <v>0</v>
      </c>
      <c r="AW102" s="47">
        <v>0</v>
      </c>
      <c r="AX102" s="47">
        <v>0</v>
      </c>
      <c r="AY102">
        <v>0</v>
      </c>
      <c r="AZ102" s="47">
        <v>0</v>
      </c>
      <c r="BA102" s="47">
        <v>0</v>
      </c>
      <c r="BB102">
        <v>0</v>
      </c>
      <c r="BC102" t="s">
        <v>615</v>
      </c>
      <c r="BD102">
        <v>0</v>
      </c>
      <c r="BE102">
        <v>0</v>
      </c>
      <c r="BF102">
        <v>0</v>
      </c>
      <c r="BG102">
        <v>0</v>
      </c>
    </row>
    <row r="103" spans="1:59" x14ac:dyDescent="0.25">
      <c r="A103" s="47">
        <v>0</v>
      </c>
      <c r="B103" s="47">
        <v>0</v>
      </c>
      <c r="C103" s="47">
        <v>0</v>
      </c>
      <c r="D103" s="47">
        <v>0</v>
      </c>
      <c r="E103" s="47">
        <v>0</v>
      </c>
      <c r="F103" s="47">
        <v>0</v>
      </c>
      <c r="G103" s="47">
        <v>0</v>
      </c>
      <c r="H103" s="47">
        <v>0</v>
      </c>
      <c r="I103" s="47">
        <v>0</v>
      </c>
      <c r="J103" s="47">
        <v>0</v>
      </c>
      <c r="K103" s="47">
        <v>21</v>
      </c>
      <c r="L103" s="47">
        <v>290</v>
      </c>
      <c r="M103" s="47">
        <v>4</v>
      </c>
      <c r="N103" s="47">
        <v>6</v>
      </c>
      <c r="O103" s="42">
        <v>0</v>
      </c>
      <c r="P103" s="42">
        <v>1</v>
      </c>
      <c r="Q103" s="42">
        <v>0</v>
      </c>
      <c r="R103" s="42">
        <v>0</v>
      </c>
      <c r="S103" s="47">
        <v>0</v>
      </c>
      <c r="T103" s="42">
        <v>1.5</v>
      </c>
      <c r="U103" s="42">
        <v>0</v>
      </c>
      <c r="V103" s="42">
        <v>0</v>
      </c>
      <c r="W103" s="42">
        <v>0</v>
      </c>
      <c r="X103" s="42">
        <v>0</v>
      </c>
      <c r="Y103" s="42">
        <v>0</v>
      </c>
      <c r="Z103" s="42">
        <v>0</v>
      </c>
      <c r="AA103" s="42">
        <v>0</v>
      </c>
      <c r="AB103" s="42">
        <v>0</v>
      </c>
      <c r="AC103" s="42">
        <v>0</v>
      </c>
      <c r="AD103" s="42">
        <v>0</v>
      </c>
      <c r="AE103" s="42">
        <v>0</v>
      </c>
      <c r="AF103" s="42">
        <v>0</v>
      </c>
      <c r="AG103" s="42">
        <v>0</v>
      </c>
      <c r="AH103" s="42">
        <v>0</v>
      </c>
      <c r="AI103" s="47">
        <v>0</v>
      </c>
      <c r="AJ103" s="47">
        <v>0</v>
      </c>
      <c r="AK103" s="47">
        <v>0</v>
      </c>
      <c r="AL103" s="47">
        <v>0</v>
      </c>
      <c r="AM103" s="47">
        <v>0</v>
      </c>
      <c r="AN103">
        <v>0</v>
      </c>
      <c r="AO103" s="47">
        <v>0</v>
      </c>
      <c r="AP103" s="47">
        <v>0</v>
      </c>
      <c r="AQ103" s="47">
        <v>0</v>
      </c>
      <c r="AR103" s="47">
        <v>0</v>
      </c>
      <c r="AS103" s="47">
        <v>0</v>
      </c>
      <c r="AT103" s="47">
        <v>0</v>
      </c>
      <c r="AU103" s="47">
        <v>0</v>
      </c>
      <c r="AV103" s="47">
        <v>0</v>
      </c>
      <c r="AW103" s="47">
        <v>0</v>
      </c>
      <c r="AX103" s="47">
        <v>0</v>
      </c>
      <c r="AY103">
        <v>0</v>
      </c>
      <c r="AZ103" s="47">
        <v>0</v>
      </c>
      <c r="BA103" s="47">
        <v>0</v>
      </c>
      <c r="BB103">
        <v>0</v>
      </c>
      <c r="BC103" t="s">
        <v>672</v>
      </c>
      <c r="BD103">
        <v>0</v>
      </c>
      <c r="BE103">
        <v>0</v>
      </c>
      <c r="BF103">
        <v>0</v>
      </c>
      <c r="BG103">
        <v>0</v>
      </c>
    </row>
    <row r="104" spans="1:59" x14ac:dyDescent="0.25">
      <c r="A104" s="47">
        <v>0</v>
      </c>
      <c r="B104" s="47">
        <v>0</v>
      </c>
      <c r="C104" s="47">
        <v>0</v>
      </c>
      <c r="D104" s="47">
        <v>0</v>
      </c>
      <c r="E104" s="47">
        <v>0</v>
      </c>
      <c r="F104" s="47">
        <v>0</v>
      </c>
      <c r="G104" s="47">
        <v>0</v>
      </c>
      <c r="H104" s="47">
        <v>0</v>
      </c>
      <c r="I104" s="47">
        <v>0</v>
      </c>
      <c r="J104" s="47">
        <v>0</v>
      </c>
      <c r="K104" s="47">
        <v>21</v>
      </c>
      <c r="L104" s="47">
        <v>284</v>
      </c>
      <c r="M104" s="47">
        <v>4</v>
      </c>
      <c r="N104" s="47">
        <v>5</v>
      </c>
      <c r="O104" s="42">
        <v>0</v>
      </c>
      <c r="P104" s="42">
        <v>3</v>
      </c>
      <c r="Q104" s="42">
        <v>0</v>
      </c>
      <c r="R104" s="42">
        <v>0</v>
      </c>
      <c r="S104" s="47">
        <v>0</v>
      </c>
      <c r="T104" s="42">
        <v>1.71</v>
      </c>
      <c r="U104" s="42">
        <v>0</v>
      </c>
      <c r="V104" s="42">
        <v>0</v>
      </c>
      <c r="W104" s="42">
        <v>0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C104" s="42">
        <v>0</v>
      </c>
      <c r="AD104" s="42">
        <v>0</v>
      </c>
      <c r="AE104" s="42">
        <v>0</v>
      </c>
      <c r="AF104" s="42">
        <v>0</v>
      </c>
      <c r="AG104" s="42">
        <v>0</v>
      </c>
      <c r="AH104" s="42">
        <v>0</v>
      </c>
      <c r="AI104" s="47">
        <v>0</v>
      </c>
      <c r="AJ104" s="47">
        <v>0</v>
      </c>
      <c r="AK104" s="47">
        <v>0</v>
      </c>
      <c r="AL104" s="47">
        <v>0</v>
      </c>
      <c r="AM104" s="47">
        <v>0</v>
      </c>
      <c r="AN104">
        <v>0</v>
      </c>
      <c r="AO104" s="47">
        <v>0</v>
      </c>
      <c r="AP104" s="47">
        <v>0</v>
      </c>
      <c r="AQ104" s="47">
        <v>0</v>
      </c>
      <c r="AR104" s="47">
        <v>0</v>
      </c>
      <c r="AS104" s="47">
        <v>0</v>
      </c>
      <c r="AT104" s="47">
        <v>0</v>
      </c>
      <c r="AU104" s="47">
        <v>0</v>
      </c>
      <c r="AV104" s="47">
        <v>0</v>
      </c>
      <c r="AW104" s="47">
        <v>0</v>
      </c>
      <c r="AX104" s="47">
        <v>0</v>
      </c>
      <c r="AY104">
        <v>0</v>
      </c>
      <c r="AZ104" s="47">
        <v>0</v>
      </c>
      <c r="BA104" s="47">
        <v>0</v>
      </c>
      <c r="BB104">
        <v>0</v>
      </c>
      <c r="BC104" t="s">
        <v>662</v>
      </c>
      <c r="BD104">
        <v>0</v>
      </c>
      <c r="BE104">
        <v>0</v>
      </c>
      <c r="BF104">
        <v>0</v>
      </c>
      <c r="BG104">
        <v>0</v>
      </c>
    </row>
    <row r="105" spans="1:59" x14ac:dyDescent="0.25">
      <c r="A105" s="47">
        <v>0</v>
      </c>
      <c r="B105" s="47">
        <v>0</v>
      </c>
      <c r="C105" s="47">
        <v>0</v>
      </c>
      <c r="D105" s="47">
        <v>0</v>
      </c>
      <c r="E105" s="47">
        <v>0</v>
      </c>
      <c r="F105" s="47">
        <v>0</v>
      </c>
      <c r="G105" s="47">
        <v>0</v>
      </c>
      <c r="H105" s="47">
        <v>0</v>
      </c>
      <c r="I105" s="47">
        <v>0</v>
      </c>
      <c r="J105" s="47">
        <v>0</v>
      </c>
      <c r="K105" s="47">
        <v>21</v>
      </c>
      <c r="L105" s="47">
        <v>284</v>
      </c>
      <c r="M105" s="47">
        <v>4</v>
      </c>
      <c r="N105" s="47">
        <v>5</v>
      </c>
      <c r="O105" s="42">
        <v>0</v>
      </c>
      <c r="P105" s="42">
        <v>4</v>
      </c>
      <c r="Q105" s="42">
        <v>0</v>
      </c>
      <c r="R105" s="42">
        <v>0</v>
      </c>
      <c r="S105" s="47">
        <v>0</v>
      </c>
      <c r="T105" s="42">
        <v>1.82</v>
      </c>
      <c r="U105" s="42">
        <v>0</v>
      </c>
      <c r="V105" s="42">
        <v>0</v>
      </c>
      <c r="W105" s="42">
        <v>0</v>
      </c>
      <c r="X105" s="42">
        <v>0</v>
      </c>
      <c r="Y105" s="42">
        <v>0</v>
      </c>
      <c r="Z105" s="42">
        <v>0</v>
      </c>
      <c r="AA105" s="42">
        <v>0</v>
      </c>
      <c r="AB105" s="42">
        <v>0</v>
      </c>
      <c r="AC105" s="42">
        <v>0</v>
      </c>
      <c r="AD105" s="42">
        <v>0</v>
      </c>
      <c r="AE105" s="42">
        <v>0</v>
      </c>
      <c r="AF105" s="42">
        <v>0</v>
      </c>
      <c r="AG105" s="42">
        <v>0</v>
      </c>
      <c r="AH105" s="42">
        <v>0</v>
      </c>
      <c r="AI105" s="47">
        <v>0</v>
      </c>
      <c r="AJ105" s="47">
        <v>0</v>
      </c>
      <c r="AK105" s="47">
        <v>0</v>
      </c>
      <c r="AL105" s="47">
        <v>0</v>
      </c>
      <c r="AM105" s="47">
        <v>0</v>
      </c>
      <c r="AN105">
        <v>0</v>
      </c>
      <c r="AO105" s="47">
        <v>0</v>
      </c>
      <c r="AP105" s="47">
        <v>0</v>
      </c>
      <c r="AQ105" s="47">
        <v>0</v>
      </c>
      <c r="AR105" s="47">
        <v>0</v>
      </c>
      <c r="AS105" s="47">
        <v>0</v>
      </c>
      <c r="AT105" s="47">
        <v>0</v>
      </c>
      <c r="AU105" s="47">
        <v>0</v>
      </c>
      <c r="AV105" s="47">
        <v>0</v>
      </c>
      <c r="AW105" s="47">
        <v>0</v>
      </c>
      <c r="AX105" s="47">
        <v>0</v>
      </c>
      <c r="AY105">
        <v>0</v>
      </c>
      <c r="AZ105" s="47">
        <v>0</v>
      </c>
      <c r="BA105" s="47">
        <v>0</v>
      </c>
      <c r="BB105">
        <v>0</v>
      </c>
      <c r="BC105" t="s">
        <v>634</v>
      </c>
      <c r="BD105">
        <v>0</v>
      </c>
      <c r="BE105">
        <v>0</v>
      </c>
      <c r="BF105">
        <v>0</v>
      </c>
      <c r="BG105">
        <v>0</v>
      </c>
    </row>
    <row r="106" spans="1:59" x14ac:dyDescent="0.25">
      <c r="A106" s="47">
        <v>0</v>
      </c>
      <c r="B106" s="47">
        <v>0</v>
      </c>
      <c r="C106" s="47">
        <v>0</v>
      </c>
      <c r="D106" s="47">
        <v>1</v>
      </c>
      <c r="E106" s="47">
        <v>4</v>
      </c>
      <c r="F106" s="47">
        <v>0</v>
      </c>
      <c r="G106" s="47">
        <v>0</v>
      </c>
      <c r="H106" s="47">
        <v>0</v>
      </c>
      <c r="I106" s="47">
        <v>0</v>
      </c>
      <c r="J106" s="47">
        <v>0</v>
      </c>
      <c r="K106" s="47">
        <v>21</v>
      </c>
      <c r="L106" s="47">
        <v>284</v>
      </c>
      <c r="M106" s="47">
        <v>4</v>
      </c>
      <c r="N106" s="47">
        <v>6</v>
      </c>
      <c r="O106" s="42">
        <v>0</v>
      </c>
      <c r="P106" s="42">
        <v>2.54</v>
      </c>
      <c r="Q106" s="42">
        <v>0</v>
      </c>
      <c r="R106" s="42">
        <v>1.4</v>
      </c>
      <c r="S106" s="47">
        <v>2</v>
      </c>
      <c r="T106" s="42">
        <v>1.9</v>
      </c>
      <c r="U106" s="42">
        <v>0</v>
      </c>
      <c r="V106" s="42">
        <v>1.4</v>
      </c>
      <c r="W106" s="42">
        <v>25</v>
      </c>
      <c r="X106" s="42">
        <v>37</v>
      </c>
      <c r="Y106" s="42">
        <v>2</v>
      </c>
      <c r="Z106" s="42">
        <v>0</v>
      </c>
      <c r="AA106" s="42">
        <v>0</v>
      </c>
      <c r="AB106" s="42">
        <v>0</v>
      </c>
      <c r="AC106" s="42">
        <v>0.5</v>
      </c>
      <c r="AD106" s="42">
        <v>0</v>
      </c>
      <c r="AE106" s="42">
        <v>0</v>
      </c>
      <c r="AF106" s="42">
        <v>0</v>
      </c>
      <c r="AG106" s="42">
        <v>0</v>
      </c>
      <c r="AH106" s="42">
        <v>0</v>
      </c>
      <c r="AI106" s="47">
        <v>0</v>
      </c>
      <c r="AJ106" s="47">
        <v>0</v>
      </c>
      <c r="AK106" s="47">
        <v>0</v>
      </c>
      <c r="AL106" s="47">
        <v>0</v>
      </c>
      <c r="AM106" s="47">
        <v>0</v>
      </c>
      <c r="AN106">
        <v>0</v>
      </c>
      <c r="AO106" s="47">
        <v>0</v>
      </c>
      <c r="AP106" s="47">
        <v>0</v>
      </c>
      <c r="AQ106" s="47">
        <v>0</v>
      </c>
      <c r="AR106" s="47">
        <v>0</v>
      </c>
      <c r="AS106" s="47">
        <v>4</v>
      </c>
      <c r="AT106" s="47">
        <v>0</v>
      </c>
      <c r="AU106" s="47">
        <v>0</v>
      </c>
      <c r="AV106" s="47">
        <v>0</v>
      </c>
      <c r="AW106" s="47">
        <v>1</v>
      </c>
      <c r="AX106" s="47">
        <v>0</v>
      </c>
      <c r="AY106">
        <v>0</v>
      </c>
      <c r="AZ106" s="47">
        <v>0</v>
      </c>
      <c r="BA106" s="47">
        <v>0</v>
      </c>
      <c r="BB106">
        <v>0</v>
      </c>
      <c r="BC106" t="s">
        <v>445</v>
      </c>
      <c r="BD106">
        <v>0</v>
      </c>
      <c r="BE106">
        <v>2.8</v>
      </c>
      <c r="BF106">
        <v>0</v>
      </c>
      <c r="BG106">
        <v>2</v>
      </c>
    </row>
    <row r="107" spans="1:59" x14ac:dyDescent="0.25">
      <c r="A107" s="47">
        <v>0</v>
      </c>
      <c r="B107" s="47">
        <v>0</v>
      </c>
      <c r="C107" s="47">
        <v>0</v>
      </c>
      <c r="D107" s="47">
        <v>0</v>
      </c>
      <c r="E107" s="47">
        <v>0</v>
      </c>
      <c r="F107" s="47">
        <v>0</v>
      </c>
      <c r="G107" s="47">
        <v>0</v>
      </c>
      <c r="H107" s="47">
        <v>0</v>
      </c>
      <c r="I107" s="47">
        <v>0</v>
      </c>
      <c r="J107" s="47">
        <v>0</v>
      </c>
      <c r="K107" s="47">
        <v>21</v>
      </c>
      <c r="L107" s="47">
        <v>285</v>
      </c>
      <c r="M107" s="47">
        <v>4</v>
      </c>
      <c r="N107" s="47">
        <v>5</v>
      </c>
      <c r="O107" s="42">
        <v>0</v>
      </c>
      <c r="P107" s="42">
        <v>2.81</v>
      </c>
      <c r="Q107" s="42">
        <v>0</v>
      </c>
      <c r="R107" s="42">
        <v>0</v>
      </c>
      <c r="S107" s="47">
        <v>1</v>
      </c>
      <c r="T107" s="42">
        <v>1.69</v>
      </c>
      <c r="U107" s="42">
        <v>0</v>
      </c>
      <c r="V107" s="42">
        <v>0</v>
      </c>
      <c r="W107" s="42">
        <v>6</v>
      </c>
      <c r="X107" s="42">
        <v>6</v>
      </c>
      <c r="Y107" s="42">
        <v>0</v>
      </c>
      <c r="Z107" s="42">
        <v>0</v>
      </c>
      <c r="AA107" s="42">
        <v>0</v>
      </c>
      <c r="AB107" s="42">
        <v>0</v>
      </c>
      <c r="AC107" s="42">
        <v>0</v>
      </c>
      <c r="AD107" s="42">
        <v>0</v>
      </c>
      <c r="AE107" s="42">
        <v>0</v>
      </c>
      <c r="AF107" s="42">
        <v>0</v>
      </c>
      <c r="AG107" s="42">
        <v>0</v>
      </c>
      <c r="AH107" s="42">
        <v>0</v>
      </c>
      <c r="AI107" s="47">
        <v>0</v>
      </c>
      <c r="AJ107" s="47">
        <v>0</v>
      </c>
      <c r="AK107" s="47">
        <v>0</v>
      </c>
      <c r="AL107" s="47">
        <v>0</v>
      </c>
      <c r="AM107" s="47">
        <v>0</v>
      </c>
      <c r="AN107">
        <v>0</v>
      </c>
      <c r="AO107" s="47">
        <v>0</v>
      </c>
      <c r="AP107" s="47">
        <v>0</v>
      </c>
      <c r="AQ107" s="47">
        <v>0</v>
      </c>
      <c r="AR107" s="47">
        <v>0</v>
      </c>
      <c r="AS107" s="47">
        <v>0</v>
      </c>
      <c r="AT107" s="47">
        <v>0</v>
      </c>
      <c r="AU107" s="47">
        <v>0</v>
      </c>
      <c r="AV107" s="47">
        <v>0</v>
      </c>
      <c r="AW107" s="47">
        <v>0</v>
      </c>
      <c r="AX107" s="47">
        <v>0</v>
      </c>
      <c r="AY107">
        <v>0</v>
      </c>
      <c r="AZ107" s="47">
        <v>0</v>
      </c>
      <c r="BA107" s="47">
        <v>0</v>
      </c>
      <c r="BB107">
        <v>0</v>
      </c>
      <c r="BC107" t="s">
        <v>544</v>
      </c>
      <c r="BD107">
        <v>0</v>
      </c>
      <c r="BE107">
        <v>0</v>
      </c>
      <c r="BF107">
        <v>0</v>
      </c>
      <c r="BG107">
        <v>0</v>
      </c>
    </row>
    <row r="108" spans="1:59" x14ac:dyDescent="0.25">
      <c r="A108" s="47">
        <v>0</v>
      </c>
      <c r="B108" s="47">
        <v>0</v>
      </c>
      <c r="C108" s="47">
        <v>1</v>
      </c>
      <c r="D108" s="47">
        <v>0</v>
      </c>
      <c r="E108" s="47">
        <v>1</v>
      </c>
      <c r="F108" s="47">
        <v>0</v>
      </c>
      <c r="G108" s="47">
        <v>0</v>
      </c>
      <c r="H108" s="47">
        <v>0</v>
      </c>
      <c r="I108" s="47">
        <v>0</v>
      </c>
      <c r="J108" s="47">
        <v>0</v>
      </c>
      <c r="K108" s="47">
        <v>21</v>
      </c>
      <c r="L108" s="47">
        <v>285</v>
      </c>
      <c r="M108" s="47">
        <v>4</v>
      </c>
      <c r="N108" s="47">
        <v>6</v>
      </c>
      <c r="O108" s="42">
        <v>0</v>
      </c>
      <c r="P108" s="42">
        <v>2.11</v>
      </c>
      <c r="Q108" s="42">
        <v>0</v>
      </c>
      <c r="R108" s="42">
        <v>0.2</v>
      </c>
      <c r="S108" s="47">
        <v>1</v>
      </c>
      <c r="T108" s="42">
        <v>1.62</v>
      </c>
      <c r="U108" s="42">
        <v>0</v>
      </c>
      <c r="V108" s="42">
        <v>0</v>
      </c>
      <c r="W108" s="42">
        <v>19</v>
      </c>
      <c r="X108" s="42">
        <v>19</v>
      </c>
      <c r="Y108" s="42">
        <v>1</v>
      </c>
      <c r="Z108" s="42">
        <v>0</v>
      </c>
      <c r="AA108" s="42">
        <v>1</v>
      </c>
      <c r="AB108" s="42">
        <v>0</v>
      </c>
      <c r="AC108" s="42">
        <v>0</v>
      </c>
      <c r="AD108" s="42">
        <v>0</v>
      </c>
      <c r="AE108" s="42">
        <v>0</v>
      </c>
      <c r="AF108" s="42">
        <v>0</v>
      </c>
      <c r="AG108" s="42">
        <v>0</v>
      </c>
      <c r="AH108" s="42">
        <v>0</v>
      </c>
      <c r="AI108" s="47">
        <v>1</v>
      </c>
      <c r="AJ108" s="47">
        <v>0</v>
      </c>
      <c r="AK108" s="47">
        <v>1</v>
      </c>
      <c r="AL108" s="47">
        <v>0</v>
      </c>
      <c r="AM108" s="47">
        <v>0</v>
      </c>
      <c r="AN108">
        <v>0</v>
      </c>
      <c r="AO108" s="47">
        <v>0</v>
      </c>
      <c r="AP108" s="47">
        <v>0</v>
      </c>
      <c r="AQ108" s="47">
        <v>0</v>
      </c>
      <c r="AR108" s="47">
        <v>0</v>
      </c>
      <c r="AS108" s="47">
        <v>0</v>
      </c>
      <c r="AT108" s="47">
        <v>0</v>
      </c>
      <c r="AU108" s="47">
        <v>0</v>
      </c>
      <c r="AV108" s="47">
        <v>0</v>
      </c>
      <c r="AW108" s="47">
        <v>0</v>
      </c>
      <c r="AX108" s="47">
        <v>0</v>
      </c>
      <c r="AY108">
        <v>0</v>
      </c>
      <c r="AZ108" s="47">
        <v>0</v>
      </c>
      <c r="BA108" s="47">
        <v>0</v>
      </c>
      <c r="BB108">
        <v>0</v>
      </c>
      <c r="BC108" t="s">
        <v>641</v>
      </c>
      <c r="BD108">
        <v>0.2</v>
      </c>
      <c r="BE108">
        <v>0</v>
      </c>
      <c r="BF108">
        <v>0</v>
      </c>
      <c r="BG108">
        <v>0</v>
      </c>
    </row>
    <row r="109" spans="1:59" x14ac:dyDescent="0.25">
      <c r="A109" s="47">
        <v>0</v>
      </c>
      <c r="B109" s="47">
        <v>0</v>
      </c>
      <c r="C109" s="47">
        <v>0</v>
      </c>
      <c r="D109" s="47">
        <v>0</v>
      </c>
      <c r="E109" s="47">
        <v>0</v>
      </c>
      <c r="F109" s="47">
        <v>0</v>
      </c>
      <c r="G109" s="47">
        <v>0</v>
      </c>
      <c r="H109" s="47">
        <v>0</v>
      </c>
      <c r="I109" s="47">
        <v>0</v>
      </c>
      <c r="J109" s="47">
        <v>0</v>
      </c>
      <c r="K109" s="47">
        <v>21</v>
      </c>
      <c r="L109" s="47">
        <v>277</v>
      </c>
      <c r="M109" s="47">
        <v>1</v>
      </c>
      <c r="N109" s="47">
        <v>6</v>
      </c>
      <c r="O109" s="42">
        <v>0</v>
      </c>
      <c r="P109" s="42">
        <v>3.05</v>
      </c>
      <c r="Q109" s="42">
        <v>0</v>
      </c>
      <c r="R109" s="42">
        <v>1.5</v>
      </c>
      <c r="S109" s="47">
        <v>2</v>
      </c>
      <c r="T109" s="42">
        <v>2.5499999999999998</v>
      </c>
      <c r="U109" s="42">
        <v>-1.5</v>
      </c>
      <c r="V109" s="42">
        <v>3</v>
      </c>
      <c r="W109" s="42">
        <v>68</v>
      </c>
      <c r="X109" s="42">
        <v>96</v>
      </c>
      <c r="Y109" s="42">
        <v>0</v>
      </c>
      <c r="Z109" s="42">
        <v>0</v>
      </c>
      <c r="AA109" s="42">
        <v>0</v>
      </c>
      <c r="AB109" s="42">
        <v>0</v>
      </c>
      <c r="AC109" s="42">
        <v>0</v>
      </c>
      <c r="AD109" s="42">
        <v>0</v>
      </c>
      <c r="AE109" s="42">
        <v>0</v>
      </c>
      <c r="AF109" s="42">
        <v>0</v>
      </c>
      <c r="AG109" s="42">
        <v>0</v>
      </c>
      <c r="AH109" s="42">
        <v>0</v>
      </c>
      <c r="AI109" s="47">
        <v>0</v>
      </c>
      <c r="AJ109" s="47">
        <v>0</v>
      </c>
      <c r="AK109" s="47">
        <v>0</v>
      </c>
      <c r="AL109" s="47">
        <v>0</v>
      </c>
      <c r="AM109" s="47">
        <v>0</v>
      </c>
      <c r="AN109">
        <v>0</v>
      </c>
      <c r="AO109" s="47">
        <v>0</v>
      </c>
      <c r="AP109" s="47">
        <v>0</v>
      </c>
      <c r="AQ109" s="47">
        <v>0</v>
      </c>
      <c r="AR109" s="47">
        <v>0</v>
      </c>
      <c r="AS109" s="47">
        <v>0</v>
      </c>
      <c r="AT109" s="47">
        <v>0</v>
      </c>
      <c r="AU109" s="47">
        <v>0</v>
      </c>
      <c r="AV109" s="47">
        <v>0</v>
      </c>
      <c r="AW109" s="47">
        <v>0</v>
      </c>
      <c r="AX109" s="47">
        <v>0</v>
      </c>
      <c r="AY109">
        <v>0</v>
      </c>
      <c r="AZ109" s="47">
        <v>0</v>
      </c>
      <c r="BA109" s="47">
        <v>0</v>
      </c>
      <c r="BB109">
        <v>0</v>
      </c>
      <c r="BC109" t="s">
        <v>149</v>
      </c>
      <c r="BD109">
        <v>0</v>
      </c>
      <c r="BE109">
        <v>0</v>
      </c>
      <c r="BF109">
        <v>0</v>
      </c>
      <c r="BG109">
        <v>0</v>
      </c>
    </row>
    <row r="110" spans="1:59" x14ac:dyDescent="0.25">
      <c r="A110" s="47">
        <v>0</v>
      </c>
      <c r="B110" s="47">
        <v>5</v>
      </c>
      <c r="C110" s="47">
        <v>1</v>
      </c>
      <c r="D110" s="47">
        <v>0</v>
      </c>
      <c r="E110" s="47">
        <v>1</v>
      </c>
      <c r="F110" s="47">
        <v>0</v>
      </c>
      <c r="G110" s="47">
        <v>0</v>
      </c>
      <c r="H110" s="47">
        <v>0</v>
      </c>
      <c r="I110" s="47">
        <v>0</v>
      </c>
      <c r="J110" s="47">
        <v>0</v>
      </c>
      <c r="K110" s="47">
        <v>21</v>
      </c>
      <c r="L110" s="47">
        <v>277</v>
      </c>
      <c r="M110" s="47">
        <v>4</v>
      </c>
      <c r="N110" s="47">
        <v>5</v>
      </c>
      <c r="O110" s="42">
        <v>0</v>
      </c>
      <c r="P110" s="42">
        <v>3.03</v>
      </c>
      <c r="Q110" s="42">
        <v>0</v>
      </c>
      <c r="R110" s="42">
        <v>1.24</v>
      </c>
      <c r="S110" s="47">
        <v>5</v>
      </c>
      <c r="T110" s="42">
        <v>0.98</v>
      </c>
      <c r="U110" s="42">
        <v>0</v>
      </c>
      <c r="V110" s="42">
        <v>0</v>
      </c>
      <c r="W110" s="42">
        <v>25</v>
      </c>
      <c r="X110" s="42">
        <v>0</v>
      </c>
      <c r="Y110" s="42">
        <v>0.2</v>
      </c>
      <c r="Z110" s="42">
        <v>1</v>
      </c>
      <c r="AA110" s="42">
        <v>0.2</v>
      </c>
      <c r="AB110" s="42">
        <v>0</v>
      </c>
      <c r="AC110" s="42">
        <v>0</v>
      </c>
      <c r="AD110" s="42">
        <v>0</v>
      </c>
      <c r="AE110" s="42">
        <v>0</v>
      </c>
      <c r="AF110" s="42">
        <v>0</v>
      </c>
      <c r="AG110" s="42">
        <v>0</v>
      </c>
      <c r="AH110" s="42">
        <v>0</v>
      </c>
      <c r="AI110" s="47">
        <v>0</v>
      </c>
      <c r="AJ110" s="47">
        <v>5</v>
      </c>
      <c r="AK110" s="47">
        <v>1</v>
      </c>
      <c r="AL110" s="47">
        <v>0</v>
      </c>
      <c r="AM110" s="47">
        <v>0</v>
      </c>
      <c r="AN110">
        <v>0</v>
      </c>
      <c r="AO110" s="47">
        <v>0</v>
      </c>
      <c r="AP110" s="47">
        <v>0</v>
      </c>
      <c r="AQ110" s="47">
        <v>0</v>
      </c>
      <c r="AR110" s="47">
        <v>0</v>
      </c>
      <c r="AS110" s="47">
        <v>1</v>
      </c>
      <c r="AT110" s="47">
        <v>0</v>
      </c>
      <c r="AU110" s="47">
        <v>0</v>
      </c>
      <c r="AV110" s="47">
        <v>0</v>
      </c>
      <c r="AW110" s="47">
        <v>0</v>
      </c>
      <c r="AX110" s="47">
        <v>0</v>
      </c>
      <c r="AY110">
        <v>0</v>
      </c>
      <c r="AZ110" s="47">
        <v>0</v>
      </c>
      <c r="BA110" s="47">
        <v>0</v>
      </c>
      <c r="BB110">
        <v>0</v>
      </c>
      <c r="BC110" t="s">
        <v>127</v>
      </c>
      <c r="BD110">
        <v>5.7</v>
      </c>
      <c r="BE110">
        <v>0.5</v>
      </c>
      <c r="BF110">
        <v>0</v>
      </c>
      <c r="BG110">
        <v>0</v>
      </c>
    </row>
    <row r="111" spans="1:59" x14ac:dyDescent="0.25">
      <c r="A111" s="47">
        <v>2</v>
      </c>
      <c r="B111" s="47">
        <v>12</v>
      </c>
      <c r="C111" s="47">
        <v>17</v>
      </c>
      <c r="D111" s="47">
        <v>0</v>
      </c>
      <c r="E111" s="47">
        <v>2</v>
      </c>
      <c r="F111" s="47">
        <v>0</v>
      </c>
      <c r="G111" s="47">
        <v>0</v>
      </c>
      <c r="H111" s="47">
        <v>0</v>
      </c>
      <c r="I111" s="47">
        <v>0</v>
      </c>
      <c r="J111" s="47">
        <v>0</v>
      </c>
      <c r="K111" s="47">
        <v>21</v>
      </c>
      <c r="L111" s="47">
        <v>277</v>
      </c>
      <c r="M111" s="47">
        <v>4</v>
      </c>
      <c r="N111" s="47">
        <v>6</v>
      </c>
      <c r="O111" s="42">
        <v>0</v>
      </c>
      <c r="P111" s="42">
        <v>1.83</v>
      </c>
      <c r="Q111" s="42">
        <v>0</v>
      </c>
      <c r="R111" s="42">
        <v>0.65</v>
      </c>
      <c r="S111" s="47">
        <v>8</v>
      </c>
      <c r="T111" s="42">
        <v>-0.24</v>
      </c>
      <c r="U111" s="42">
        <v>1.1000000000000001</v>
      </c>
      <c r="V111" s="42">
        <v>0.58571428571428563</v>
      </c>
      <c r="W111" s="42">
        <v>65</v>
      </c>
      <c r="X111" s="42">
        <v>50</v>
      </c>
      <c r="Y111" s="42">
        <v>0.25</v>
      </c>
      <c r="Z111" s="42">
        <v>1.5</v>
      </c>
      <c r="AA111" s="42">
        <v>2.12</v>
      </c>
      <c r="AB111" s="42">
        <v>0.25</v>
      </c>
      <c r="AC111" s="42">
        <v>0</v>
      </c>
      <c r="AD111" s="42">
        <v>0</v>
      </c>
      <c r="AE111" s="42">
        <v>0</v>
      </c>
      <c r="AF111" s="42">
        <v>0</v>
      </c>
      <c r="AG111" s="42">
        <v>0</v>
      </c>
      <c r="AH111" s="42">
        <v>0</v>
      </c>
      <c r="AI111" s="47">
        <v>0</v>
      </c>
      <c r="AJ111" s="47">
        <v>2</v>
      </c>
      <c r="AK111" s="47">
        <v>4</v>
      </c>
      <c r="AL111" s="47">
        <v>0</v>
      </c>
      <c r="AM111" s="47">
        <v>0</v>
      </c>
      <c r="AN111">
        <v>0</v>
      </c>
      <c r="AO111" s="47">
        <v>0</v>
      </c>
      <c r="AP111" s="47">
        <v>0</v>
      </c>
      <c r="AQ111" s="47">
        <v>0</v>
      </c>
      <c r="AR111" s="47">
        <v>0</v>
      </c>
      <c r="AS111" s="47">
        <v>2</v>
      </c>
      <c r="AT111" s="47">
        <v>10</v>
      </c>
      <c r="AU111" s="47">
        <v>13</v>
      </c>
      <c r="AV111" s="47">
        <v>2</v>
      </c>
      <c r="AW111" s="47">
        <v>0</v>
      </c>
      <c r="AX111" s="47">
        <v>0</v>
      </c>
      <c r="AY111">
        <v>0</v>
      </c>
      <c r="AZ111" s="47">
        <v>0</v>
      </c>
      <c r="BA111" s="47">
        <v>0</v>
      </c>
      <c r="BB111">
        <v>0</v>
      </c>
      <c r="BC111" t="s">
        <v>130</v>
      </c>
      <c r="BD111">
        <v>1.2</v>
      </c>
      <c r="BE111">
        <v>7.1</v>
      </c>
      <c r="BF111">
        <v>1</v>
      </c>
      <c r="BG111">
        <v>12</v>
      </c>
    </row>
    <row r="112" spans="1:59" x14ac:dyDescent="0.25">
      <c r="A112" s="47">
        <v>0</v>
      </c>
      <c r="B112" s="47">
        <v>2</v>
      </c>
      <c r="C112" s="47">
        <v>0</v>
      </c>
      <c r="D112" s="47">
        <v>0</v>
      </c>
      <c r="E112" s="47">
        <v>0</v>
      </c>
      <c r="F112" s="47">
        <v>0</v>
      </c>
      <c r="G112" s="47">
        <v>0</v>
      </c>
      <c r="H112" s="47">
        <v>0</v>
      </c>
      <c r="I112" s="47">
        <v>0</v>
      </c>
      <c r="J112" s="47">
        <v>0</v>
      </c>
      <c r="K112" s="47">
        <v>21</v>
      </c>
      <c r="L112" s="47">
        <v>277</v>
      </c>
      <c r="M112" s="47">
        <v>2</v>
      </c>
      <c r="N112" s="47">
        <v>5</v>
      </c>
      <c r="O112" s="42">
        <v>0</v>
      </c>
      <c r="P112" s="42">
        <v>6.06</v>
      </c>
      <c r="Q112" s="42">
        <v>0</v>
      </c>
      <c r="R112" s="42">
        <v>2.4</v>
      </c>
      <c r="S112" s="47">
        <v>1</v>
      </c>
      <c r="T112" s="42">
        <v>2.38</v>
      </c>
      <c r="U112" s="42">
        <v>0</v>
      </c>
      <c r="V112" s="42">
        <v>0</v>
      </c>
      <c r="W112" s="42">
        <v>105</v>
      </c>
      <c r="X112" s="42">
        <v>105</v>
      </c>
      <c r="Y112" s="42">
        <v>0</v>
      </c>
      <c r="Z112" s="42">
        <v>2</v>
      </c>
      <c r="AA112" s="42">
        <v>0</v>
      </c>
      <c r="AB112" s="42">
        <v>0</v>
      </c>
      <c r="AC112" s="42">
        <v>0</v>
      </c>
      <c r="AD112" s="42">
        <v>0</v>
      </c>
      <c r="AE112" s="42">
        <v>0</v>
      </c>
      <c r="AF112" s="42">
        <v>0</v>
      </c>
      <c r="AG112" s="42">
        <v>0</v>
      </c>
      <c r="AH112" s="42">
        <v>0</v>
      </c>
      <c r="AI112" s="47">
        <v>0</v>
      </c>
      <c r="AJ112" s="47">
        <v>0</v>
      </c>
      <c r="AK112" s="47">
        <v>0</v>
      </c>
      <c r="AL112" s="47">
        <v>0</v>
      </c>
      <c r="AM112" s="47">
        <v>0</v>
      </c>
      <c r="AN112">
        <v>0</v>
      </c>
      <c r="AO112" s="47">
        <v>0</v>
      </c>
      <c r="AP112" s="47">
        <v>0</v>
      </c>
      <c r="AQ112" s="47">
        <v>0</v>
      </c>
      <c r="AR112" s="47">
        <v>0</v>
      </c>
      <c r="AS112" s="47">
        <v>0</v>
      </c>
      <c r="AT112" s="47">
        <v>2</v>
      </c>
      <c r="AU112" s="47">
        <v>0</v>
      </c>
      <c r="AV112" s="47">
        <v>0</v>
      </c>
      <c r="AW112" s="47">
        <v>0</v>
      </c>
      <c r="AX112" s="47">
        <v>0</v>
      </c>
      <c r="AY112">
        <v>0</v>
      </c>
      <c r="AZ112" s="47">
        <v>0</v>
      </c>
      <c r="BA112" s="47">
        <v>0</v>
      </c>
      <c r="BB112">
        <v>0</v>
      </c>
      <c r="BC112" t="s">
        <v>146</v>
      </c>
      <c r="BD112">
        <v>0</v>
      </c>
      <c r="BE112">
        <v>2.4</v>
      </c>
      <c r="BF112">
        <v>0</v>
      </c>
      <c r="BG112">
        <v>0</v>
      </c>
    </row>
    <row r="113" spans="1:59" x14ac:dyDescent="0.25">
      <c r="A113" s="47">
        <v>1</v>
      </c>
      <c r="B113" s="47">
        <v>9</v>
      </c>
      <c r="C113" s="47">
        <v>2</v>
      </c>
      <c r="D113" s="47">
        <v>5</v>
      </c>
      <c r="E113" s="47">
        <v>24</v>
      </c>
      <c r="F113" s="47">
        <v>4</v>
      </c>
      <c r="G113" s="47">
        <v>5</v>
      </c>
      <c r="H113" s="47">
        <v>0</v>
      </c>
      <c r="I113" s="47">
        <v>0</v>
      </c>
      <c r="J113" s="47">
        <v>0</v>
      </c>
      <c r="K113" s="47">
        <v>21</v>
      </c>
      <c r="L113" s="47">
        <v>277</v>
      </c>
      <c r="M113" s="47">
        <v>5</v>
      </c>
      <c r="N113" s="47">
        <v>6</v>
      </c>
      <c r="O113" s="42">
        <v>0</v>
      </c>
      <c r="P113" s="42">
        <v>9.81</v>
      </c>
      <c r="Q113" s="42">
        <v>0</v>
      </c>
      <c r="R113" s="42">
        <v>5.67</v>
      </c>
      <c r="S113" s="47">
        <v>9</v>
      </c>
      <c r="T113" s="42">
        <v>9.9700000000000006</v>
      </c>
      <c r="U113" s="42">
        <v>7.5400000000000009</v>
      </c>
      <c r="V113" s="42">
        <v>3.3250000000000002</v>
      </c>
      <c r="W113" s="42">
        <v>66</v>
      </c>
      <c r="X113" s="42">
        <v>37</v>
      </c>
      <c r="Y113" s="42">
        <v>2.67</v>
      </c>
      <c r="Z113" s="42">
        <v>1</v>
      </c>
      <c r="AA113" s="42">
        <v>0.22</v>
      </c>
      <c r="AB113" s="42">
        <v>0.11</v>
      </c>
      <c r="AC113" s="42">
        <v>0.56000000000000005</v>
      </c>
      <c r="AD113" s="42">
        <v>0</v>
      </c>
      <c r="AE113" s="42">
        <v>0.44</v>
      </c>
      <c r="AF113" s="42">
        <v>0</v>
      </c>
      <c r="AG113" s="42">
        <v>0.56000000000000005</v>
      </c>
      <c r="AH113" s="42">
        <v>0</v>
      </c>
      <c r="AI113" s="47">
        <v>14</v>
      </c>
      <c r="AJ113" s="47">
        <v>6</v>
      </c>
      <c r="AK113" s="47">
        <v>1</v>
      </c>
      <c r="AL113" s="47">
        <v>1</v>
      </c>
      <c r="AM113" s="47">
        <v>3</v>
      </c>
      <c r="AN113">
        <v>4</v>
      </c>
      <c r="AO113" s="47">
        <v>0</v>
      </c>
      <c r="AP113" s="47">
        <v>0</v>
      </c>
      <c r="AQ113" s="47">
        <v>2</v>
      </c>
      <c r="AR113" s="47">
        <v>0</v>
      </c>
      <c r="AS113" s="47">
        <v>10</v>
      </c>
      <c r="AT113" s="47">
        <v>3</v>
      </c>
      <c r="AU113" s="47">
        <v>1</v>
      </c>
      <c r="AV113" s="47">
        <v>0</v>
      </c>
      <c r="AW113" s="47">
        <v>2</v>
      </c>
      <c r="AX113" s="47">
        <v>0</v>
      </c>
      <c r="AY113">
        <v>0</v>
      </c>
      <c r="AZ113" s="47">
        <v>0</v>
      </c>
      <c r="BA113" s="47">
        <v>3</v>
      </c>
      <c r="BB113">
        <v>0</v>
      </c>
      <c r="BC113" t="s">
        <v>120</v>
      </c>
      <c r="BD113">
        <v>37.699999999999996</v>
      </c>
      <c r="BE113">
        <v>13.499999999999998</v>
      </c>
      <c r="BF113">
        <v>5</v>
      </c>
      <c r="BG113">
        <v>4</v>
      </c>
    </row>
    <row r="114" spans="1:59" x14ac:dyDescent="0.25">
      <c r="A114" s="47">
        <v>2</v>
      </c>
      <c r="B114" s="47">
        <v>4</v>
      </c>
      <c r="C114" s="47">
        <v>4</v>
      </c>
      <c r="D114" s="47">
        <v>0</v>
      </c>
      <c r="E114" s="47">
        <v>2</v>
      </c>
      <c r="F114" s="47">
        <v>0</v>
      </c>
      <c r="G114" s="47">
        <v>0</v>
      </c>
      <c r="H114" s="47">
        <v>0</v>
      </c>
      <c r="I114" s="47">
        <v>0</v>
      </c>
      <c r="J114" s="47">
        <v>0</v>
      </c>
      <c r="K114" s="47">
        <v>21</v>
      </c>
      <c r="L114" s="47">
        <v>277</v>
      </c>
      <c r="M114" s="47">
        <v>4</v>
      </c>
      <c r="N114" s="47">
        <v>5</v>
      </c>
      <c r="O114" s="42">
        <v>0</v>
      </c>
      <c r="P114" s="42">
        <v>2.54</v>
      </c>
      <c r="Q114" s="42">
        <v>0</v>
      </c>
      <c r="R114" s="42">
        <v>0.52</v>
      </c>
      <c r="S114" s="47">
        <v>5</v>
      </c>
      <c r="T114" s="42">
        <v>-0.28999999999999998</v>
      </c>
      <c r="U114" s="42">
        <v>0</v>
      </c>
      <c r="V114" s="42">
        <v>0</v>
      </c>
      <c r="W114" s="42">
        <v>42</v>
      </c>
      <c r="X114" s="42">
        <v>49</v>
      </c>
      <c r="Y114" s="42">
        <v>0.4</v>
      </c>
      <c r="Z114" s="42">
        <v>0.8</v>
      </c>
      <c r="AA114" s="42">
        <v>0.8</v>
      </c>
      <c r="AB114" s="42">
        <v>0.4</v>
      </c>
      <c r="AC114" s="42">
        <v>0</v>
      </c>
      <c r="AD114" s="42">
        <v>0</v>
      </c>
      <c r="AE114" s="42">
        <v>0</v>
      </c>
      <c r="AF114" s="42">
        <v>0</v>
      </c>
      <c r="AG114" s="42">
        <v>0</v>
      </c>
      <c r="AH114" s="42">
        <v>0</v>
      </c>
      <c r="AI114" s="47">
        <v>1</v>
      </c>
      <c r="AJ114" s="47">
        <v>3</v>
      </c>
      <c r="AK114" s="47">
        <v>1</v>
      </c>
      <c r="AL114" s="47">
        <v>1</v>
      </c>
      <c r="AM114" s="47">
        <v>0</v>
      </c>
      <c r="AN114">
        <v>0</v>
      </c>
      <c r="AO114" s="47">
        <v>0</v>
      </c>
      <c r="AP114" s="47">
        <v>0</v>
      </c>
      <c r="AQ114" s="47">
        <v>0</v>
      </c>
      <c r="AR114" s="47">
        <v>0</v>
      </c>
      <c r="AS114" s="47">
        <v>1</v>
      </c>
      <c r="AT114" s="47">
        <v>1</v>
      </c>
      <c r="AU114" s="47">
        <v>3</v>
      </c>
      <c r="AV114" s="47">
        <v>1</v>
      </c>
      <c r="AW114" s="47">
        <v>0</v>
      </c>
      <c r="AX114" s="47">
        <v>0</v>
      </c>
      <c r="AY114">
        <v>0</v>
      </c>
      <c r="AZ114" s="47">
        <v>0</v>
      </c>
      <c r="BA114" s="47">
        <v>0</v>
      </c>
      <c r="BB114">
        <v>0</v>
      </c>
      <c r="BC114" t="s">
        <v>133</v>
      </c>
      <c r="BD114">
        <v>2.8</v>
      </c>
      <c r="BE114">
        <v>-0.19999999999999996</v>
      </c>
      <c r="BF114">
        <v>0</v>
      </c>
      <c r="BG114">
        <v>0</v>
      </c>
    </row>
    <row r="115" spans="1:59" x14ac:dyDescent="0.25">
      <c r="A115" s="47">
        <v>2</v>
      </c>
      <c r="B115" s="47">
        <v>20</v>
      </c>
      <c r="C115" s="47">
        <v>21</v>
      </c>
      <c r="D115" s="47">
        <v>10</v>
      </c>
      <c r="E115" s="47">
        <v>13</v>
      </c>
      <c r="F115" s="47">
        <v>3</v>
      </c>
      <c r="G115" s="47">
        <v>1</v>
      </c>
      <c r="H115" s="47">
        <v>0</v>
      </c>
      <c r="I115" s="47">
        <v>0</v>
      </c>
      <c r="J115" s="47">
        <v>0</v>
      </c>
      <c r="K115" s="47">
        <v>21</v>
      </c>
      <c r="L115" s="47">
        <v>276</v>
      </c>
      <c r="M115" s="47">
        <v>4</v>
      </c>
      <c r="N115" s="47">
        <v>6</v>
      </c>
      <c r="O115" s="42">
        <v>0</v>
      </c>
      <c r="P115" s="42">
        <v>5.38</v>
      </c>
      <c r="Q115" s="42">
        <v>0</v>
      </c>
      <c r="R115" s="42">
        <v>2.42</v>
      </c>
      <c r="S115" s="47">
        <v>19</v>
      </c>
      <c r="T115" s="42">
        <v>1.38</v>
      </c>
      <c r="U115" s="42">
        <v>2.91</v>
      </c>
      <c r="V115" s="42">
        <v>1.911111111111111</v>
      </c>
      <c r="W115" s="42">
        <v>56</v>
      </c>
      <c r="X115" s="42">
        <v>68</v>
      </c>
      <c r="Y115" s="42">
        <v>0.68</v>
      </c>
      <c r="Z115" s="42">
        <v>1.05</v>
      </c>
      <c r="AA115" s="42">
        <v>1.1100000000000001</v>
      </c>
      <c r="AB115" s="42">
        <v>0.11</v>
      </c>
      <c r="AC115" s="42">
        <v>0.53</v>
      </c>
      <c r="AD115" s="42">
        <v>0</v>
      </c>
      <c r="AE115" s="42">
        <v>0.16</v>
      </c>
      <c r="AF115" s="42">
        <v>0</v>
      </c>
      <c r="AG115" s="42">
        <v>0.05</v>
      </c>
      <c r="AH115" s="42">
        <v>0</v>
      </c>
      <c r="AI115" s="47">
        <v>7</v>
      </c>
      <c r="AJ115" s="47">
        <v>11</v>
      </c>
      <c r="AK115" s="47">
        <v>16</v>
      </c>
      <c r="AL115" s="47">
        <v>1</v>
      </c>
      <c r="AM115" s="47">
        <v>4</v>
      </c>
      <c r="AN115">
        <v>3</v>
      </c>
      <c r="AO115" s="47">
        <v>0</v>
      </c>
      <c r="AP115" s="47">
        <v>0</v>
      </c>
      <c r="AQ115" s="47">
        <v>0</v>
      </c>
      <c r="AR115" s="47">
        <v>0</v>
      </c>
      <c r="AS115" s="47">
        <v>6</v>
      </c>
      <c r="AT115" s="47">
        <v>9</v>
      </c>
      <c r="AU115" s="47">
        <v>5</v>
      </c>
      <c r="AV115" s="47">
        <v>1</v>
      </c>
      <c r="AW115" s="47">
        <v>6</v>
      </c>
      <c r="AX115" s="47">
        <v>0</v>
      </c>
      <c r="AY115">
        <v>0</v>
      </c>
      <c r="AZ115" s="47">
        <v>0</v>
      </c>
      <c r="BA115" s="47">
        <v>1</v>
      </c>
      <c r="BB115">
        <v>0</v>
      </c>
      <c r="BC115" t="s">
        <v>330</v>
      </c>
      <c r="BD115">
        <v>29.099999999999998</v>
      </c>
      <c r="BE115">
        <v>17.3</v>
      </c>
      <c r="BF115">
        <v>10</v>
      </c>
      <c r="BG115">
        <v>9</v>
      </c>
    </row>
    <row r="116" spans="1:59" x14ac:dyDescent="0.25">
      <c r="A116" s="47">
        <v>0</v>
      </c>
      <c r="B116" s="47">
        <v>1</v>
      </c>
      <c r="C116" s="47">
        <v>0</v>
      </c>
      <c r="D116" s="47">
        <v>1</v>
      </c>
      <c r="E116" s="47">
        <v>0</v>
      </c>
      <c r="F116" s="47">
        <v>0</v>
      </c>
      <c r="G116" s="47">
        <v>0</v>
      </c>
      <c r="H116" s="47">
        <v>0</v>
      </c>
      <c r="I116" s="47">
        <v>0</v>
      </c>
      <c r="J116" s="47">
        <v>0</v>
      </c>
      <c r="K116" s="47">
        <v>21</v>
      </c>
      <c r="L116" s="47">
        <v>277</v>
      </c>
      <c r="M116" s="47">
        <v>4</v>
      </c>
      <c r="N116" s="47">
        <v>6</v>
      </c>
      <c r="O116" s="42">
        <v>0</v>
      </c>
      <c r="P116" s="42">
        <v>2</v>
      </c>
      <c r="Q116" s="42">
        <v>0</v>
      </c>
      <c r="R116" s="42">
        <v>0.5</v>
      </c>
      <c r="S116" s="47">
        <v>4</v>
      </c>
      <c r="T116" s="42">
        <v>1.47</v>
      </c>
      <c r="U116" s="42">
        <v>0</v>
      </c>
      <c r="V116" s="42">
        <v>0</v>
      </c>
      <c r="W116" s="42">
        <v>16</v>
      </c>
      <c r="X116" s="42">
        <v>17</v>
      </c>
      <c r="Y116" s="42">
        <v>0</v>
      </c>
      <c r="Z116" s="42">
        <v>0.25</v>
      </c>
      <c r="AA116" s="42">
        <v>0</v>
      </c>
      <c r="AB116" s="42">
        <v>0</v>
      </c>
      <c r="AC116" s="42">
        <v>0.25</v>
      </c>
      <c r="AD116" s="42">
        <v>0</v>
      </c>
      <c r="AE116" s="42">
        <v>0</v>
      </c>
      <c r="AF116" s="42">
        <v>0</v>
      </c>
      <c r="AG116" s="42">
        <v>0</v>
      </c>
      <c r="AH116" s="42">
        <v>0</v>
      </c>
      <c r="AI116" s="47">
        <v>0</v>
      </c>
      <c r="AJ116" s="47">
        <v>0</v>
      </c>
      <c r="AK116" s="47">
        <v>0</v>
      </c>
      <c r="AL116" s="47">
        <v>0</v>
      </c>
      <c r="AM116" s="47">
        <v>0</v>
      </c>
      <c r="AN116">
        <v>0</v>
      </c>
      <c r="AO116" s="47">
        <v>0</v>
      </c>
      <c r="AP116" s="47">
        <v>0</v>
      </c>
      <c r="AQ116" s="47">
        <v>0</v>
      </c>
      <c r="AR116" s="47">
        <v>0</v>
      </c>
      <c r="AS116" s="47">
        <v>0</v>
      </c>
      <c r="AT116" s="47">
        <v>1</v>
      </c>
      <c r="AU116" s="47">
        <v>0</v>
      </c>
      <c r="AV116" s="47">
        <v>0</v>
      </c>
      <c r="AW116" s="47">
        <v>1</v>
      </c>
      <c r="AX116" s="47">
        <v>0</v>
      </c>
      <c r="AY116">
        <v>0</v>
      </c>
      <c r="AZ116" s="47">
        <v>0</v>
      </c>
      <c r="BA116" s="47">
        <v>0</v>
      </c>
      <c r="BB116">
        <v>0</v>
      </c>
      <c r="BC116" t="s">
        <v>135</v>
      </c>
      <c r="BD116">
        <v>0</v>
      </c>
      <c r="BE116">
        <v>2</v>
      </c>
      <c r="BF116">
        <v>0</v>
      </c>
      <c r="BG116">
        <v>0</v>
      </c>
    </row>
    <row r="117" spans="1:59" x14ac:dyDescent="0.25">
      <c r="A117" s="47">
        <v>0</v>
      </c>
      <c r="B117" s="47">
        <v>0</v>
      </c>
      <c r="C117" s="47">
        <v>0</v>
      </c>
      <c r="D117" s="47">
        <v>0</v>
      </c>
      <c r="E117" s="47">
        <v>0</v>
      </c>
      <c r="F117" s="47">
        <v>0</v>
      </c>
      <c r="G117" s="47">
        <v>0</v>
      </c>
      <c r="H117" s="47">
        <v>0</v>
      </c>
      <c r="I117" s="47">
        <v>0</v>
      </c>
      <c r="J117" s="47">
        <v>0</v>
      </c>
      <c r="K117" s="47">
        <v>21</v>
      </c>
      <c r="L117" s="47">
        <v>276</v>
      </c>
      <c r="M117" s="47">
        <v>1</v>
      </c>
      <c r="N117" s="47">
        <v>6</v>
      </c>
      <c r="O117" s="42">
        <v>0</v>
      </c>
      <c r="P117" s="42">
        <v>6</v>
      </c>
      <c r="Q117" s="42">
        <v>0</v>
      </c>
      <c r="R117" s="42">
        <v>0</v>
      </c>
      <c r="S117" s="47">
        <v>0</v>
      </c>
      <c r="T117" s="42">
        <v>2.0299999999999998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C117" s="42">
        <v>0</v>
      </c>
      <c r="AD117" s="42">
        <v>0</v>
      </c>
      <c r="AE117" s="42">
        <v>0</v>
      </c>
      <c r="AF117" s="42">
        <v>0</v>
      </c>
      <c r="AG117" s="42">
        <v>0</v>
      </c>
      <c r="AH117" s="42">
        <v>0</v>
      </c>
      <c r="AI117" s="47">
        <v>0</v>
      </c>
      <c r="AJ117" s="47">
        <v>0</v>
      </c>
      <c r="AK117" s="47">
        <v>0</v>
      </c>
      <c r="AL117" s="47">
        <v>0</v>
      </c>
      <c r="AM117" s="47">
        <v>0</v>
      </c>
      <c r="AN117">
        <v>0</v>
      </c>
      <c r="AO117" s="47">
        <v>0</v>
      </c>
      <c r="AP117" s="47">
        <v>0</v>
      </c>
      <c r="AQ117" s="47">
        <v>0</v>
      </c>
      <c r="AR117" s="47">
        <v>0</v>
      </c>
      <c r="AS117" s="47">
        <v>0</v>
      </c>
      <c r="AT117" s="47">
        <v>0</v>
      </c>
      <c r="AU117" s="47">
        <v>0</v>
      </c>
      <c r="AV117" s="47">
        <v>0</v>
      </c>
      <c r="AW117" s="47">
        <v>0</v>
      </c>
      <c r="AX117" s="47">
        <v>0</v>
      </c>
      <c r="AY117">
        <v>0</v>
      </c>
      <c r="AZ117" s="47">
        <v>0</v>
      </c>
      <c r="BA117" s="47">
        <v>0</v>
      </c>
      <c r="BB117">
        <v>0</v>
      </c>
      <c r="BC117" t="s">
        <v>659</v>
      </c>
      <c r="BD117">
        <v>0</v>
      </c>
      <c r="BE117">
        <v>0</v>
      </c>
      <c r="BF117">
        <v>0</v>
      </c>
      <c r="BG117">
        <v>0</v>
      </c>
    </row>
    <row r="118" spans="1:59" x14ac:dyDescent="0.25">
      <c r="A118" s="47">
        <v>0</v>
      </c>
      <c r="B118" s="47">
        <v>0</v>
      </c>
      <c r="C118" s="47">
        <v>0</v>
      </c>
      <c r="D118" s="47">
        <v>0</v>
      </c>
      <c r="E118" s="47">
        <v>0</v>
      </c>
      <c r="F118" s="47">
        <v>0</v>
      </c>
      <c r="G118" s="47">
        <v>0</v>
      </c>
      <c r="H118" s="47">
        <v>0</v>
      </c>
      <c r="I118" s="47">
        <v>0</v>
      </c>
      <c r="J118" s="47">
        <v>0</v>
      </c>
      <c r="K118" s="47">
        <v>21</v>
      </c>
      <c r="L118" s="47">
        <v>276</v>
      </c>
      <c r="M118" s="47">
        <v>2</v>
      </c>
      <c r="N118" s="47">
        <v>5</v>
      </c>
      <c r="O118" s="42">
        <v>0</v>
      </c>
      <c r="P118" s="42">
        <v>6</v>
      </c>
      <c r="Q118" s="42">
        <v>0</v>
      </c>
      <c r="R118" s="42">
        <v>0</v>
      </c>
      <c r="S118" s="47">
        <v>0</v>
      </c>
      <c r="T118" s="42">
        <v>2.0299999999999998</v>
      </c>
      <c r="U118" s="42">
        <v>0</v>
      </c>
      <c r="V118" s="42">
        <v>0</v>
      </c>
      <c r="W118" s="42">
        <v>0</v>
      </c>
      <c r="X118" s="42">
        <v>0</v>
      </c>
      <c r="Y118" s="42">
        <v>0</v>
      </c>
      <c r="Z118" s="42">
        <v>0</v>
      </c>
      <c r="AA118" s="42">
        <v>0</v>
      </c>
      <c r="AB118" s="42">
        <v>0</v>
      </c>
      <c r="AC118" s="42">
        <v>0</v>
      </c>
      <c r="AD118" s="42">
        <v>0</v>
      </c>
      <c r="AE118" s="42">
        <v>0</v>
      </c>
      <c r="AF118" s="42">
        <v>0</v>
      </c>
      <c r="AG118" s="42">
        <v>0</v>
      </c>
      <c r="AH118" s="42">
        <v>0</v>
      </c>
      <c r="AI118" s="47">
        <v>0</v>
      </c>
      <c r="AJ118" s="47">
        <v>0</v>
      </c>
      <c r="AK118" s="47">
        <v>0</v>
      </c>
      <c r="AL118" s="47">
        <v>0</v>
      </c>
      <c r="AM118" s="47">
        <v>0</v>
      </c>
      <c r="AN118">
        <v>0</v>
      </c>
      <c r="AO118" s="47">
        <v>0</v>
      </c>
      <c r="AP118" s="47">
        <v>0</v>
      </c>
      <c r="AQ118" s="47">
        <v>0</v>
      </c>
      <c r="AR118" s="47">
        <v>0</v>
      </c>
      <c r="AS118" s="47">
        <v>0</v>
      </c>
      <c r="AT118" s="47">
        <v>0</v>
      </c>
      <c r="AU118" s="47">
        <v>0</v>
      </c>
      <c r="AV118" s="47">
        <v>0</v>
      </c>
      <c r="AW118" s="47">
        <v>0</v>
      </c>
      <c r="AX118" s="47">
        <v>0</v>
      </c>
      <c r="AY118">
        <v>0</v>
      </c>
      <c r="AZ118" s="47">
        <v>0</v>
      </c>
      <c r="BA118" s="47">
        <v>0</v>
      </c>
      <c r="BB118">
        <v>0</v>
      </c>
      <c r="BC118" t="s">
        <v>699</v>
      </c>
      <c r="BD118">
        <v>0</v>
      </c>
      <c r="BE118">
        <v>0</v>
      </c>
      <c r="BF118">
        <v>0</v>
      </c>
      <c r="BG118">
        <v>0</v>
      </c>
    </row>
    <row r="119" spans="1:59" x14ac:dyDescent="0.25">
      <c r="A119" s="47">
        <v>0</v>
      </c>
      <c r="B119" s="47">
        <v>5</v>
      </c>
      <c r="C119" s="47">
        <v>3</v>
      </c>
      <c r="D119" s="47">
        <v>5</v>
      </c>
      <c r="E119" s="47">
        <v>5</v>
      </c>
      <c r="F119" s="47">
        <v>0</v>
      </c>
      <c r="G119" s="47">
        <v>2</v>
      </c>
      <c r="H119" s="47">
        <v>0</v>
      </c>
      <c r="I119" s="47">
        <v>0</v>
      </c>
      <c r="J119" s="47">
        <v>0</v>
      </c>
      <c r="K119" s="47">
        <v>21</v>
      </c>
      <c r="L119" s="47">
        <v>327</v>
      </c>
      <c r="M119" s="47">
        <v>5</v>
      </c>
      <c r="N119" s="47">
        <v>6</v>
      </c>
      <c r="O119" s="42">
        <v>0</v>
      </c>
      <c r="P119" s="42">
        <v>5.16</v>
      </c>
      <c r="Q119" s="42">
        <v>0</v>
      </c>
      <c r="R119" s="42">
        <v>2.3199999999999998</v>
      </c>
      <c r="S119" s="47">
        <v>6</v>
      </c>
      <c r="T119" s="42">
        <v>1.24</v>
      </c>
      <c r="U119" s="42">
        <v>3.7</v>
      </c>
      <c r="V119" s="42">
        <v>1.625</v>
      </c>
      <c r="W119" s="42">
        <v>59</v>
      </c>
      <c r="X119" s="42">
        <v>27</v>
      </c>
      <c r="Y119" s="42">
        <v>0.83</v>
      </c>
      <c r="Z119" s="42">
        <v>0.83</v>
      </c>
      <c r="AA119" s="42">
        <v>0.5</v>
      </c>
      <c r="AB119" s="42">
        <v>0</v>
      </c>
      <c r="AC119" s="42">
        <v>0.83</v>
      </c>
      <c r="AD119" s="42">
        <v>0</v>
      </c>
      <c r="AE119" s="42">
        <v>0</v>
      </c>
      <c r="AF119" s="42">
        <v>0</v>
      </c>
      <c r="AG119" s="42">
        <v>0.33</v>
      </c>
      <c r="AH119" s="42">
        <v>0</v>
      </c>
      <c r="AI119" s="47">
        <v>2</v>
      </c>
      <c r="AJ119" s="47">
        <v>2</v>
      </c>
      <c r="AK119" s="47">
        <v>0</v>
      </c>
      <c r="AL119" s="47">
        <v>0</v>
      </c>
      <c r="AM119" s="47">
        <v>2</v>
      </c>
      <c r="AN119">
        <v>0</v>
      </c>
      <c r="AO119" s="47">
        <v>0</v>
      </c>
      <c r="AP119" s="47">
        <v>0</v>
      </c>
      <c r="AQ119" s="47">
        <v>2</v>
      </c>
      <c r="AR119" s="47">
        <v>0</v>
      </c>
      <c r="AS119" s="47">
        <v>3</v>
      </c>
      <c r="AT119" s="47">
        <v>3</v>
      </c>
      <c r="AU119" s="47">
        <v>3</v>
      </c>
      <c r="AV119" s="47">
        <v>0</v>
      </c>
      <c r="AW119" s="47">
        <v>3</v>
      </c>
      <c r="AX119" s="47">
        <v>0</v>
      </c>
      <c r="AY119">
        <v>0</v>
      </c>
      <c r="AZ119" s="47">
        <v>0</v>
      </c>
      <c r="BA119" s="47">
        <v>0</v>
      </c>
      <c r="BB119">
        <v>0</v>
      </c>
      <c r="BC119" t="s">
        <v>543</v>
      </c>
      <c r="BD119">
        <v>7.4</v>
      </c>
      <c r="BE119">
        <v>6.6</v>
      </c>
      <c r="BF119">
        <v>2</v>
      </c>
      <c r="BG119">
        <v>4</v>
      </c>
    </row>
    <row r="120" spans="1:59" x14ac:dyDescent="0.25">
      <c r="A120" s="47">
        <v>0</v>
      </c>
      <c r="B120" s="47">
        <v>0</v>
      </c>
      <c r="C120" s="47">
        <v>0</v>
      </c>
      <c r="D120" s="47">
        <v>0</v>
      </c>
      <c r="E120" s="47">
        <v>0</v>
      </c>
      <c r="F120" s="47">
        <v>0</v>
      </c>
      <c r="G120" s="47">
        <v>0</v>
      </c>
      <c r="H120" s="47">
        <v>0</v>
      </c>
      <c r="I120" s="47">
        <v>0</v>
      </c>
      <c r="J120" s="47">
        <v>0</v>
      </c>
      <c r="K120" s="47">
        <v>21</v>
      </c>
      <c r="L120" s="47">
        <v>284</v>
      </c>
      <c r="M120" s="47">
        <v>2</v>
      </c>
      <c r="N120" s="47">
        <v>6</v>
      </c>
      <c r="O120" s="42">
        <v>0</v>
      </c>
      <c r="P120" s="42">
        <v>1</v>
      </c>
      <c r="Q120" s="42">
        <v>0</v>
      </c>
      <c r="R120" s="42">
        <v>0</v>
      </c>
      <c r="S120" s="47">
        <v>0</v>
      </c>
      <c r="T120" s="42">
        <v>1.5</v>
      </c>
      <c r="U120" s="42">
        <v>0</v>
      </c>
      <c r="V120" s="42">
        <v>0</v>
      </c>
      <c r="W120" s="42">
        <v>0</v>
      </c>
      <c r="X120" s="42">
        <v>0</v>
      </c>
      <c r="Y120" s="42">
        <v>0</v>
      </c>
      <c r="Z120" s="42">
        <v>0</v>
      </c>
      <c r="AA120" s="42">
        <v>0</v>
      </c>
      <c r="AB120" s="42">
        <v>0</v>
      </c>
      <c r="AC120" s="42">
        <v>0</v>
      </c>
      <c r="AD120" s="42">
        <v>0</v>
      </c>
      <c r="AE120" s="42">
        <v>0</v>
      </c>
      <c r="AF120" s="42">
        <v>0</v>
      </c>
      <c r="AG120" s="42">
        <v>0</v>
      </c>
      <c r="AH120" s="42">
        <v>0</v>
      </c>
      <c r="AI120" s="47">
        <v>0</v>
      </c>
      <c r="AJ120" s="47">
        <v>0</v>
      </c>
      <c r="AK120" s="47">
        <v>0</v>
      </c>
      <c r="AL120" s="47">
        <v>0</v>
      </c>
      <c r="AM120" s="47">
        <v>0</v>
      </c>
      <c r="AN120">
        <v>0</v>
      </c>
      <c r="AO120" s="47">
        <v>0</v>
      </c>
      <c r="AP120" s="47">
        <v>0</v>
      </c>
      <c r="AQ120" s="47">
        <v>0</v>
      </c>
      <c r="AR120" s="47">
        <v>0</v>
      </c>
      <c r="AS120" s="47">
        <v>0</v>
      </c>
      <c r="AT120" s="47">
        <v>0</v>
      </c>
      <c r="AU120" s="47">
        <v>0</v>
      </c>
      <c r="AV120" s="47">
        <v>0</v>
      </c>
      <c r="AW120" s="47">
        <v>0</v>
      </c>
      <c r="AX120" s="47">
        <v>0</v>
      </c>
      <c r="AY120">
        <v>0</v>
      </c>
      <c r="AZ120" s="47">
        <v>0</v>
      </c>
      <c r="BA120" s="47">
        <v>0</v>
      </c>
      <c r="BB120">
        <v>0</v>
      </c>
      <c r="BC120" t="s">
        <v>597</v>
      </c>
      <c r="BD120">
        <v>0</v>
      </c>
      <c r="BE120">
        <v>0</v>
      </c>
      <c r="BF120">
        <v>0</v>
      </c>
      <c r="BG120">
        <v>0</v>
      </c>
    </row>
    <row r="121" spans="1:59" x14ac:dyDescent="0.25">
      <c r="A121" s="47">
        <v>0</v>
      </c>
      <c r="B121" s="47">
        <v>0</v>
      </c>
      <c r="C121" s="47">
        <v>0</v>
      </c>
      <c r="D121" s="47">
        <v>0</v>
      </c>
      <c r="E121" s="47">
        <v>0</v>
      </c>
      <c r="F121" s="47">
        <v>0</v>
      </c>
      <c r="G121" s="47">
        <v>0</v>
      </c>
      <c r="H121" s="47">
        <v>0</v>
      </c>
      <c r="I121" s="47">
        <v>0</v>
      </c>
      <c r="J121" s="47">
        <v>0</v>
      </c>
      <c r="K121" s="47">
        <v>21</v>
      </c>
      <c r="L121" s="47">
        <v>276</v>
      </c>
      <c r="M121" s="47">
        <v>3</v>
      </c>
      <c r="N121" s="47">
        <v>6</v>
      </c>
      <c r="O121" s="42">
        <v>0</v>
      </c>
      <c r="P121" s="42">
        <v>6</v>
      </c>
      <c r="Q121" s="42">
        <v>0</v>
      </c>
      <c r="R121" s="42">
        <v>0</v>
      </c>
      <c r="S121" s="47">
        <v>0</v>
      </c>
      <c r="T121" s="42">
        <v>2.0299999999999998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C121" s="42">
        <v>0</v>
      </c>
      <c r="AD121" s="42">
        <v>0</v>
      </c>
      <c r="AE121" s="42">
        <v>0</v>
      </c>
      <c r="AF121" s="42">
        <v>0</v>
      </c>
      <c r="AG121" s="42">
        <v>0</v>
      </c>
      <c r="AH121" s="42">
        <v>0</v>
      </c>
      <c r="AI121" s="47">
        <v>0</v>
      </c>
      <c r="AJ121" s="47">
        <v>0</v>
      </c>
      <c r="AK121" s="47">
        <v>0</v>
      </c>
      <c r="AL121" s="47">
        <v>0</v>
      </c>
      <c r="AM121" s="47">
        <v>0</v>
      </c>
      <c r="AN121">
        <v>0</v>
      </c>
      <c r="AO121" s="47">
        <v>0</v>
      </c>
      <c r="AP121" s="47">
        <v>0</v>
      </c>
      <c r="AQ121" s="47">
        <v>0</v>
      </c>
      <c r="AR121" s="47">
        <v>0</v>
      </c>
      <c r="AS121" s="47">
        <v>0</v>
      </c>
      <c r="AT121" s="47">
        <v>0</v>
      </c>
      <c r="AU121" s="47">
        <v>0</v>
      </c>
      <c r="AV121" s="47">
        <v>0</v>
      </c>
      <c r="AW121" s="47">
        <v>0</v>
      </c>
      <c r="AX121" s="47">
        <v>0</v>
      </c>
      <c r="AY121">
        <v>0</v>
      </c>
      <c r="AZ121" s="47">
        <v>0</v>
      </c>
      <c r="BA121" s="47">
        <v>0</v>
      </c>
      <c r="BB121">
        <v>0</v>
      </c>
      <c r="BC121" t="s">
        <v>648</v>
      </c>
      <c r="BD121">
        <v>0</v>
      </c>
      <c r="BE121">
        <v>0</v>
      </c>
      <c r="BF121">
        <v>0</v>
      </c>
      <c r="BG121">
        <v>0</v>
      </c>
    </row>
    <row r="122" spans="1:59" x14ac:dyDescent="0.25">
      <c r="A122" s="47">
        <v>1</v>
      </c>
      <c r="B122" s="47">
        <v>0</v>
      </c>
      <c r="C122" s="47">
        <v>2</v>
      </c>
      <c r="D122" s="47">
        <v>0</v>
      </c>
      <c r="E122" s="47">
        <v>2</v>
      </c>
      <c r="F122" s="47">
        <v>1</v>
      </c>
      <c r="G122" s="47">
        <v>0</v>
      </c>
      <c r="H122" s="47">
        <v>0</v>
      </c>
      <c r="I122" s="47">
        <v>0</v>
      </c>
      <c r="J122" s="47">
        <v>0</v>
      </c>
      <c r="K122" s="47">
        <v>21</v>
      </c>
      <c r="L122" s="47">
        <v>276</v>
      </c>
      <c r="M122" s="47">
        <v>5</v>
      </c>
      <c r="N122" s="47">
        <v>6</v>
      </c>
      <c r="O122" s="42">
        <v>0</v>
      </c>
      <c r="P122" s="42">
        <v>4.55</v>
      </c>
      <c r="Q122" s="42">
        <v>0</v>
      </c>
      <c r="R122" s="42">
        <v>2.4700000000000002</v>
      </c>
      <c r="S122" s="47">
        <v>3</v>
      </c>
      <c r="T122" s="42">
        <v>1.24</v>
      </c>
      <c r="U122" s="42">
        <v>1.75</v>
      </c>
      <c r="V122" s="42">
        <v>3.9</v>
      </c>
      <c r="W122" s="42">
        <v>22</v>
      </c>
      <c r="X122" s="42">
        <v>24</v>
      </c>
      <c r="Y122" s="42">
        <v>0.67</v>
      </c>
      <c r="Z122" s="42">
        <v>0</v>
      </c>
      <c r="AA122" s="42">
        <v>0.67</v>
      </c>
      <c r="AB122" s="42">
        <v>0.33</v>
      </c>
      <c r="AC122" s="42">
        <v>0</v>
      </c>
      <c r="AD122" s="42">
        <v>0</v>
      </c>
      <c r="AE122" s="42">
        <v>0.33</v>
      </c>
      <c r="AF122" s="42">
        <v>0</v>
      </c>
      <c r="AG122" s="42">
        <v>0</v>
      </c>
      <c r="AH122" s="42">
        <v>0</v>
      </c>
      <c r="AI122" s="47">
        <v>1</v>
      </c>
      <c r="AJ122" s="47">
        <v>0</v>
      </c>
      <c r="AK122" s="47">
        <v>0</v>
      </c>
      <c r="AL122" s="47">
        <v>0</v>
      </c>
      <c r="AM122" s="47">
        <v>0</v>
      </c>
      <c r="AN122">
        <v>0</v>
      </c>
      <c r="AO122" s="47">
        <v>0</v>
      </c>
      <c r="AP122" s="47">
        <v>0</v>
      </c>
      <c r="AQ122" s="47">
        <v>0</v>
      </c>
      <c r="AR122" s="47">
        <v>0</v>
      </c>
      <c r="AS122" s="47">
        <v>1</v>
      </c>
      <c r="AT122" s="47">
        <v>0</v>
      </c>
      <c r="AU122" s="47">
        <v>2</v>
      </c>
      <c r="AV122" s="47">
        <v>1</v>
      </c>
      <c r="AW122" s="47">
        <v>0</v>
      </c>
      <c r="AX122" s="47">
        <v>1</v>
      </c>
      <c r="AY122">
        <v>0</v>
      </c>
      <c r="AZ122" s="47">
        <v>0</v>
      </c>
      <c r="BA122" s="47">
        <v>0</v>
      </c>
      <c r="BB122">
        <v>0</v>
      </c>
      <c r="BC122" t="s">
        <v>637</v>
      </c>
      <c r="BD122">
        <v>0.5</v>
      </c>
      <c r="BE122">
        <v>3.9</v>
      </c>
      <c r="BF122">
        <v>0</v>
      </c>
      <c r="BG122">
        <v>1</v>
      </c>
    </row>
    <row r="123" spans="1:59" x14ac:dyDescent="0.25">
      <c r="A123" s="47">
        <v>1</v>
      </c>
      <c r="B123" s="47">
        <v>11</v>
      </c>
      <c r="C123" s="47">
        <v>8</v>
      </c>
      <c r="D123" s="47">
        <v>0</v>
      </c>
      <c r="E123" s="47">
        <v>2</v>
      </c>
      <c r="F123" s="47">
        <v>0</v>
      </c>
      <c r="G123" s="47">
        <v>0</v>
      </c>
      <c r="H123" s="47">
        <v>0</v>
      </c>
      <c r="I123" s="47">
        <v>0</v>
      </c>
      <c r="J123" s="47">
        <v>0</v>
      </c>
      <c r="K123" s="47">
        <v>21</v>
      </c>
      <c r="L123" s="47">
        <v>276</v>
      </c>
      <c r="M123" s="47">
        <v>4</v>
      </c>
      <c r="N123" s="47">
        <v>6</v>
      </c>
      <c r="O123" s="42">
        <v>0</v>
      </c>
      <c r="P123" s="42">
        <v>4.01</v>
      </c>
      <c r="Q123" s="42">
        <v>0</v>
      </c>
      <c r="R123" s="42">
        <v>1.8</v>
      </c>
      <c r="S123" s="47">
        <v>6</v>
      </c>
      <c r="T123" s="42">
        <v>1.07</v>
      </c>
      <c r="U123" s="42">
        <v>0</v>
      </c>
      <c r="V123" s="42">
        <v>0</v>
      </c>
      <c r="W123" s="42">
        <v>61</v>
      </c>
      <c r="X123" s="42">
        <v>97</v>
      </c>
      <c r="Y123" s="42">
        <v>0.33</v>
      </c>
      <c r="Z123" s="42">
        <v>1.83</v>
      </c>
      <c r="AA123" s="42">
        <v>1.33</v>
      </c>
      <c r="AB123" s="42">
        <v>0.17</v>
      </c>
      <c r="AC123" s="42">
        <v>0</v>
      </c>
      <c r="AD123" s="42">
        <v>0</v>
      </c>
      <c r="AE123" s="42">
        <v>0</v>
      </c>
      <c r="AF123" s="42">
        <v>0</v>
      </c>
      <c r="AG123" s="42">
        <v>0</v>
      </c>
      <c r="AH123" s="42">
        <v>0</v>
      </c>
      <c r="AI123" s="47">
        <v>1</v>
      </c>
      <c r="AJ123" s="47">
        <v>4</v>
      </c>
      <c r="AK123" s="47">
        <v>5</v>
      </c>
      <c r="AL123" s="47">
        <v>0</v>
      </c>
      <c r="AM123" s="47">
        <v>0</v>
      </c>
      <c r="AN123">
        <v>0</v>
      </c>
      <c r="AO123" s="47">
        <v>0</v>
      </c>
      <c r="AP123" s="47">
        <v>0</v>
      </c>
      <c r="AQ123" s="47">
        <v>0</v>
      </c>
      <c r="AR123" s="47">
        <v>0</v>
      </c>
      <c r="AS123" s="47">
        <v>1</v>
      </c>
      <c r="AT123" s="47">
        <v>7</v>
      </c>
      <c r="AU123" s="47">
        <v>3</v>
      </c>
      <c r="AV123" s="47">
        <v>1</v>
      </c>
      <c r="AW123" s="47">
        <v>0</v>
      </c>
      <c r="AX123" s="47">
        <v>0</v>
      </c>
      <c r="AY123">
        <v>0</v>
      </c>
      <c r="AZ123" s="47">
        <v>0</v>
      </c>
      <c r="BA123" s="47">
        <v>0</v>
      </c>
      <c r="BB123">
        <v>0</v>
      </c>
      <c r="BC123" t="s">
        <v>417</v>
      </c>
      <c r="BD123">
        <v>3.8</v>
      </c>
      <c r="BE123">
        <v>7</v>
      </c>
      <c r="BF123">
        <v>0</v>
      </c>
      <c r="BG123">
        <v>0</v>
      </c>
    </row>
    <row r="124" spans="1:59" x14ac:dyDescent="0.25">
      <c r="A124" s="47">
        <v>0</v>
      </c>
      <c r="B124" s="47">
        <v>2</v>
      </c>
      <c r="C124" s="47">
        <v>0</v>
      </c>
      <c r="D124" s="47">
        <v>0</v>
      </c>
      <c r="E124" s="47">
        <v>2</v>
      </c>
      <c r="F124" s="47">
        <v>0</v>
      </c>
      <c r="G124" s="47">
        <v>0</v>
      </c>
      <c r="H124" s="47">
        <v>0</v>
      </c>
      <c r="I124" s="47">
        <v>0</v>
      </c>
      <c r="J124" s="47">
        <v>0</v>
      </c>
      <c r="K124" s="47">
        <v>21</v>
      </c>
      <c r="L124" s="47">
        <v>276</v>
      </c>
      <c r="M124" s="47">
        <v>4</v>
      </c>
      <c r="N124" s="47">
        <v>6</v>
      </c>
      <c r="O124" s="42">
        <v>0</v>
      </c>
      <c r="P124" s="42">
        <v>2.78</v>
      </c>
      <c r="Q124" s="42">
        <v>0</v>
      </c>
      <c r="R124" s="42">
        <v>3.4</v>
      </c>
      <c r="S124" s="47">
        <v>1</v>
      </c>
      <c r="T124" s="42">
        <v>2.1800000000000002</v>
      </c>
      <c r="U124" s="42">
        <v>3.4</v>
      </c>
      <c r="V124" s="42">
        <v>0</v>
      </c>
      <c r="W124" s="42">
        <v>49</v>
      </c>
      <c r="X124" s="42">
        <v>49</v>
      </c>
      <c r="Y124" s="42">
        <v>2</v>
      </c>
      <c r="Z124" s="42">
        <v>2</v>
      </c>
      <c r="AA124" s="42">
        <v>0</v>
      </c>
      <c r="AB124" s="42">
        <v>0</v>
      </c>
      <c r="AC124" s="42">
        <v>0</v>
      </c>
      <c r="AD124" s="42">
        <v>0</v>
      </c>
      <c r="AE124" s="42">
        <v>0</v>
      </c>
      <c r="AF124" s="42">
        <v>0</v>
      </c>
      <c r="AG124" s="42">
        <v>0</v>
      </c>
      <c r="AH124" s="42">
        <v>0</v>
      </c>
      <c r="AI124" s="47">
        <v>2</v>
      </c>
      <c r="AJ124" s="47">
        <v>2</v>
      </c>
      <c r="AK124" s="47">
        <v>0</v>
      </c>
      <c r="AL124" s="47">
        <v>0</v>
      </c>
      <c r="AM124" s="47">
        <v>0</v>
      </c>
      <c r="AN124">
        <v>0</v>
      </c>
      <c r="AO124" s="47">
        <v>0</v>
      </c>
      <c r="AP124" s="47">
        <v>0</v>
      </c>
      <c r="AQ124" s="47">
        <v>0</v>
      </c>
      <c r="AR124" s="47">
        <v>0</v>
      </c>
      <c r="AS124" s="47">
        <v>0</v>
      </c>
      <c r="AT124" s="47">
        <v>0</v>
      </c>
      <c r="AU124" s="47">
        <v>0</v>
      </c>
      <c r="AV124" s="47">
        <v>0</v>
      </c>
      <c r="AW124" s="47">
        <v>0</v>
      </c>
      <c r="AX124" s="47">
        <v>0</v>
      </c>
      <c r="AY124">
        <v>0</v>
      </c>
      <c r="AZ124" s="47">
        <v>0</v>
      </c>
      <c r="BA124" s="47">
        <v>0</v>
      </c>
      <c r="BB124">
        <v>0</v>
      </c>
      <c r="BC124" t="s">
        <v>590</v>
      </c>
      <c r="BD124">
        <v>3.4</v>
      </c>
      <c r="BE124">
        <v>0</v>
      </c>
      <c r="BF124">
        <v>1</v>
      </c>
      <c r="BG124">
        <v>0</v>
      </c>
    </row>
    <row r="125" spans="1:59" x14ac:dyDescent="0.25">
      <c r="A125" s="47">
        <v>0</v>
      </c>
      <c r="B125" s="47">
        <v>0</v>
      </c>
      <c r="C125" s="47">
        <v>0</v>
      </c>
      <c r="D125" s="47">
        <v>0</v>
      </c>
      <c r="E125" s="47">
        <v>0</v>
      </c>
      <c r="F125" s="47">
        <v>0</v>
      </c>
      <c r="G125" s="47">
        <v>0</v>
      </c>
      <c r="H125" s="47">
        <v>0</v>
      </c>
      <c r="I125" s="47">
        <v>0</v>
      </c>
      <c r="J125" s="47">
        <v>0</v>
      </c>
      <c r="K125" s="47">
        <v>21</v>
      </c>
      <c r="L125" s="47">
        <v>276</v>
      </c>
      <c r="M125" s="47">
        <v>5</v>
      </c>
      <c r="N125" s="47">
        <v>6</v>
      </c>
      <c r="O125" s="42">
        <v>0</v>
      </c>
      <c r="P125" s="42">
        <v>3</v>
      </c>
      <c r="Q125" s="42">
        <v>0</v>
      </c>
      <c r="R125" s="42">
        <v>0</v>
      </c>
      <c r="S125" s="47">
        <v>0</v>
      </c>
      <c r="T125" s="42">
        <v>1.71</v>
      </c>
      <c r="U125" s="42">
        <v>0</v>
      </c>
      <c r="V125" s="42">
        <v>0</v>
      </c>
      <c r="W125" s="42">
        <v>0</v>
      </c>
      <c r="X125" s="42">
        <v>0</v>
      </c>
      <c r="Y125" s="42">
        <v>0</v>
      </c>
      <c r="Z125" s="42">
        <v>0</v>
      </c>
      <c r="AA125" s="42">
        <v>0</v>
      </c>
      <c r="AB125" s="42">
        <v>0</v>
      </c>
      <c r="AC125" s="42">
        <v>0</v>
      </c>
      <c r="AD125" s="42">
        <v>0</v>
      </c>
      <c r="AE125" s="42">
        <v>0</v>
      </c>
      <c r="AF125" s="42">
        <v>0</v>
      </c>
      <c r="AG125" s="42">
        <v>0</v>
      </c>
      <c r="AH125" s="42">
        <v>0</v>
      </c>
      <c r="AI125" s="47">
        <v>0</v>
      </c>
      <c r="AJ125" s="47">
        <v>0</v>
      </c>
      <c r="AK125" s="47">
        <v>0</v>
      </c>
      <c r="AL125" s="47">
        <v>0</v>
      </c>
      <c r="AM125" s="47">
        <v>0</v>
      </c>
      <c r="AN125">
        <v>0</v>
      </c>
      <c r="AO125" s="47">
        <v>0</v>
      </c>
      <c r="AP125" s="47">
        <v>0</v>
      </c>
      <c r="AQ125" s="47">
        <v>0</v>
      </c>
      <c r="AR125" s="47">
        <v>0</v>
      </c>
      <c r="AS125" s="47">
        <v>0</v>
      </c>
      <c r="AT125" s="47">
        <v>0</v>
      </c>
      <c r="AU125" s="47">
        <v>0</v>
      </c>
      <c r="AV125" s="47">
        <v>0</v>
      </c>
      <c r="AW125" s="47">
        <v>0</v>
      </c>
      <c r="AX125" s="47">
        <v>0</v>
      </c>
      <c r="AY125">
        <v>0</v>
      </c>
      <c r="AZ125" s="47">
        <v>0</v>
      </c>
      <c r="BA125" s="47">
        <v>0</v>
      </c>
      <c r="BB125">
        <v>0</v>
      </c>
      <c r="BC125" t="s">
        <v>650</v>
      </c>
      <c r="BD125">
        <v>0</v>
      </c>
      <c r="BE125">
        <v>0</v>
      </c>
      <c r="BF125">
        <v>0</v>
      </c>
      <c r="BG125">
        <v>0</v>
      </c>
    </row>
    <row r="126" spans="1:59" x14ac:dyDescent="0.25">
      <c r="A126" s="47">
        <v>0</v>
      </c>
      <c r="B126" s="47">
        <v>0</v>
      </c>
      <c r="C126" s="47">
        <v>0</v>
      </c>
      <c r="D126" s="47">
        <v>0</v>
      </c>
      <c r="E126" s="47">
        <v>0</v>
      </c>
      <c r="F126" s="47">
        <v>0</v>
      </c>
      <c r="G126" s="47">
        <v>0</v>
      </c>
      <c r="H126" s="47">
        <v>0</v>
      </c>
      <c r="I126" s="47">
        <v>0</v>
      </c>
      <c r="J126" s="47">
        <v>0</v>
      </c>
      <c r="K126" s="47">
        <v>21</v>
      </c>
      <c r="L126" s="47">
        <v>267</v>
      </c>
      <c r="M126" s="47">
        <v>1</v>
      </c>
      <c r="N126" s="47">
        <v>6</v>
      </c>
      <c r="O126" s="42">
        <v>0</v>
      </c>
      <c r="P126" s="42">
        <v>5</v>
      </c>
      <c r="Q126" s="42">
        <v>0</v>
      </c>
      <c r="R126" s="42">
        <v>0</v>
      </c>
      <c r="S126" s="47">
        <v>0</v>
      </c>
      <c r="T126" s="42">
        <v>1.92</v>
      </c>
      <c r="U126" s="42">
        <v>0</v>
      </c>
      <c r="V126" s="42">
        <v>0</v>
      </c>
      <c r="W126" s="42">
        <v>0</v>
      </c>
      <c r="X126" s="42">
        <v>0</v>
      </c>
      <c r="Y126" s="42">
        <v>0</v>
      </c>
      <c r="Z126" s="42">
        <v>0</v>
      </c>
      <c r="AA126" s="42">
        <v>0</v>
      </c>
      <c r="AB126" s="42">
        <v>0</v>
      </c>
      <c r="AC126" s="42">
        <v>0</v>
      </c>
      <c r="AD126" s="42">
        <v>0</v>
      </c>
      <c r="AE126" s="42">
        <v>0</v>
      </c>
      <c r="AF126" s="42">
        <v>0</v>
      </c>
      <c r="AG126" s="42">
        <v>0</v>
      </c>
      <c r="AH126" s="42">
        <v>0</v>
      </c>
      <c r="AI126" s="47">
        <v>0</v>
      </c>
      <c r="AJ126" s="47">
        <v>0</v>
      </c>
      <c r="AK126" s="47">
        <v>0</v>
      </c>
      <c r="AL126" s="47">
        <v>0</v>
      </c>
      <c r="AM126" s="47">
        <v>0</v>
      </c>
      <c r="AN126">
        <v>0</v>
      </c>
      <c r="AO126" s="47">
        <v>0</v>
      </c>
      <c r="AP126" s="47">
        <v>0</v>
      </c>
      <c r="AQ126" s="47">
        <v>0</v>
      </c>
      <c r="AR126" s="47">
        <v>0</v>
      </c>
      <c r="AS126" s="47">
        <v>0</v>
      </c>
      <c r="AT126" s="47">
        <v>0</v>
      </c>
      <c r="AU126" s="47">
        <v>0</v>
      </c>
      <c r="AV126" s="47">
        <v>0</v>
      </c>
      <c r="AW126" s="47">
        <v>0</v>
      </c>
      <c r="AX126" s="47">
        <v>0</v>
      </c>
      <c r="AY126">
        <v>0</v>
      </c>
      <c r="AZ126" s="47">
        <v>0</v>
      </c>
      <c r="BA126" s="47">
        <v>0</v>
      </c>
      <c r="BB126">
        <v>0</v>
      </c>
      <c r="BC126" t="s">
        <v>629</v>
      </c>
      <c r="BD126">
        <v>0</v>
      </c>
      <c r="BE126">
        <v>0</v>
      </c>
      <c r="BF126">
        <v>0</v>
      </c>
      <c r="BG126">
        <v>0</v>
      </c>
    </row>
    <row r="127" spans="1:59" x14ac:dyDescent="0.25">
      <c r="A127" s="47">
        <v>0</v>
      </c>
      <c r="B127" s="47">
        <v>0</v>
      </c>
      <c r="C127" s="47">
        <v>0</v>
      </c>
      <c r="D127" s="47">
        <v>0</v>
      </c>
      <c r="E127" s="47">
        <v>0</v>
      </c>
      <c r="F127" s="47">
        <v>0</v>
      </c>
      <c r="G127" s="47">
        <v>0</v>
      </c>
      <c r="H127" s="47">
        <v>0</v>
      </c>
      <c r="I127" s="47">
        <v>0</v>
      </c>
      <c r="J127" s="47">
        <v>0</v>
      </c>
      <c r="K127" s="47">
        <v>21</v>
      </c>
      <c r="L127" s="47">
        <v>267</v>
      </c>
      <c r="M127" s="47">
        <v>4</v>
      </c>
      <c r="N127" s="47">
        <v>5</v>
      </c>
      <c r="O127" s="42">
        <v>0</v>
      </c>
      <c r="P127" s="42">
        <v>3</v>
      </c>
      <c r="Q127" s="42">
        <v>0</v>
      </c>
      <c r="R127" s="42">
        <v>0</v>
      </c>
      <c r="S127" s="47">
        <v>0</v>
      </c>
      <c r="T127" s="42">
        <v>1.71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C127" s="42">
        <v>0</v>
      </c>
      <c r="AD127" s="42">
        <v>0</v>
      </c>
      <c r="AE127" s="42">
        <v>0</v>
      </c>
      <c r="AF127" s="42">
        <v>0</v>
      </c>
      <c r="AG127" s="42">
        <v>0</v>
      </c>
      <c r="AH127" s="42">
        <v>0</v>
      </c>
      <c r="AI127" s="47">
        <v>0</v>
      </c>
      <c r="AJ127" s="47">
        <v>0</v>
      </c>
      <c r="AK127" s="47">
        <v>0</v>
      </c>
      <c r="AL127" s="47">
        <v>0</v>
      </c>
      <c r="AM127" s="47">
        <v>0</v>
      </c>
      <c r="AN127">
        <v>0</v>
      </c>
      <c r="AO127" s="47">
        <v>0</v>
      </c>
      <c r="AP127" s="47">
        <v>0</v>
      </c>
      <c r="AQ127" s="47">
        <v>0</v>
      </c>
      <c r="AR127" s="47">
        <v>0</v>
      </c>
      <c r="AS127" s="47">
        <v>0</v>
      </c>
      <c r="AT127" s="47">
        <v>0</v>
      </c>
      <c r="AU127" s="47">
        <v>0</v>
      </c>
      <c r="AV127" s="47">
        <v>0</v>
      </c>
      <c r="AW127" s="47">
        <v>0</v>
      </c>
      <c r="AX127" s="47">
        <v>0</v>
      </c>
      <c r="AY127">
        <v>0</v>
      </c>
      <c r="AZ127" s="47">
        <v>0</v>
      </c>
      <c r="BA127" s="47">
        <v>0</v>
      </c>
      <c r="BB127">
        <v>0</v>
      </c>
      <c r="BC127" t="s">
        <v>679</v>
      </c>
      <c r="BD127">
        <v>0</v>
      </c>
      <c r="BE127">
        <v>0</v>
      </c>
      <c r="BF127">
        <v>0</v>
      </c>
      <c r="BG127">
        <v>0</v>
      </c>
    </row>
    <row r="128" spans="1:59" x14ac:dyDescent="0.25">
      <c r="A128" s="47">
        <v>0</v>
      </c>
      <c r="B128" s="47">
        <v>0</v>
      </c>
      <c r="C128" s="47">
        <v>0</v>
      </c>
      <c r="D128" s="47">
        <v>0</v>
      </c>
      <c r="E128" s="47">
        <v>0</v>
      </c>
      <c r="F128" s="47">
        <v>0</v>
      </c>
      <c r="G128" s="47">
        <v>0</v>
      </c>
      <c r="H128" s="47">
        <v>0</v>
      </c>
      <c r="I128" s="47">
        <v>0</v>
      </c>
      <c r="J128" s="47">
        <v>0</v>
      </c>
      <c r="K128" s="47">
        <v>21</v>
      </c>
      <c r="L128" s="47">
        <v>267</v>
      </c>
      <c r="M128" s="47">
        <v>2</v>
      </c>
      <c r="N128" s="47">
        <v>6</v>
      </c>
      <c r="O128" s="42">
        <v>0</v>
      </c>
      <c r="P128" s="42">
        <v>3</v>
      </c>
      <c r="Q128" s="42">
        <v>0</v>
      </c>
      <c r="R128" s="42">
        <v>0</v>
      </c>
      <c r="S128" s="47">
        <v>0</v>
      </c>
      <c r="T128" s="42">
        <v>1.71</v>
      </c>
      <c r="U128" s="42">
        <v>0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2">
        <v>0</v>
      </c>
      <c r="AB128" s="42">
        <v>0</v>
      </c>
      <c r="AC128" s="42">
        <v>0</v>
      </c>
      <c r="AD128" s="42">
        <v>0</v>
      </c>
      <c r="AE128" s="42">
        <v>0</v>
      </c>
      <c r="AF128" s="42">
        <v>0</v>
      </c>
      <c r="AG128" s="42">
        <v>0</v>
      </c>
      <c r="AH128" s="42">
        <v>0</v>
      </c>
      <c r="AI128" s="47">
        <v>0</v>
      </c>
      <c r="AJ128" s="47">
        <v>0</v>
      </c>
      <c r="AK128" s="47">
        <v>0</v>
      </c>
      <c r="AL128" s="47">
        <v>0</v>
      </c>
      <c r="AM128" s="47">
        <v>0</v>
      </c>
      <c r="AN128">
        <v>0</v>
      </c>
      <c r="AO128" s="47">
        <v>0</v>
      </c>
      <c r="AP128" s="47">
        <v>0</v>
      </c>
      <c r="AQ128" s="47">
        <v>0</v>
      </c>
      <c r="AR128" s="47">
        <v>0</v>
      </c>
      <c r="AS128" s="47">
        <v>0</v>
      </c>
      <c r="AT128" s="47">
        <v>0</v>
      </c>
      <c r="AU128" s="47">
        <v>0</v>
      </c>
      <c r="AV128" s="47">
        <v>0</v>
      </c>
      <c r="AW128" s="47">
        <v>0</v>
      </c>
      <c r="AX128" s="47">
        <v>0</v>
      </c>
      <c r="AY128">
        <v>0</v>
      </c>
      <c r="AZ128" s="47">
        <v>0</v>
      </c>
      <c r="BA128" s="47">
        <v>0</v>
      </c>
      <c r="BB128">
        <v>0</v>
      </c>
      <c r="BC128" t="s">
        <v>521</v>
      </c>
      <c r="BD128">
        <v>0</v>
      </c>
      <c r="BE128">
        <v>0</v>
      </c>
      <c r="BF128">
        <v>0</v>
      </c>
      <c r="BG128">
        <v>0</v>
      </c>
    </row>
    <row r="129" spans="1:59" x14ac:dyDescent="0.25">
      <c r="A129" s="47">
        <v>0</v>
      </c>
      <c r="B129" s="47">
        <v>0</v>
      </c>
      <c r="C129" s="47">
        <v>0</v>
      </c>
      <c r="D129" s="47">
        <v>0</v>
      </c>
      <c r="E129" s="47">
        <v>0</v>
      </c>
      <c r="F129" s="47">
        <v>0</v>
      </c>
      <c r="G129" s="47">
        <v>0</v>
      </c>
      <c r="H129" s="47">
        <v>0</v>
      </c>
      <c r="I129" s="47">
        <v>0</v>
      </c>
      <c r="J129" s="47">
        <v>0</v>
      </c>
      <c r="K129" s="47">
        <v>21</v>
      </c>
      <c r="L129" s="47">
        <v>267</v>
      </c>
      <c r="M129" s="47">
        <v>5</v>
      </c>
      <c r="N129" s="47">
        <v>6</v>
      </c>
      <c r="O129" s="42">
        <v>0</v>
      </c>
      <c r="P129" s="42">
        <v>2</v>
      </c>
      <c r="Q129" s="42">
        <v>0</v>
      </c>
      <c r="R129" s="42">
        <v>0</v>
      </c>
      <c r="S129" s="47">
        <v>0</v>
      </c>
      <c r="T129" s="42">
        <v>1.61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C129" s="42">
        <v>0</v>
      </c>
      <c r="AD129" s="42">
        <v>0</v>
      </c>
      <c r="AE129" s="42">
        <v>0</v>
      </c>
      <c r="AF129" s="42">
        <v>0</v>
      </c>
      <c r="AG129" s="42">
        <v>0</v>
      </c>
      <c r="AH129" s="42">
        <v>0</v>
      </c>
      <c r="AI129" s="47">
        <v>0</v>
      </c>
      <c r="AJ129" s="47">
        <v>0</v>
      </c>
      <c r="AK129" s="47">
        <v>0</v>
      </c>
      <c r="AL129" s="47">
        <v>0</v>
      </c>
      <c r="AM129" s="47">
        <v>0</v>
      </c>
      <c r="AN129">
        <v>0</v>
      </c>
      <c r="AO129" s="47">
        <v>0</v>
      </c>
      <c r="AP129" s="47">
        <v>0</v>
      </c>
      <c r="AQ129" s="47">
        <v>0</v>
      </c>
      <c r="AR129" s="47">
        <v>0</v>
      </c>
      <c r="AS129" s="47">
        <v>0</v>
      </c>
      <c r="AT129" s="47">
        <v>0</v>
      </c>
      <c r="AU129" s="47">
        <v>0</v>
      </c>
      <c r="AV129" s="47">
        <v>0</v>
      </c>
      <c r="AW129" s="47">
        <v>0</v>
      </c>
      <c r="AX129" s="47">
        <v>0</v>
      </c>
      <c r="AY129">
        <v>0</v>
      </c>
      <c r="AZ129" s="47">
        <v>0</v>
      </c>
      <c r="BA129" s="47">
        <v>0</v>
      </c>
      <c r="BB129">
        <v>0</v>
      </c>
      <c r="BC129" t="s">
        <v>565</v>
      </c>
      <c r="BD129">
        <v>0</v>
      </c>
      <c r="BE129">
        <v>0</v>
      </c>
      <c r="BF129">
        <v>0</v>
      </c>
      <c r="BG129">
        <v>0</v>
      </c>
    </row>
    <row r="130" spans="1:59" x14ac:dyDescent="0.25">
      <c r="A130" s="47">
        <v>0</v>
      </c>
      <c r="B130" s="47">
        <v>0</v>
      </c>
      <c r="C130" s="47">
        <v>0</v>
      </c>
      <c r="D130" s="47">
        <v>0</v>
      </c>
      <c r="E130" s="47">
        <v>0</v>
      </c>
      <c r="F130" s="47">
        <v>0</v>
      </c>
      <c r="G130" s="47">
        <v>0</v>
      </c>
      <c r="H130" s="47">
        <v>0</v>
      </c>
      <c r="I130" s="47">
        <v>0</v>
      </c>
      <c r="J130" s="47">
        <v>0</v>
      </c>
      <c r="K130" s="47">
        <v>21</v>
      </c>
      <c r="L130" s="47">
        <v>267</v>
      </c>
      <c r="M130" s="47">
        <v>1</v>
      </c>
      <c r="N130" s="47">
        <v>6</v>
      </c>
      <c r="O130" s="42">
        <v>0</v>
      </c>
      <c r="P130" s="42">
        <v>2</v>
      </c>
      <c r="Q130" s="42">
        <v>0</v>
      </c>
      <c r="R130" s="42">
        <v>0</v>
      </c>
      <c r="S130" s="47">
        <v>0</v>
      </c>
      <c r="T130" s="42">
        <v>1.61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C130" s="42">
        <v>0</v>
      </c>
      <c r="AD130" s="42">
        <v>0</v>
      </c>
      <c r="AE130" s="42">
        <v>0</v>
      </c>
      <c r="AF130" s="42">
        <v>0</v>
      </c>
      <c r="AG130" s="42">
        <v>0</v>
      </c>
      <c r="AH130" s="42">
        <v>0</v>
      </c>
      <c r="AI130" s="47">
        <v>0</v>
      </c>
      <c r="AJ130" s="47">
        <v>0</v>
      </c>
      <c r="AK130" s="47">
        <v>0</v>
      </c>
      <c r="AL130" s="47">
        <v>0</v>
      </c>
      <c r="AM130" s="47">
        <v>0</v>
      </c>
      <c r="AN130">
        <v>0</v>
      </c>
      <c r="AO130" s="47">
        <v>0</v>
      </c>
      <c r="AP130" s="47">
        <v>0</v>
      </c>
      <c r="AQ130" s="47">
        <v>0</v>
      </c>
      <c r="AR130" s="47">
        <v>0</v>
      </c>
      <c r="AS130" s="47">
        <v>0</v>
      </c>
      <c r="AT130" s="47">
        <v>0</v>
      </c>
      <c r="AU130" s="47">
        <v>0</v>
      </c>
      <c r="AV130" s="47">
        <v>0</v>
      </c>
      <c r="AW130" s="47">
        <v>0</v>
      </c>
      <c r="AX130" s="47">
        <v>0</v>
      </c>
      <c r="AY130">
        <v>0</v>
      </c>
      <c r="AZ130" s="47">
        <v>0</v>
      </c>
      <c r="BA130" s="47">
        <v>0</v>
      </c>
      <c r="BB130">
        <v>0</v>
      </c>
      <c r="BC130" t="s">
        <v>663</v>
      </c>
      <c r="BD130">
        <v>0</v>
      </c>
      <c r="BE130">
        <v>0</v>
      </c>
      <c r="BF130">
        <v>0</v>
      </c>
      <c r="BG130">
        <v>0</v>
      </c>
    </row>
    <row r="131" spans="1:59" x14ac:dyDescent="0.25">
      <c r="A131" s="47">
        <v>0</v>
      </c>
      <c r="B131" s="47">
        <v>0</v>
      </c>
      <c r="C131" s="47">
        <v>0</v>
      </c>
      <c r="D131" s="47">
        <v>0</v>
      </c>
      <c r="E131" s="47">
        <v>0</v>
      </c>
      <c r="F131" s="47">
        <v>0</v>
      </c>
      <c r="G131" s="47">
        <v>0</v>
      </c>
      <c r="H131" s="47">
        <v>0</v>
      </c>
      <c r="I131" s="47">
        <v>0</v>
      </c>
      <c r="J131" s="47">
        <v>0</v>
      </c>
      <c r="K131" s="47">
        <v>21</v>
      </c>
      <c r="L131" s="47">
        <v>267</v>
      </c>
      <c r="M131" s="47">
        <v>1</v>
      </c>
      <c r="N131" s="47">
        <v>6</v>
      </c>
      <c r="O131" s="42">
        <v>0</v>
      </c>
      <c r="P131" s="42">
        <v>1</v>
      </c>
      <c r="Q131" s="42">
        <v>0</v>
      </c>
      <c r="R131" s="42">
        <v>0</v>
      </c>
      <c r="S131" s="47">
        <v>0</v>
      </c>
      <c r="T131" s="42">
        <v>1.5</v>
      </c>
      <c r="U131" s="42">
        <v>0</v>
      </c>
      <c r="V131" s="42">
        <v>0</v>
      </c>
      <c r="W131" s="42">
        <v>0</v>
      </c>
      <c r="X131" s="42">
        <v>0</v>
      </c>
      <c r="Y131" s="42">
        <v>0</v>
      </c>
      <c r="Z131" s="42">
        <v>0</v>
      </c>
      <c r="AA131" s="42">
        <v>0</v>
      </c>
      <c r="AB131" s="42">
        <v>0</v>
      </c>
      <c r="AC131" s="42">
        <v>0</v>
      </c>
      <c r="AD131" s="42">
        <v>0</v>
      </c>
      <c r="AE131" s="42">
        <v>0</v>
      </c>
      <c r="AF131" s="42">
        <v>0</v>
      </c>
      <c r="AG131" s="42">
        <v>0</v>
      </c>
      <c r="AH131" s="42">
        <v>0</v>
      </c>
      <c r="AI131" s="47">
        <v>0</v>
      </c>
      <c r="AJ131" s="47">
        <v>0</v>
      </c>
      <c r="AK131" s="47">
        <v>0</v>
      </c>
      <c r="AL131" s="47">
        <v>0</v>
      </c>
      <c r="AM131" s="47">
        <v>0</v>
      </c>
      <c r="AN131">
        <v>0</v>
      </c>
      <c r="AO131" s="47">
        <v>0</v>
      </c>
      <c r="AP131" s="47">
        <v>0</v>
      </c>
      <c r="AQ131" s="47">
        <v>0</v>
      </c>
      <c r="AR131" s="47">
        <v>0</v>
      </c>
      <c r="AS131" s="47">
        <v>0</v>
      </c>
      <c r="AT131" s="47">
        <v>0</v>
      </c>
      <c r="AU131" s="47">
        <v>0</v>
      </c>
      <c r="AV131" s="47">
        <v>0</v>
      </c>
      <c r="AW131" s="47">
        <v>0</v>
      </c>
      <c r="AX131" s="47">
        <v>0</v>
      </c>
      <c r="AY131">
        <v>0</v>
      </c>
      <c r="AZ131" s="47">
        <v>0</v>
      </c>
      <c r="BA131" s="47">
        <v>0</v>
      </c>
      <c r="BB131">
        <v>0</v>
      </c>
      <c r="BC131" t="s">
        <v>649</v>
      </c>
      <c r="BD131">
        <v>0</v>
      </c>
      <c r="BE131">
        <v>0</v>
      </c>
      <c r="BF131">
        <v>0</v>
      </c>
      <c r="BG131">
        <v>0</v>
      </c>
    </row>
    <row r="132" spans="1:59" x14ac:dyDescent="0.25">
      <c r="A132" s="47">
        <v>1</v>
      </c>
      <c r="B132" s="47">
        <v>21</v>
      </c>
      <c r="C132" s="47">
        <v>17</v>
      </c>
      <c r="D132" s="47">
        <v>1</v>
      </c>
      <c r="E132" s="47">
        <v>15</v>
      </c>
      <c r="F132" s="47">
        <v>0</v>
      </c>
      <c r="G132" s="47">
        <v>0</v>
      </c>
      <c r="H132" s="47">
        <v>0</v>
      </c>
      <c r="I132" s="47">
        <v>0</v>
      </c>
      <c r="J132" s="47">
        <v>0</v>
      </c>
      <c r="K132" s="47">
        <v>21</v>
      </c>
      <c r="L132" s="47">
        <v>267</v>
      </c>
      <c r="M132" s="47">
        <v>4</v>
      </c>
      <c r="N132" s="47">
        <v>6</v>
      </c>
      <c r="O132" s="42">
        <v>0</v>
      </c>
      <c r="P132" s="42">
        <v>4.1399999999999997</v>
      </c>
      <c r="Q132" s="42">
        <v>0</v>
      </c>
      <c r="R132" s="42">
        <v>2.52</v>
      </c>
      <c r="S132" s="47">
        <v>12</v>
      </c>
      <c r="T132" s="42">
        <v>0.2</v>
      </c>
      <c r="U132" s="42">
        <v>3.1999999999999993</v>
      </c>
      <c r="V132" s="42">
        <v>1.58</v>
      </c>
      <c r="W132" s="42">
        <v>55</v>
      </c>
      <c r="X132" s="42">
        <v>53</v>
      </c>
      <c r="Y132" s="42">
        <v>1.25</v>
      </c>
      <c r="Z132" s="42">
        <v>1.75</v>
      </c>
      <c r="AA132" s="42">
        <v>1.42</v>
      </c>
      <c r="AB132" s="42">
        <v>0.08</v>
      </c>
      <c r="AC132" s="42">
        <v>0.08</v>
      </c>
      <c r="AD132" s="42">
        <v>0</v>
      </c>
      <c r="AE132" s="42">
        <v>0</v>
      </c>
      <c r="AF132" s="42">
        <v>0</v>
      </c>
      <c r="AG132" s="42">
        <v>0</v>
      </c>
      <c r="AH132" s="42">
        <v>0</v>
      </c>
      <c r="AI132" s="47">
        <v>11</v>
      </c>
      <c r="AJ132" s="47">
        <v>13</v>
      </c>
      <c r="AK132" s="47">
        <v>8</v>
      </c>
      <c r="AL132" s="47">
        <v>0</v>
      </c>
      <c r="AM132" s="47">
        <v>1</v>
      </c>
      <c r="AN132">
        <v>0</v>
      </c>
      <c r="AO132" s="47">
        <v>0</v>
      </c>
      <c r="AP132" s="47">
        <v>0</v>
      </c>
      <c r="AQ132" s="47">
        <v>0</v>
      </c>
      <c r="AR132" s="47">
        <v>0</v>
      </c>
      <c r="AS132" s="47">
        <v>4</v>
      </c>
      <c r="AT132" s="47">
        <v>8</v>
      </c>
      <c r="AU132" s="47">
        <v>9</v>
      </c>
      <c r="AV132" s="47">
        <v>1</v>
      </c>
      <c r="AW132" s="47">
        <v>0</v>
      </c>
      <c r="AX132" s="47">
        <v>0</v>
      </c>
      <c r="AY132">
        <v>0</v>
      </c>
      <c r="AZ132" s="47">
        <v>0</v>
      </c>
      <c r="BA132" s="47">
        <v>0</v>
      </c>
      <c r="BB132">
        <v>0</v>
      </c>
      <c r="BC132" t="s">
        <v>294</v>
      </c>
      <c r="BD132">
        <v>19.500000000000004</v>
      </c>
      <c r="BE132">
        <v>7.9</v>
      </c>
      <c r="BF132">
        <v>6</v>
      </c>
      <c r="BG132">
        <v>5</v>
      </c>
    </row>
    <row r="133" spans="1:59" x14ac:dyDescent="0.25">
      <c r="A133" s="47">
        <v>3</v>
      </c>
      <c r="B133" s="47">
        <v>7</v>
      </c>
      <c r="C133" s="47">
        <v>5</v>
      </c>
      <c r="D133" s="47">
        <v>1</v>
      </c>
      <c r="E133" s="47">
        <v>0</v>
      </c>
      <c r="F133" s="47">
        <v>0</v>
      </c>
      <c r="G133" s="47">
        <v>0</v>
      </c>
      <c r="H133" s="47">
        <v>0</v>
      </c>
      <c r="I133" s="47">
        <v>0</v>
      </c>
      <c r="J133" s="47">
        <v>0</v>
      </c>
      <c r="K133" s="47">
        <v>21</v>
      </c>
      <c r="L133" s="47">
        <v>267</v>
      </c>
      <c r="M133" s="47">
        <v>3</v>
      </c>
      <c r="N133" s="47">
        <v>6</v>
      </c>
      <c r="O133" s="42">
        <v>0</v>
      </c>
      <c r="P133" s="42">
        <v>2.31</v>
      </c>
      <c r="Q133" s="42">
        <v>0</v>
      </c>
      <c r="R133" s="42">
        <v>0.57999999999999996</v>
      </c>
      <c r="S133" s="47">
        <v>8</v>
      </c>
      <c r="T133" s="42">
        <v>-3.69</v>
      </c>
      <c r="U133" s="42">
        <v>-9.9999999999999936E-2</v>
      </c>
      <c r="V133" s="42">
        <v>0.98000000000000009</v>
      </c>
      <c r="W133" s="42">
        <v>66</v>
      </c>
      <c r="X133" s="42">
        <v>10</v>
      </c>
      <c r="Y133" s="42">
        <v>0</v>
      </c>
      <c r="Z133" s="42">
        <v>0.88</v>
      </c>
      <c r="AA133" s="42">
        <v>0.62</v>
      </c>
      <c r="AB133" s="42">
        <v>0.38</v>
      </c>
      <c r="AC133" s="42">
        <v>0.12</v>
      </c>
      <c r="AD133" s="42">
        <v>0</v>
      </c>
      <c r="AE133" s="42">
        <v>0</v>
      </c>
      <c r="AF133" s="42">
        <v>0</v>
      </c>
      <c r="AG133" s="42">
        <v>0</v>
      </c>
      <c r="AH133" s="42">
        <v>0</v>
      </c>
      <c r="AI133" s="47">
        <v>0</v>
      </c>
      <c r="AJ133" s="47">
        <v>2</v>
      </c>
      <c r="AK133" s="47">
        <v>2</v>
      </c>
      <c r="AL133" s="47">
        <v>2</v>
      </c>
      <c r="AM133" s="47">
        <v>0</v>
      </c>
      <c r="AN133">
        <v>0</v>
      </c>
      <c r="AO133" s="47">
        <v>0</v>
      </c>
      <c r="AP133" s="47">
        <v>0</v>
      </c>
      <c r="AQ133" s="47">
        <v>0</v>
      </c>
      <c r="AR133" s="47">
        <v>0</v>
      </c>
      <c r="AS133" s="47">
        <v>0</v>
      </c>
      <c r="AT133" s="47">
        <v>5</v>
      </c>
      <c r="AU133" s="47">
        <v>3</v>
      </c>
      <c r="AV133" s="47">
        <v>1</v>
      </c>
      <c r="AW133" s="47">
        <v>1</v>
      </c>
      <c r="AX133" s="47">
        <v>0</v>
      </c>
      <c r="AY133">
        <v>0</v>
      </c>
      <c r="AZ133" s="47">
        <v>0</v>
      </c>
      <c r="BA133" s="47">
        <v>0</v>
      </c>
      <c r="BB133">
        <v>0</v>
      </c>
      <c r="BC133" t="s">
        <v>476</v>
      </c>
      <c r="BD133">
        <v>-0.20000000000000018</v>
      </c>
      <c r="BE133">
        <v>4.8999999999999995</v>
      </c>
      <c r="BF133">
        <v>2</v>
      </c>
      <c r="BG133">
        <v>5</v>
      </c>
    </row>
    <row r="134" spans="1:59" x14ac:dyDescent="0.25">
      <c r="A134" s="47">
        <v>0</v>
      </c>
      <c r="B134" s="47">
        <v>0</v>
      </c>
      <c r="C134" s="47">
        <v>0</v>
      </c>
      <c r="D134" s="47">
        <v>0</v>
      </c>
      <c r="E134" s="47">
        <v>0</v>
      </c>
      <c r="F134" s="47">
        <v>0</v>
      </c>
      <c r="G134" s="47">
        <v>0</v>
      </c>
      <c r="H134" s="47">
        <v>0</v>
      </c>
      <c r="I134" s="47">
        <v>0</v>
      </c>
      <c r="J134" s="47">
        <v>0</v>
      </c>
      <c r="K134" s="47">
        <v>21</v>
      </c>
      <c r="L134" s="47">
        <v>267</v>
      </c>
      <c r="M134" s="47">
        <v>3</v>
      </c>
      <c r="N134" s="47">
        <v>6</v>
      </c>
      <c r="O134" s="42">
        <v>0</v>
      </c>
      <c r="P134" s="42">
        <v>2</v>
      </c>
      <c r="Q134" s="42">
        <v>0</v>
      </c>
      <c r="R134" s="42">
        <v>0</v>
      </c>
      <c r="S134" s="47">
        <v>0</v>
      </c>
      <c r="T134" s="42">
        <v>1.61</v>
      </c>
      <c r="U134" s="42">
        <v>0</v>
      </c>
      <c r="V134" s="42">
        <v>0</v>
      </c>
      <c r="W134" s="42">
        <v>0</v>
      </c>
      <c r="X134" s="42">
        <v>0</v>
      </c>
      <c r="Y134" s="42">
        <v>0</v>
      </c>
      <c r="Z134" s="42">
        <v>0</v>
      </c>
      <c r="AA134" s="42">
        <v>0</v>
      </c>
      <c r="AB134" s="42">
        <v>0</v>
      </c>
      <c r="AC134" s="42">
        <v>0</v>
      </c>
      <c r="AD134" s="42">
        <v>0</v>
      </c>
      <c r="AE134" s="42">
        <v>0</v>
      </c>
      <c r="AF134" s="42">
        <v>0</v>
      </c>
      <c r="AG134" s="42">
        <v>0</v>
      </c>
      <c r="AH134" s="42">
        <v>0</v>
      </c>
      <c r="AI134" s="47">
        <v>0</v>
      </c>
      <c r="AJ134" s="47">
        <v>0</v>
      </c>
      <c r="AK134" s="47">
        <v>0</v>
      </c>
      <c r="AL134" s="47">
        <v>0</v>
      </c>
      <c r="AM134" s="47">
        <v>0</v>
      </c>
      <c r="AN134">
        <v>0</v>
      </c>
      <c r="AO134" s="47">
        <v>0</v>
      </c>
      <c r="AP134" s="47">
        <v>0</v>
      </c>
      <c r="AQ134" s="47">
        <v>0</v>
      </c>
      <c r="AR134" s="47">
        <v>0</v>
      </c>
      <c r="AS134" s="47">
        <v>0</v>
      </c>
      <c r="AT134" s="47">
        <v>0</v>
      </c>
      <c r="AU134" s="47">
        <v>0</v>
      </c>
      <c r="AV134" s="47">
        <v>0</v>
      </c>
      <c r="AW134" s="47">
        <v>0</v>
      </c>
      <c r="AX134" s="47">
        <v>0</v>
      </c>
      <c r="AY134">
        <v>0</v>
      </c>
      <c r="AZ134" s="47">
        <v>0</v>
      </c>
      <c r="BA134" s="47">
        <v>0</v>
      </c>
      <c r="BB134">
        <v>0</v>
      </c>
      <c r="BC134" t="s">
        <v>559</v>
      </c>
      <c r="BD134">
        <v>0</v>
      </c>
      <c r="BE134">
        <v>0</v>
      </c>
      <c r="BF134">
        <v>0</v>
      </c>
      <c r="BG134">
        <v>0</v>
      </c>
    </row>
    <row r="135" spans="1:59" x14ac:dyDescent="0.25">
      <c r="A135" s="47">
        <v>0</v>
      </c>
      <c r="B135" s="47">
        <v>0</v>
      </c>
      <c r="C135" s="47">
        <v>0</v>
      </c>
      <c r="D135" s="47">
        <v>0</v>
      </c>
      <c r="E135" s="47">
        <v>0</v>
      </c>
      <c r="F135" s="47">
        <v>0</v>
      </c>
      <c r="G135" s="47">
        <v>0</v>
      </c>
      <c r="H135" s="47">
        <v>0</v>
      </c>
      <c r="I135" s="47">
        <v>0</v>
      </c>
      <c r="J135" s="47">
        <v>0</v>
      </c>
      <c r="K135" s="47">
        <v>21</v>
      </c>
      <c r="L135" s="47">
        <v>262</v>
      </c>
      <c r="M135" s="47">
        <v>5</v>
      </c>
      <c r="N135" s="47">
        <v>6</v>
      </c>
      <c r="O135" s="42">
        <v>0</v>
      </c>
      <c r="P135" s="42">
        <v>1</v>
      </c>
      <c r="Q135" s="42">
        <v>0</v>
      </c>
      <c r="R135" s="42">
        <v>0</v>
      </c>
      <c r="S135" s="47">
        <v>0</v>
      </c>
      <c r="T135" s="42">
        <v>1.5</v>
      </c>
      <c r="U135" s="42">
        <v>0</v>
      </c>
      <c r="V135" s="42">
        <v>0</v>
      </c>
      <c r="W135" s="42">
        <v>0</v>
      </c>
      <c r="X135" s="42">
        <v>0</v>
      </c>
      <c r="Y135" s="42">
        <v>0</v>
      </c>
      <c r="Z135" s="42">
        <v>0</v>
      </c>
      <c r="AA135" s="42">
        <v>0</v>
      </c>
      <c r="AB135" s="42">
        <v>0</v>
      </c>
      <c r="AC135" s="42">
        <v>0</v>
      </c>
      <c r="AD135" s="42">
        <v>0</v>
      </c>
      <c r="AE135" s="42">
        <v>0</v>
      </c>
      <c r="AF135" s="42">
        <v>0</v>
      </c>
      <c r="AG135" s="42">
        <v>0</v>
      </c>
      <c r="AH135" s="42">
        <v>0</v>
      </c>
      <c r="AI135" s="47">
        <v>0</v>
      </c>
      <c r="AJ135" s="47">
        <v>0</v>
      </c>
      <c r="AK135" s="47">
        <v>0</v>
      </c>
      <c r="AL135" s="47">
        <v>0</v>
      </c>
      <c r="AM135" s="47">
        <v>0</v>
      </c>
      <c r="AN135">
        <v>0</v>
      </c>
      <c r="AO135" s="47">
        <v>0</v>
      </c>
      <c r="AP135" s="47">
        <v>0</v>
      </c>
      <c r="AQ135" s="47">
        <v>0</v>
      </c>
      <c r="AR135" s="47">
        <v>0</v>
      </c>
      <c r="AS135" s="47">
        <v>0</v>
      </c>
      <c r="AT135" s="47">
        <v>0</v>
      </c>
      <c r="AU135" s="47">
        <v>0</v>
      </c>
      <c r="AV135" s="47">
        <v>0</v>
      </c>
      <c r="AW135" s="47">
        <v>0</v>
      </c>
      <c r="AX135" s="47">
        <v>0</v>
      </c>
      <c r="AY135">
        <v>0</v>
      </c>
      <c r="AZ135" s="47">
        <v>0</v>
      </c>
      <c r="BA135" s="47">
        <v>0</v>
      </c>
      <c r="BB135">
        <v>0</v>
      </c>
      <c r="BC135" t="s">
        <v>598</v>
      </c>
      <c r="BD135">
        <v>0</v>
      </c>
      <c r="BE135">
        <v>0</v>
      </c>
      <c r="BF135">
        <v>0</v>
      </c>
      <c r="BG135">
        <v>0</v>
      </c>
    </row>
    <row r="136" spans="1:59" x14ac:dyDescent="0.25">
      <c r="A136" s="47">
        <v>0</v>
      </c>
      <c r="B136" s="47">
        <v>0</v>
      </c>
      <c r="C136" s="47">
        <v>0</v>
      </c>
      <c r="D136" s="47">
        <v>0</v>
      </c>
      <c r="E136" s="47">
        <v>0</v>
      </c>
      <c r="F136" s="47">
        <v>0</v>
      </c>
      <c r="G136" s="47">
        <v>0</v>
      </c>
      <c r="H136" s="47">
        <v>0</v>
      </c>
      <c r="I136" s="47">
        <v>0</v>
      </c>
      <c r="J136" s="47">
        <v>0</v>
      </c>
      <c r="K136" s="47">
        <v>21</v>
      </c>
      <c r="L136" s="47">
        <v>262</v>
      </c>
      <c r="M136" s="47">
        <v>4</v>
      </c>
      <c r="N136" s="47">
        <v>6</v>
      </c>
      <c r="O136" s="42">
        <v>0</v>
      </c>
      <c r="P136" s="42">
        <v>3</v>
      </c>
      <c r="Q136" s="42">
        <v>0</v>
      </c>
      <c r="R136" s="42">
        <v>0</v>
      </c>
      <c r="S136" s="47">
        <v>0</v>
      </c>
      <c r="T136" s="42">
        <v>1.71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C136" s="42">
        <v>0</v>
      </c>
      <c r="AD136" s="42">
        <v>0</v>
      </c>
      <c r="AE136" s="42">
        <v>0</v>
      </c>
      <c r="AF136" s="42">
        <v>0</v>
      </c>
      <c r="AG136" s="42">
        <v>0</v>
      </c>
      <c r="AH136" s="42">
        <v>0</v>
      </c>
      <c r="AI136" s="47">
        <v>0</v>
      </c>
      <c r="AJ136" s="47">
        <v>0</v>
      </c>
      <c r="AK136" s="47">
        <v>0</v>
      </c>
      <c r="AL136" s="47">
        <v>0</v>
      </c>
      <c r="AM136" s="47">
        <v>0</v>
      </c>
      <c r="AN136">
        <v>0</v>
      </c>
      <c r="AO136" s="47">
        <v>0</v>
      </c>
      <c r="AP136" s="47">
        <v>0</v>
      </c>
      <c r="AQ136" s="47">
        <v>0</v>
      </c>
      <c r="AR136" s="47">
        <v>0</v>
      </c>
      <c r="AS136" s="47">
        <v>0</v>
      </c>
      <c r="AT136" s="47">
        <v>0</v>
      </c>
      <c r="AU136" s="47">
        <v>0</v>
      </c>
      <c r="AV136" s="47">
        <v>0</v>
      </c>
      <c r="AW136" s="47">
        <v>0</v>
      </c>
      <c r="AX136" s="47">
        <v>0</v>
      </c>
      <c r="AY136">
        <v>0</v>
      </c>
      <c r="AZ136" s="47">
        <v>0</v>
      </c>
      <c r="BA136" s="47">
        <v>0</v>
      </c>
      <c r="BB136">
        <v>0</v>
      </c>
      <c r="BC136" t="s">
        <v>569</v>
      </c>
      <c r="BD136">
        <v>0</v>
      </c>
      <c r="BE136">
        <v>0</v>
      </c>
      <c r="BF136">
        <v>0</v>
      </c>
      <c r="BG136">
        <v>0</v>
      </c>
    </row>
    <row r="137" spans="1:59" x14ac:dyDescent="0.25">
      <c r="A137" s="47">
        <v>0</v>
      </c>
      <c r="B137" s="47">
        <v>0</v>
      </c>
      <c r="C137" s="47">
        <v>0</v>
      </c>
      <c r="D137" s="47">
        <v>0</v>
      </c>
      <c r="E137" s="47">
        <v>0</v>
      </c>
      <c r="F137" s="47">
        <v>0</v>
      </c>
      <c r="G137" s="47">
        <v>0</v>
      </c>
      <c r="H137" s="47">
        <v>0</v>
      </c>
      <c r="I137" s="47">
        <v>0</v>
      </c>
      <c r="J137" s="47">
        <v>0</v>
      </c>
      <c r="K137" s="47">
        <v>21</v>
      </c>
      <c r="L137" s="47">
        <v>265</v>
      </c>
      <c r="M137" s="47">
        <v>4</v>
      </c>
      <c r="N137" s="47">
        <v>6</v>
      </c>
      <c r="O137" s="42">
        <v>0</v>
      </c>
      <c r="P137" s="42">
        <v>1.44</v>
      </c>
      <c r="Q137" s="42">
        <v>0</v>
      </c>
      <c r="R137" s="42">
        <v>0</v>
      </c>
      <c r="S137" s="47">
        <v>1</v>
      </c>
      <c r="T137" s="42">
        <v>1.55</v>
      </c>
      <c r="U137" s="42">
        <v>0</v>
      </c>
      <c r="V137" s="42">
        <v>0</v>
      </c>
      <c r="W137" s="42">
        <v>6</v>
      </c>
      <c r="X137" s="42">
        <v>6</v>
      </c>
      <c r="Y137" s="42">
        <v>0</v>
      </c>
      <c r="Z137" s="42">
        <v>0</v>
      </c>
      <c r="AA137" s="42">
        <v>0</v>
      </c>
      <c r="AB137" s="42">
        <v>0</v>
      </c>
      <c r="AC137" s="42">
        <v>0</v>
      </c>
      <c r="AD137" s="42">
        <v>0</v>
      </c>
      <c r="AE137" s="42">
        <v>0</v>
      </c>
      <c r="AF137" s="42">
        <v>0</v>
      </c>
      <c r="AG137" s="42">
        <v>0</v>
      </c>
      <c r="AH137" s="42">
        <v>0</v>
      </c>
      <c r="AI137" s="47">
        <v>0</v>
      </c>
      <c r="AJ137" s="47">
        <v>0</v>
      </c>
      <c r="AK137" s="47">
        <v>0</v>
      </c>
      <c r="AL137" s="47">
        <v>0</v>
      </c>
      <c r="AM137" s="47">
        <v>0</v>
      </c>
      <c r="AN137">
        <v>0</v>
      </c>
      <c r="AO137" s="47">
        <v>0</v>
      </c>
      <c r="AP137" s="47">
        <v>0</v>
      </c>
      <c r="AQ137" s="47">
        <v>0</v>
      </c>
      <c r="AR137" s="47">
        <v>0</v>
      </c>
      <c r="AS137" s="47">
        <v>0</v>
      </c>
      <c r="AT137" s="47">
        <v>0</v>
      </c>
      <c r="AU137" s="47">
        <v>0</v>
      </c>
      <c r="AV137" s="47">
        <v>0</v>
      </c>
      <c r="AW137" s="47">
        <v>0</v>
      </c>
      <c r="AX137" s="47">
        <v>0</v>
      </c>
      <c r="AY137">
        <v>0</v>
      </c>
      <c r="AZ137" s="47">
        <v>0</v>
      </c>
      <c r="BA137" s="47">
        <v>0</v>
      </c>
      <c r="BB137">
        <v>0</v>
      </c>
      <c r="BC137" t="s">
        <v>505</v>
      </c>
      <c r="BD137">
        <v>0</v>
      </c>
      <c r="BE137">
        <v>0</v>
      </c>
      <c r="BF137">
        <v>0</v>
      </c>
      <c r="BG137">
        <v>0</v>
      </c>
    </row>
    <row r="138" spans="1:59" x14ac:dyDescent="0.25">
      <c r="A138" s="47">
        <v>0</v>
      </c>
      <c r="B138" s="47">
        <v>0</v>
      </c>
      <c r="C138" s="47">
        <v>0</v>
      </c>
      <c r="D138" s="47">
        <v>0</v>
      </c>
      <c r="E138" s="47">
        <v>0</v>
      </c>
      <c r="F138" s="47">
        <v>0</v>
      </c>
      <c r="G138" s="47">
        <v>0</v>
      </c>
      <c r="H138" s="47">
        <v>0</v>
      </c>
      <c r="I138" s="47">
        <v>0</v>
      </c>
      <c r="J138" s="47">
        <v>0</v>
      </c>
      <c r="K138" s="47">
        <v>21</v>
      </c>
      <c r="L138" s="47">
        <v>265</v>
      </c>
      <c r="M138" s="47">
        <v>4</v>
      </c>
      <c r="N138" s="47">
        <v>6</v>
      </c>
      <c r="O138" s="42">
        <v>0</v>
      </c>
      <c r="P138" s="42">
        <v>3</v>
      </c>
      <c r="Q138" s="42">
        <v>0</v>
      </c>
      <c r="R138" s="42">
        <v>0</v>
      </c>
      <c r="S138" s="47">
        <v>0</v>
      </c>
      <c r="T138" s="42">
        <v>1.71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C138" s="42">
        <v>0</v>
      </c>
      <c r="AD138" s="42">
        <v>0</v>
      </c>
      <c r="AE138" s="42">
        <v>0</v>
      </c>
      <c r="AF138" s="42">
        <v>0</v>
      </c>
      <c r="AG138" s="42">
        <v>0</v>
      </c>
      <c r="AH138" s="42">
        <v>0</v>
      </c>
      <c r="AI138" s="47">
        <v>0</v>
      </c>
      <c r="AJ138" s="47">
        <v>0</v>
      </c>
      <c r="AK138" s="47">
        <v>0</v>
      </c>
      <c r="AL138" s="47">
        <v>0</v>
      </c>
      <c r="AM138" s="47">
        <v>0</v>
      </c>
      <c r="AN138">
        <v>0</v>
      </c>
      <c r="AO138" s="47">
        <v>0</v>
      </c>
      <c r="AP138" s="47">
        <v>0</v>
      </c>
      <c r="AQ138" s="47">
        <v>0</v>
      </c>
      <c r="AR138" s="47">
        <v>0</v>
      </c>
      <c r="AS138" s="47">
        <v>0</v>
      </c>
      <c r="AT138" s="47">
        <v>0</v>
      </c>
      <c r="AU138" s="47">
        <v>0</v>
      </c>
      <c r="AV138" s="47">
        <v>0</v>
      </c>
      <c r="AW138" s="47">
        <v>0</v>
      </c>
      <c r="AX138" s="47">
        <v>0</v>
      </c>
      <c r="AY138">
        <v>0</v>
      </c>
      <c r="AZ138" s="47">
        <v>0</v>
      </c>
      <c r="BA138" s="47">
        <v>0</v>
      </c>
      <c r="BB138">
        <v>0</v>
      </c>
      <c r="BC138" t="s">
        <v>571</v>
      </c>
      <c r="BD138">
        <v>0</v>
      </c>
      <c r="BE138">
        <v>0</v>
      </c>
      <c r="BF138">
        <v>0</v>
      </c>
      <c r="BG138">
        <v>0</v>
      </c>
    </row>
    <row r="139" spans="1:59" x14ac:dyDescent="0.25">
      <c r="A139" s="47">
        <v>0</v>
      </c>
      <c r="B139" s="47">
        <v>0</v>
      </c>
      <c r="C139" s="47">
        <v>0</v>
      </c>
      <c r="D139" s="47">
        <v>0</v>
      </c>
      <c r="E139" s="47">
        <v>0</v>
      </c>
      <c r="F139" s="47">
        <v>0</v>
      </c>
      <c r="G139" s="47">
        <v>0</v>
      </c>
      <c r="H139" s="47">
        <v>0</v>
      </c>
      <c r="I139" s="47">
        <v>0</v>
      </c>
      <c r="J139" s="47">
        <v>0</v>
      </c>
      <c r="K139" s="47">
        <v>21</v>
      </c>
      <c r="L139" s="47">
        <v>265</v>
      </c>
      <c r="M139" s="47">
        <v>5</v>
      </c>
      <c r="N139" s="47">
        <v>6</v>
      </c>
      <c r="O139" s="42">
        <v>0</v>
      </c>
      <c r="P139" s="42">
        <v>1</v>
      </c>
      <c r="Q139" s="42">
        <v>0</v>
      </c>
      <c r="R139" s="42">
        <v>0</v>
      </c>
      <c r="S139" s="47">
        <v>0</v>
      </c>
      <c r="T139" s="42">
        <v>1.5</v>
      </c>
      <c r="U139" s="42">
        <v>0</v>
      </c>
      <c r="V139" s="42">
        <v>0</v>
      </c>
      <c r="W139" s="42">
        <v>0</v>
      </c>
      <c r="X139" s="42">
        <v>0</v>
      </c>
      <c r="Y139" s="42">
        <v>0</v>
      </c>
      <c r="Z139" s="42">
        <v>0</v>
      </c>
      <c r="AA139" s="42">
        <v>0</v>
      </c>
      <c r="AB139" s="42">
        <v>0</v>
      </c>
      <c r="AC139" s="42">
        <v>0</v>
      </c>
      <c r="AD139" s="42">
        <v>0</v>
      </c>
      <c r="AE139" s="42">
        <v>0</v>
      </c>
      <c r="AF139" s="42">
        <v>0</v>
      </c>
      <c r="AG139" s="42">
        <v>0</v>
      </c>
      <c r="AH139" s="42">
        <v>0</v>
      </c>
      <c r="AI139" s="47">
        <v>0</v>
      </c>
      <c r="AJ139" s="47">
        <v>0</v>
      </c>
      <c r="AK139" s="47">
        <v>0</v>
      </c>
      <c r="AL139" s="47">
        <v>0</v>
      </c>
      <c r="AM139" s="47">
        <v>0</v>
      </c>
      <c r="AN139">
        <v>0</v>
      </c>
      <c r="AO139" s="47">
        <v>0</v>
      </c>
      <c r="AP139" s="47">
        <v>0</v>
      </c>
      <c r="AQ139" s="47">
        <v>0</v>
      </c>
      <c r="AR139" s="47">
        <v>0</v>
      </c>
      <c r="AS139" s="47">
        <v>0</v>
      </c>
      <c r="AT139" s="47">
        <v>0</v>
      </c>
      <c r="AU139" s="47">
        <v>0</v>
      </c>
      <c r="AV139" s="47">
        <v>0</v>
      </c>
      <c r="AW139" s="47">
        <v>0</v>
      </c>
      <c r="AX139" s="47">
        <v>0</v>
      </c>
      <c r="AY139">
        <v>0</v>
      </c>
      <c r="AZ139" s="47">
        <v>0</v>
      </c>
      <c r="BA139" s="47">
        <v>0</v>
      </c>
      <c r="BB139">
        <v>0</v>
      </c>
      <c r="BC139" t="s">
        <v>697</v>
      </c>
      <c r="BD139">
        <v>0</v>
      </c>
      <c r="BE139">
        <v>0</v>
      </c>
      <c r="BF139">
        <v>0</v>
      </c>
      <c r="BG139">
        <v>0</v>
      </c>
    </row>
    <row r="140" spans="1:59" x14ac:dyDescent="0.25">
      <c r="A140" s="47">
        <v>0</v>
      </c>
      <c r="B140" s="47">
        <v>0</v>
      </c>
      <c r="C140" s="47">
        <v>0</v>
      </c>
      <c r="D140" s="47">
        <v>0</v>
      </c>
      <c r="E140" s="47">
        <v>0</v>
      </c>
      <c r="F140" s="47">
        <v>0</v>
      </c>
      <c r="G140" s="47">
        <v>0</v>
      </c>
      <c r="H140" s="47">
        <v>0</v>
      </c>
      <c r="I140" s="47">
        <v>0</v>
      </c>
      <c r="J140" s="47">
        <v>0</v>
      </c>
      <c r="K140" s="47">
        <v>21</v>
      </c>
      <c r="L140" s="47">
        <v>280</v>
      </c>
      <c r="M140" s="47">
        <v>5</v>
      </c>
      <c r="N140" s="47">
        <v>6</v>
      </c>
      <c r="O140" s="42">
        <v>0</v>
      </c>
      <c r="P140" s="42">
        <v>1</v>
      </c>
      <c r="Q140" s="42">
        <v>0</v>
      </c>
      <c r="R140" s="42">
        <v>0</v>
      </c>
      <c r="S140" s="47">
        <v>0</v>
      </c>
      <c r="T140" s="42">
        <v>1.5</v>
      </c>
      <c r="U140" s="42">
        <v>0</v>
      </c>
      <c r="V140" s="42">
        <v>0</v>
      </c>
      <c r="W140" s="42">
        <v>0</v>
      </c>
      <c r="X140" s="42">
        <v>0</v>
      </c>
      <c r="Y140" s="42">
        <v>0</v>
      </c>
      <c r="Z140" s="42">
        <v>0</v>
      </c>
      <c r="AA140" s="42">
        <v>0</v>
      </c>
      <c r="AB140" s="42">
        <v>0</v>
      </c>
      <c r="AC140" s="42">
        <v>0</v>
      </c>
      <c r="AD140" s="42">
        <v>0</v>
      </c>
      <c r="AE140" s="42">
        <v>0</v>
      </c>
      <c r="AF140" s="42">
        <v>0</v>
      </c>
      <c r="AG140" s="42">
        <v>0</v>
      </c>
      <c r="AH140" s="42">
        <v>0</v>
      </c>
      <c r="AI140" s="47">
        <v>0</v>
      </c>
      <c r="AJ140" s="47">
        <v>0</v>
      </c>
      <c r="AK140" s="47">
        <v>0</v>
      </c>
      <c r="AL140" s="47">
        <v>0</v>
      </c>
      <c r="AM140" s="47">
        <v>0</v>
      </c>
      <c r="AN140">
        <v>0</v>
      </c>
      <c r="AO140" s="47">
        <v>0</v>
      </c>
      <c r="AP140" s="47">
        <v>0</v>
      </c>
      <c r="AQ140" s="47">
        <v>0</v>
      </c>
      <c r="AR140" s="47">
        <v>0</v>
      </c>
      <c r="AS140" s="47">
        <v>0</v>
      </c>
      <c r="AT140" s="47">
        <v>0</v>
      </c>
      <c r="AU140" s="47">
        <v>0</v>
      </c>
      <c r="AV140" s="47">
        <v>0</v>
      </c>
      <c r="AW140" s="47">
        <v>0</v>
      </c>
      <c r="AX140" s="47">
        <v>0</v>
      </c>
      <c r="AY140">
        <v>0</v>
      </c>
      <c r="AZ140" s="47">
        <v>0</v>
      </c>
      <c r="BA140" s="47">
        <v>0</v>
      </c>
      <c r="BB140">
        <v>0</v>
      </c>
      <c r="BC140" t="s">
        <v>693</v>
      </c>
      <c r="BD140">
        <v>0</v>
      </c>
      <c r="BE140">
        <v>0</v>
      </c>
      <c r="BF140">
        <v>0</v>
      </c>
      <c r="BG140">
        <v>0</v>
      </c>
    </row>
    <row r="141" spans="1:59" x14ac:dyDescent="0.25">
      <c r="A141" s="47">
        <v>0</v>
      </c>
      <c r="B141" s="47">
        <v>0</v>
      </c>
      <c r="C141" s="47">
        <v>0</v>
      </c>
      <c r="D141" s="47">
        <v>0</v>
      </c>
      <c r="E141" s="47">
        <v>0</v>
      </c>
      <c r="F141" s="47">
        <v>0</v>
      </c>
      <c r="G141" s="47">
        <v>0</v>
      </c>
      <c r="H141" s="47">
        <v>0</v>
      </c>
      <c r="I141" s="47">
        <v>0</v>
      </c>
      <c r="J141" s="47">
        <v>0</v>
      </c>
      <c r="K141" s="47">
        <v>21</v>
      </c>
      <c r="L141" s="47">
        <v>265</v>
      </c>
      <c r="M141" s="47">
        <v>5</v>
      </c>
      <c r="N141" s="47">
        <v>6</v>
      </c>
      <c r="O141" s="42">
        <v>0</v>
      </c>
      <c r="P141" s="42">
        <v>8</v>
      </c>
      <c r="Q141" s="42">
        <v>0</v>
      </c>
      <c r="R141" s="42">
        <v>0</v>
      </c>
      <c r="S141" s="47">
        <v>0</v>
      </c>
      <c r="T141" s="42">
        <v>0</v>
      </c>
      <c r="U141" s="42">
        <v>0</v>
      </c>
      <c r="V141" s="42">
        <v>0</v>
      </c>
      <c r="W141" s="42">
        <v>0</v>
      </c>
      <c r="X141" s="42">
        <v>0</v>
      </c>
      <c r="Y141" s="42">
        <v>0</v>
      </c>
      <c r="Z141" s="42">
        <v>0</v>
      </c>
      <c r="AA141" s="42">
        <v>0</v>
      </c>
      <c r="AB141" s="42">
        <v>0</v>
      </c>
      <c r="AC141" s="42">
        <v>0</v>
      </c>
      <c r="AD141" s="42">
        <v>0</v>
      </c>
      <c r="AE141" s="42">
        <v>0</v>
      </c>
      <c r="AF141" s="42">
        <v>0</v>
      </c>
      <c r="AG141" s="42">
        <v>0</v>
      </c>
      <c r="AH141" s="42">
        <v>0</v>
      </c>
      <c r="AI141" s="47">
        <v>0</v>
      </c>
      <c r="AJ141" s="47">
        <v>0</v>
      </c>
      <c r="AK141" s="47">
        <v>0</v>
      </c>
      <c r="AL141" s="47">
        <v>0</v>
      </c>
      <c r="AM141" s="47">
        <v>0</v>
      </c>
      <c r="AN141">
        <v>0</v>
      </c>
      <c r="AO141" s="47">
        <v>0</v>
      </c>
      <c r="AP141" s="47">
        <v>0</v>
      </c>
      <c r="AQ141" s="47">
        <v>0</v>
      </c>
      <c r="AR141" s="47">
        <v>0</v>
      </c>
      <c r="AS141" s="47">
        <v>0</v>
      </c>
      <c r="AT141" s="47">
        <v>0</v>
      </c>
      <c r="AU141" s="47">
        <v>0</v>
      </c>
      <c r="AV141" s="47">
        <v>0</v>
      </c>
      <c r="AW141" s="47">
        <v>0</v>
      </c>
      <c r="AX141" s="47">
        <v>0</v>
      </c>
      <c r="AY141">
        <v>0</v>
      </c>
      <c r="AZ141" s="47">
        <v>0</v>
      </c>
      <c r="BA141" s="47">
        <v>0</v>
      </c>
      <c r="BB141">
        <v>0</v>
      </c>
      <c r="BC141" t="s">
        <v>1010</v>
      </c>
      <c r="BD141">
        <v>0</v>
      </c>
      <c r="BE141">
        <v>0</v>
      </c>
      <c r="BF141">
        <v>0</v>
      </c>
      <c r="BG141">
        <v>0</v>
      </c>
    </row>
    <row r="142" spans="1:59" x14ac:dyDescent="0.25">
      <c r="A142" s="47">
        <v>1</v>
      </c>
      <c r="B142" s="47">
        <v>0</v>
      </c>
      <c r="C142" s="47">
        <v>2</v>
      </c>
      <c r="D142" s="47">
        <v>0</v>
      </c>
      <c r="E142" s="47">
        <v>0</v>
      </c>
      <c r="F142" s="47">
        <v>0</v>
      </c>
      <c r="G142" s="47">
        <v>0</v>
      </c>
      <c r="H142" s="47">
        <v>0</v>
      </c>
      <c r="I142" s="47">
        <v>0</v>
      </c>
      <c r="J142" s="47">
        <v>0</v>
      </c>
      <c r="K142" s="47">
        <v>21</v>
      </c>
      <c r="L142" s="47">
        <v>267</v>
      </c>
      <c r="M142" s="47">
        <v>3</v>
      </c>
      <c r="N142" s="47">
        <v>6</v>
      </c>
      <c r="O142" s="42">
        <v>0</v>
      </c>
      <c r="P142" s="42">
        <v>0.97</v>
      </c>
      <c r="Q142" s="42">
        <v>0</v>
      </c>
      <c r="R142" s="42">
        <v>-2.6</v>
      </c>
      <c r="S142" s="47">
        <v>1</v>
      </c>
      <c r="T142" s="42">
        <v>1.1200000000000001</v>
      </c>
      <c r="U142" s="42">
        <v>0</v>
      </c>
      <c r="V142" s="42">
        <v>0</v>
      </c>
      <c r="W142" s="42">
        <v>97</v>
      </c>
      <c r="X142" s="42">
        <v>97</v>
      </c>
      <c r="Y142" s="42">
        <v>0</v>
      </c>
      <c r="Z142" s="42">
        <v>0</v>
      </c>
      <c r="AA142" s="42">
        <v>2</v>
      </c>
      <c r="AB142" s="42">
        <v>1</v>
      </c>
      <c r="AC142" s="42">
        <v>0</v>
      </c>
      <c r="AD142" s="42">
        <v>0</v>
      </c>
      <c r="AE142" s="42">
        <v>0</v>
      </c>
      <c r="AF142" s="42">
        <v>0</v>
      </c>
      <c r="AG142" s="42">
        <v>0</v>
      </c>
      <c r="AH142" s="42">
        <v>0</v>
      </c>
      <c r="AI142" s="47">
        <v>0</v>
      </c>
      <c r="AJ142" s="47">
        <v>0</v>
      </c>
      <c r="AK142" s="47">
        <v>2</v>
      </c>
      <c r="AL142" s="47">
        <v>1</v>
      </c>
      <c r="AM142" s="47">
        <v>0</v>
      </c>
      <c r="AN142">
        <v>0</v>
      </c>
      <c r="AO142" s="47">
        <v>0</v>
      </c>
      <c r="AP142" s="47">
        <v>0</v>
      </c>
      <c r="AQ142" s="47">
        <v>0</v>
      </c>
      <c r="AR142" s="47">
        <v>0</v>
      </c>
      <c r="AS142" s="47">
        <v>0</v>
      </c>
      <c r="AT142" s="47">
        <v>0</v>
      </c>
      <c r="AU142" s="47">
        <v>0</v>
      </c>
      <c r="AV142" s="47">
        <v>0</v>
      </c>
      <c r="AW142" s="47">
        <v>0</v>
      </c>
      <c r="AX142" s="47">
        <v>0</v>
      </c>
      <c r="AY142">
        <v>0</v>
      </c>
      <c r="AZ142" s="47">
        <v>0</v>
      </c>
      <c r="BA142" s="47">
        <v>0</v>
      </c>
      <c r="BB142">
        <v>0</v>
      </c>
      <c r="BC142" t="s">
        <v>599</v>
      </c>
      <c r="BD142">
        <v>-1.6</v>
      </c>
      <c r="BE142">
        <v>0</v>
      </c>
      <c r="BF142">
        <v>0</v>
      </c>
      <c r="BG142">
        <v>0</v>
      </c>
    </row>
    <row r="143" spans="1:59" x14ac:dyDescent="0.25">
      <c r="A143" s="47">
        <v>0</v>
      </c>
      <c r="B143" s="47">
        <v>0</v>
      </c>
      <c r="C143" s="47">
        <v>1</v>
      </c>
      <c r="D143" s="47">
        <v>1</v>
      </c>
      <c r="E143" s="47">
        <v>5</v>
      </c>
      <c r="F143" s="47">
        <v>0</v>
      </c>
      <c r="G143" s="47">
        <v>0</v>
      </c>
      <c r="H143" s="47">
        <v>0</v>
      </c>
      <c r="I143" s="47">
        <v>0</v>
      </c>
      <c r="J143" s="47">
        <v>0</v>
      </c>
      <c r="K143" s="47">
        <v>21</v>
      </c>
      <c r="L143" s="47">
        <v>283</v>
      </c>
      <c r="M143" s="47">
        <v>4</v>
      </c>
      <c r="N143" s="47">
        <v>6</v>
      </c>
      <c r="O143" s="42">
        <v>0</v>
      </c>
      <c r="P143" s="42">
        <v>2.62</v>
      </c>
      <c r="Q143" s="42">
        <v>0</v>
      </c>
      <c r="R143" s="42">
        <v>0.75</v>
      </c>
      <c r="S143" s="47">
        <v>4</v>
      </c>
      <c r="T143" s="42">
        <v>1.03</v>
      </c>
      <c r="U143" s="42">
        <v>0</v>
      </c>
      <c r="V143" s="42">
        <v>0</v>
      </c>
      <c r="W143" s="42">
        <v>13</v>
      </c>
      <c r="X143" s="42">
        <v>12</v>
      </c>
      <c r="Y143" s="42">
        <v>1.25</v>
      </c>
      <c r="Z143" s="42">
        <v>0</v>
      </c>
      <c r="AA143" s="42">
        <v>0.25</v>
      </c>
      <c r="AB143" s="42">
        <v>0</v>
      </c>
      <c r="AC143" s="42">
        <v>0.25</v>
      </c>
      <c r="AD143" s="42">
        <v>0</v>
      </c>
      <c r="AE143" s="42">
        <v>0</v>
      </c>
      <c r="AF143" s="42">
        <v>0</v>
      </c>
      <c r="AG143" s="42">
        <v>0</v>
      </c>
      <c r="AH143" s="42">
        <v>0</v>
      </c>
      <c r="AI143" s="47">
        <v>5</v>
      </c>
      <c r="AJ143" s="47">
        <v>0</v>
      </c>
      <c r="AK143" s="47">
        <v>1</v>
      </c>
      <c r="AL143" s="47">
        <v>0</v>
      </c>
      <c r="AM143" s="47">
        <v>1</v>
      </c>
      <c r="AN143">
        <v>0</v>
      </c>
      <c r="AO143" s="47">
        <v>0</v>
      </c>
      <c r="AP143" s="47">
        <v>0</v>
      </c>
      <c r="AQ143" s="47">
        <v>0</v>
      </c>
      <c r="AR143" s="47">
        <v>0</v>
      </c>
      <c r="AS143" s="47">
        <v>0</v>
      </c>
      <c r="AT143" s="47">
        <v>0</v>
      </c>
      <c r="AU143" s="47">
        <v>0</v>
      </c>
      <c r="AV143" s="47">
        <v>0</v>
      </c>
      <c r="AW143" s="47">
        <v>0</v>
      </c>
      <c r="AX143" s="47">
        <v>0</v>
      </c>
      <c r="AY143">
        <v>0</v>
      </c>
      <c r="AZ143" s="47">
        <v>0</v>
      </c>
      <c r="BA143" s="47">
        <v>0</v>
      </c>
      <c r="BB143">
        <v>0</v>
      </c>
      <c r="BC143" t="s">
        <v>131</v>
      </c>
      <c r="BD143">
        <v>3</v>
      </c>
      <c r="BE143">
        <v>0</v>
      </c>
      <c r="BF143">
        <v>0</v>
      </c>
      <c r="BG143">
        <v>0</v>
      </c>
    </row>
    <row r="144" spans="1:59" x14ac:dyDescent="0.25">
      <c r="A144" s="47">
        <v>0</v>
      </c>
      <c r="B144" s="47">
        <v>1</v>
      </c>
      <c r="C144" s="47">
        <v>1</v>
      </c>
      <c r="D144" s="47">
        <v>0</v>
      </c>
      <c r="E144" s="47">
        <v>4</v>
      </c>
      <c r="F144" s="47">
        <v>0</v>
      </c>
      <c r="G144" s="47">
        <v>0</v>
      </c>
      <c r="H144" s="47">
        <v>0</v>
      </c>
      <c r="I144" s="47">
        <v>0</v>
      </c>
      <c r="J144" s="47">
        <v>0</v>
      </c>
      <c r="K144" s="47">
        <v>21</v>
      </c>
      <c r="L144" s="47">
        <v>293</v>
      </c>
      <c r="M144" s="47">
        <v>4</v>
      </c>
      <c r="N144" s="47">
        <v>6</v>
      </c>
      <c r="O144" s="42">
        <v>0</v>
      </c>
      <c r="P144" s="42">
        <v>3.59</v>
      </c>
      <c r="Q144" s="42">
        <v>0</v>
      </c>
      <c r="R144" s="42">
        <v>0.97</v>
      </c>
      <c r="S144" s="47">
        <v>3</v>
      </c>
      <c r="T144" s="42">
        <v>1.73</v>
      </c>
      <c r="U144" s="42">
        <v>0.5</v>
      </c>
      <c r="V144" s="42">
        <v>1.2</v>
      </c>
      <c r="W144" s="42">
        <v>41</v>
      </c>
      <c r="X144" s="42">
        <v>33</v>
      </c>
      <c r="Y144" s="42">
        <v>1.33</v>
      </c>
      <c r="Z144" s="42">
        <v>0.33</v>
      </c>
      <c r="AA144" s="42">
        <v>0.33</v>
      </c>
      <c r="AB144" s="42">
        <v>0</v>
      </c>
      <c r="AC144" s="42">
        <v>0</v>
      </c>
      <c r="AD144" s="42">
        <v>0</v>
      </c>
      <c r="AE144" s="42">
        <v>0</v>
      </c>
      <c r="AF144" s="42">
        <v>0</v>
      </c>
      <c r="AG144" s="42">
        <v>0</v>
      </c>
      <c r="AH144" s="42">
        <v>0</v>
      </c>
      <c r="AI144" s="47">
        <v>1</v>
      </c>
      <c r="AJ144" s="47">
        <v>0</v>
      </c>
      <c r="AK144" s="47">
        <v>0</v>
      </c>
      <c r="AL144" s="47">
        <v>0</v>
      </c>
      <c r="AM144" s="47">
        <v>0</v>
      </c>
      <c r="AN144">
        <v>0</v>
      </c>
      <c r="AO144" s="47">
        <v>0</v>
      </c>
      <c r="AP144" s="47">
        <v>0</v>
      </c>
      <c r="AQ144" s="47">
        <v>0</v>
      </c>
      <c r="AR144" s="47">
        <v>0</v>
      </c>
      <c r="AS144" s="47">
        <v>3</v>
      </c>
      <c r="AT144" s="47">
        <v>1</v>
      </c>
      <c r="AU144" s="47">
        <v>1</v>
      </c>
      <c r="AV144" s="47">
        <v>0</v>
      </c>
      <c r="AW144" s="47">
        <v>0</v>
      </c>
      <c r="AX144" s="47">
        <v>0</v>
      </c>
      <c r="AY144">
        <v>0</v>
      </c>
      <c r="AZ144" s="47">
        <v>0</v>
      </c>
      <c r="BA144" s="47">
        <v>0</v>
      </c>
      <c r="BB144">
        <v>0</v>
      </c>
      <c r="BC144" t="s">
        <v>887</v>
      </c>
      <c r="BD144">
        <v>0.5</v>
      </c>
      <c r="BE144">
        <v>2.4000000000000004</v>
      </c>
      <c r="BF144">
        <v>1</v>
      </c>
      <c r="BG144">
        <v>2</v>
      </c>
    </row>
    <row r="145" spans="1:59" x14ac:dyDescent="0.25">
      <c r="A145" s="47">
        <v>0</v>
      </c>
      <c r="B145" s="47">
        <v>0</v>
      </c>
      <c r="C145" s="47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21</v>
      </c>
      <c r="L145" s="47">
        <v>263</v>
      </c>
      <c r="M145" s="47">
        <v>1</v>
      </c>
      <c r="N145" s="47">
        <v>6</v>
      </c>
      <c r="O145" s="42">
        <v>0</v>
      </c>
      <c r="P145" s="42">
        <v>1</v>
      </c>
      <c r="Q145" s="42">
        <v>0</v>
      </c>
      <c r="R145" s="42">
        <v>0</v>
      </c>
      <c r="S145" s="47">
        <v>0</v>
      </c>
      <c r="T145" s="42">
        <v>1.5</v>
      </c>
      <c r="U145" s="42">
        <v>0</v>
      </c>
      <c r="V145" s="42">
        <v>0</v>
      </c>
      <c r="W145" s="42">
        <v>0</v>
      </c>
      <c r="X145" s="42">
        <v>0</v>
      </c>
      <c r="Y145" s="42">
        <v>0</v>
      </c>
      <c r="Z145" s="42">
        <v>0</v>
      </c>
      <c r="AA145" s="42">
        <v>0</v>
      </c>
      <c r="AB145" s="42">
        <v>0</v>
      </c>
      <c r="AC145" s="42">
        <v>0</v>
      </c>
      <c r="AD145" s="42">
        <v>0</v>
      </c>
      <c r="AE145" s="42">
        <v>0</v>
      </c>
      <c r="AF145" s="42">
        <v>0</v>
      </c>
      <c r="AG145" s="42">
        <v>0</v>
      </c>
      <c r="AH145" s="42">
        <v>0</v>
      </c>
      <c r="AI145" s="47">
        <v>0</v>
      </c>
      <c r="AJ145" s="47">
        <v>0</v>
      </c>
      <c r="AK145" s="47">
        <v>0</v>
      </c>
      <c r="AL145" s="47">
        <v>0</v>
      </c>
      <c r="AM145" s="47">
        <v>0</v>
      </c>
      <c r="AN145">
        <v>0</v>
      </c>
      <c r="AO145" s="47">
        <v>0</v>
      </c>
      <c r="AP145" s="47">
        <v>0</v>
      </c>
      <c r="AQ145" s="47">
        <v>0</v>
      </c>
      <c r="AR145" s="47">
        <v>0</v>
      </c>
      <c r="AS145" s="47">
        <v>0</v>
      </c>
      <c r="AT145" s="47">
        <v>0</v>
      </c>
      <c r="AU145" s="47">
        <v>0</v>
      </c>
      <c r="AV145" s="47">
        <v>0</v>
      </c>
      <c r="AW145" s="47">
        <v>0</v>
      </c>
      <c r="AX145" s="47">
        <v>0</v>
      </c>
      <c r="AY145">
        <v>0</v>
      </c>
      <c r="AZ145" s="47">
        <v>0</v>
      </c>
      <c r="BA145" s="47">
        <v>0</v>
      </c>
      <c r="BB145">
        <v>0</v>
      </c>
      <c r="BC145" t="s">
        <v>892</v>
      </c>
      <c r="BD145">
        <v>0</v>
      </c>
      <c r="BE145">
        <v>0</v>
      </c>
      <c r="BF145">
        <v>0</v>
      </c>
      <c r="BG145">
        <v>0</v>
      </c>
    </row>
    <row r="146" spans="1:59" x14ac:dyDescent="0.25">
      <c r="A146" s="47">
        <v>0</v>
      </c>
      <c r="B146" s="47">
        <v>0</v>
      </c>
      <c r="C146" s="47">
        <v>0</v>
      </c>
      <c r="D146" s="47">
        <v>0</v>
      </c>
      <c r="E146" s="47">
        <v>0</v>
      </c>
      <c r="F146" s="47">
        <v>0</v>
      </c>
      <c r="G146" s="47">
        <v>0</v>
      </c>
      <c r="H146" s="47">
        <v>0</v>
      </c>
      <c r="I146" s="47">
        <v>0</v>
      </c>
      <c r="J146" s="47">
        <v>0</v>
      </c>
      <c r="K146" s="47">
        <v>21</v>
      </c>
      <c r="L146" s="47">
        <v>282</v>
      </c>
      <c r="M146" s="47">
        <v>3</v>
      </c>
      <c r="N146" s="47">
        <v>6</v>
      </c>
      <c r="O146" s="42">
        <v>0</v>
      </c>
      <c r="P146" s="42">
        <v>1</v>
      </c>
      <c r="Q146" s="42">
        <v>0</v>
      </c>
      <c r="R146" s="42">
        <v>0</v>
      </c>
      <c r="S146" s="47">
        <v>0</v>
      </c>
      <c r="T146" s="42">
        <v>1.5</v>
      </c>
      <c r="U146" s="42">
        <v>0</v>
      </c>
      <c r="V146" s="42">
        <v>0</v>
      </c>
      <c r="W146" s="42">
        <v>0</v>
      </c>
      <c r="X146" s="42">
        <v>0</v>
      </c>
      <c r="Y146" s="42">
        <v>0</v>
      </c>
      <c r="Z146" s="42">
        <v>0</v>
      </c>
      <c r="AA146" s="42">
        <v>0</v>
      </c>
      <c r="AB146" s="42">
        <v>0</v>
      </c>
      <c r="AC146" s="42">
        <v>0</v>
      </c>
      <c r="AD146" s="42">
        <v>0</v>
      </c>
      <c r="AE146" s="42">
        <v>0</v>
      </c>
      <c r="AF146" s="42">
        <v>0</v>
      </c>
      <c r="AG146" s="42">
        <v>0</v>
      </c>
      <c r="AH146" s="42">
        <v>0</v>
      </c>
      <c r="AI146" s="47">
        <v>0</v>
      </c>
      <c r="AJ146" s="47">
        <v>0</v>
      </c>
      <c r="AK146" s="47">
        <v>0</v>
      </c>
      <c r="AL146" s="47">
        <v>0</v>
      </c>
      <c r="AM146" s="47">
        <v>0</v>
      </c>
      <c r="AN146">
        <v>0</v>
      </c>
      <c r="AO146" s="47">
        <v>0</v>
      </c>
      <c r="AP146" s="47">
        <v>0</v>
      </c>
      <c r="AQ146" s="47">
        <v>0</v>
      </c>
      <c r="AR146" s="47">
        <v>0</v>
      </c>
      <c r="AS146" s="47">
        <v>0</v>
      </c>
      <c r="AT146" s="47">
        <v>0</v>
      </c>
      <c r="AU146" s="47">
        <v>0</v>
      </c>
      <c r="AV146" s="47">
        <v>0</v>
      </c>
      <c r="AW146" s="47">
        <v>0</v>
      </c>
      <c r="AX146" s="47">
        <v>0</v>
      </c>
      <c r="AY146">
        <v>0</v>
      </c>
      <c r="AZ146" s="47">
        <v>0</v>
      </c>
      <c r="BA146" s="47">
        <v>0</v>
      </c>
      <c r="BB146">
        <v>0</v>
      </c>
      <c r="BC146" t="s">
        <v>224</v>
      </c>
      <c r="BD146">
        <v>0</v>
      </c>
      <c r="BE146">
        <v>0</v>
      </c>
      <c r="BF146">
        <v>0</v>
      </c>
      <c r="BG146">
        <v>0</v>
      </c>
    </row>
    <row r="147" spans="1:59" x14ac:dyDescent="0.25">
      <c r="A147" s="47">
        <v>0</v>
      </c>
      <c r="B147" s="47">
        <v>0</v>
      </c>
      <c r="C147" s="47">
        <v>0</v>
      </c>
      <c r="D147" s="47">
        <v>0</v>
      </c>
      <c r="E147" s="47">
        <v>1</v>
      </c>
      <c r="F147" s="47">
        <v>0</v>
      </c>
      <c r="G147" s="47">
        <v>0</v>
      </c>
      <c r="H147" s="47">
        <v>0</v>
      </c>
      <c r="I147" s="47">
        <v>0</v>
      </c>
      <c r="J147" s="47">
        <v>0</v>
      </c>
      <c r="K147" s="47">
        <v>21</v>
      </c>
      <c r="L147" s="47">
        <v>284</v>
      </c>
      <c r="M147" s="47">
        <v>5</v>
      </c>
      <c r="N147" s="47">
        <v>6</v>
      </c>
      <c r="O147" s="42">
        <v>0</v>
      </c>
      <c r="P147" s="42">
        <v>0.94</v>
      </c>
      <c r="Q147" s="42">
        <v>0</v>
      </c>
      <c r="R147" s="42">
        <v>0.5</v>
      </c>
      <c r="S147" s="47">
        <v>1</v>
      </c>
      <c r="T147" s="42">
        <v>1.57</v>
      </c>
      <c r="U147" s="42">
        <v>0</v>
      </c>
      <c r="V147" s="42">
        <v>0</v>
      </c>
      <c r="W147" s="42">
        <v>36</v>
      </c>
      <c r="X147" s="42">
        <v>36</v>
      </c>
      <c r="Y147" s="42">
        <v>1</v>
      </c>
      <c r="Z147" s="42">
        <v>0</v>
      </c>
      <c r="AA147" s="42">
        <v>0</v>
      </c>
      <c r="AB147" s="42">
        <v>0</v>
      </c>
      <c r="AC147" s="42">
        <v>0</v>
      </c>
      <c r="AD147" s="42">
        <v>0</v>
      </c>
      <c r="AE147" s="42">
        <v>0</v>
      </c>
      <c r="AF147" s="42">
        <v>0</v>
      </c>
      <c r="AG147" s="42">
        <v>0</v>
      </c>
      <c r="AH147" s="42">
        <v>0</v>
      </c>
      <c r="AI147" s="47">
        <v>1</v>
      </c>
      <c r="AJ147" s="47">
        <v>0</v>
      </c>
      <c r="AK147" s="47">
        <v>0</v>
      </c>
      <c r="AL147" s="47">
        <v>0</v>
      </c>
      <c r="AM147" s="47">
        <v>0</v>
      </c>
      <c r="AN147">
        <v>0</v>
      </c>
      <c r="AO147" s="47">
        <v>0</v>
      </c>
      <c r="AP147" s="47">
        <v>0</v>
      </c>
      <c r="AQ147" s="47">
        <v>0</v>
      </c>
      <c r="AR147" s="47">
        <v>0</v>
      </c>
      <c r="AS147" s="47">
        <v>0</v>
      </c>
      <c r="AT147" s="47">
        <v>0</v>
      </c>
      <c r="AU147" s="47">
        <v>0</v>
      </c>
      <c r="AV147" s="47">
        <v>0</v>
      </c>
      <c r="AW147" s="47">
        <v>0</v>
      </c>
      <c r="AX147" s="47">
        <v>0</v>
      </c>
      <c r="AY147">
        <v>0</v>
      </c>
      <c r="AZ147" s="47">
        <v>0</v>
      </c>
      <c r="BA147" s="47">
        <v>0</v>
      </c>
      <c r="BB147">
        <v>0</v>
      </c>
      <c r="BC147" t="s">
        <v>891</v>
      </c>
      <c r="BD147">
        <v>0.5</v>
      </c>
      <c r="BE147">
        <v>0</v>
      </c>
      <c r="BF147">
        <v>0</v>
      </c>
      <c r="BG147">
        <v>0</v>
      </c>
    </row>
    <row r="148" spans="1:59" x14ac:dyDescent="0.25">
      <c r="A148" s="47">
        <v>1</v>
      </c>
      <c r="B148" s="47">
        <v>1</v>
      </c>
      <c r="C148" s="47">
        <v>1</v>
      </c>
      <c r="D148" s="47">
        <v>0</v>
      </c>
      <c r="E148" s="47">
        <v>0</v>
      </c>
      <c r="F148" s="47">
        <v>0</v>
      </c>
      <c r="G148" s="47">
        <v>0</v>
      </c>
      <c r="H148" s="47">
        <v>0</v>
      </c>
      <c r="I148" s="47">
        <v>0</v>
      </c>
      <c r="J148" s="47">
        <v>0</v>
      </c>
      <c r="K148" s="47">
        <v>21</v>
      </c>
      <c r="L148" s="47">
        <v>262</v>
      </c>
      <c r="M148" s="47">
        <v>5</v>
      </c>
      <c r="N148" s="47">
        <v>6</v>
      </c>
      <c r="O148" s="42">
        <v>0</v>
      </c>
      <c r="P148" s="42">
        <v>1.29</v>
      </c>
      <c r="Q148" s="42">
        <v>0</v>
      </c>
      <c r="R148" s="42">
        <v>-0.05</v>
      </c>
      <c r="S148" s="47">
        <v>2</v>
      </c>
      <c r="T148" s="42">
        <v>0.51</v>
      </c>
      <c r="U148" s="42">
        <v>0</v>
      </c>
      <c r="V148" s="42">
        <v>0</v>
      </c>
      <c r="W148" s="42">
        <v>13</v>
      </c>
      <c r="X148" s="42">
        <v>22</v>
      </c>
      <c r="Y148" s="42">
        <v>0</v>
      </c>
      <c r="Z148" s="42">
        <v>0.5</v>
      </c>
      <c r="AA148" s="42">
        <v>0.5</v>
      </c>
      <c r="AB148" s="42">
        <v>0.5</v>
      </c>
      <c r="AC148" s="42">
        <v>0</v>
      </c>
      <c r="AD148" s="42">
        <v>0</v>
      </c>
      <c r="AE148" s="42">
        <v>0</v>
      </c>
      <c r="AF148" s="42">
        <v>0</v>
      </c>
      <c r="AG148" s="42">
        <v>0</v>
      </c>
      <c r="AH148" s="42">
        <v>0</v>
      </c>
      <c r="AI148" s="47">
        <v>0</v>
      </c>
      <c r="AJ148" s="47">
        <v>0</v>
      </c>
      <c r="AK148" s="47">
        <v>0</v>
      </c>
      <c r="AL148" s="47">
        <v>0</v>
      </c>
      <c r="AM148" s="47">
        <v>0</v>
      </c>
      <c r="AN148">
        <v>0</v>
      </c>
      <c r="AO148" s="47">
        <v>0</v>
      </c>
      <c r="AP148" s="47">
        <v>0</v>
      </c>
      <c r="AQ148" s="47">
        <v>0</v>
      </c>
      <c r="AR148" s="47">
        <v>0</v>
      </c>
      <c r="AS148" s="47">
        <v>0</v>
      </c>
      <c r="AT148" s="47">
        <v>1</v>
      </c>
      <c r="AU148" s="47">
        <v>1</v>
      </c>
      <c r="AV148" s="47">
        <v>1</v>
      </c>
      <c r="AW148" s="47">
        <v>0</v>
      </c>
      <c r="AX148" s="47">
        <v>0</v>
      </c>
      <c r="AY148">
        <v>0</v>
      </c>
      <c r="AZ148" s="47">
        <v>0</v>
      </c>
      <c r="BA148" s="47">
        <v>0</v>
      </c>
      <c r="BB148">
        <v>0</v>
      </c>
      <c r="BC148" t="s">
        <v>644</v>
      </c>
      <c r="BD148">
        <v>0</v>
      </c>
      <c r="BE148">
        <v>-0.10000000000000009</v>
      </c>
      <c r="BF148">
        <v>0</v>
      </c>
      <c r="BG148">
        <v>0</v>
      </c>
    </row>
    <row r="149" spans="1:59" x14ac:dyDescent="0.25">
      <c r="A149" s="47">
        <v>0</v>
      </c>
      <c r="B149" s="47">
        <v>3</v>
      </c>
      <c r="C149" s="47">
        <v>3</v>
      </c>
      <c r="D149" s="47">
        <v>0</v>
      </c>
      <c r="E149" s="47">
        <v>1</v>
      </c>
      <c r="F149" s="47">
        <v>0</v>
      </c>
      <c r="G149" s="47">
        <v>1</v>
      </c>
      <c r="H149" s="47">
        <v>0</v>
      </c>
      <c r="I149" s="47">
        <v>0</v>
      </c>
      <c r="J149" s="47">
        <v>0</v>
      </c>
      <c r="K149" s="47">
        <v>21</v>
      </c>
      <c r="L149" s="47">
        <v>283</v>
      </c>
      <c r="M149" s="47">
        <v>4</v>
      </c>
      <c r="N149" s="47">
        <v>5</v>
      </c>
      <c r="O149" s="42">
        <v>0</v>
      </c>
      <c r="P149" s="42">
        <v>5.88</v>
      </c>
      <c r="Q149" s="42">
        <v>0</v>
      </c>
      <c r="R149" s="42">
        <v>2.2000000000000002</v>
      </c>
      <c r="S149" s="47">
        <v>2</v>
      </c>
      <c r="T149" s="42">
        <v>3.85</v>
      </c>
      <c r="U149" s="42">
        <v>4.4000000000000004</v>
      </c>
      <c r="V149" s="42">
        <v>0</v>
      </c>
      <c r="W149" s="42">
        <v>45</v>
      </c>
      <c r="X149" s="42">
        <v>78</v>
      </c>
      <c r="Y149" s="42">
        <v>0.5</v>
      </c>
      <c r="Z149" s="42">
        <v>1.5</v>
      </c>
      <c r="AA149" s="42">
        <v>1.5</v>
      </c>
      <c r="AB149" s="42">
        <v>0</v>
      </c>
      <c r="AC149" s="42">
        <v>0</v>
      </c>
      <c r="AD149" s="42">
        <v>0</v>
      </c>
      <c r="AE149" s="42">
        <v>0</v>
      </c>
      <c r="AF149" s="42">
        <v>0</v>
      </c>
      <c r="AG149" s="42">
        <v>0.5</v>
      </c>
      <c r="AH149" s="42">
        <v>0</v>
      </c>
      <c r="AI149" s="47">
        <v>1</v>
      </c>
      <c r="AJ149" s="47">
        <v>3</v>
      </c>
      <c r="AK149" s="47">
        <v>3</v>
      </c>
      <c r="AL149" s="47">
        <v>0</v>
      </c>
      <c r="AM149" s="47">
        <v>0</v>
      </c>
      <c r="AN149">
        <v>0</v>
      </c>
      <c r="AO149" s="47">
        <v>0</v>
      </c>
      <c r="AP149" s="47">
        <v>0</v>
      </c>
      <c r="AQ149" s="47">
        <v>1</v>
      </c>
      <c r="AR149" s="47">
        <v>0</v>
      </c>
      <c r="AS149" s="47">
        <v>0</v>
      </c>
      <c r="AT149" s="47">
        <v>0</v>
      </c>
      <c r="AU149" s="47">
        <v>0</v>
      </c>
      <c r="AV149" s="47">
        <v>0</v>
      </c>
      <c r="AW149" s="47">
        <v>0</v>
      </c>
      <c r="AX149" s="47">
        <v>0</v>
      </c>
      <c r="AY149">
        <v>0</v>
      </c>
      <c r="AZ149" s="47">
        <v>0</v>
      </c>
      <c r="BA149" s="47">
        <v>0</v>
      </c>
      <c r="BB149">
        <v>0</v>
      </c>
      <c r="BC149" t="s">
        <v>894</v>
      </c>
      <c r="BD149">
        <v>4.3999999999999995</v>
      </c>
      <c r="BE149">
        <v>0</v>
      </c>
      <c r="BF149">
        <v>1</v>
      </c>
      <c r="BG149">
        <v>0</v>
      </c>
    </row>
    <row r="150" spans="1:59" x14ac:dyDescent="0.25">
      <c r="A150" s="47">
        <v>0</v>
      </c>
      <c r="B150" s="47">
        <v>0</v>
      </c>
      <c r="C150" s="47">
        <v>0</v>
      </c>
      <c r="D150" s="47">
        <v>0</v>
      </c>
      <c r="E150" s="47">
        <v>0</v>
      </c>
      <c r="F150" s="47">
        <v>0</v>
      </c>
      <c r="G150" s="47">
        <v>0</v>
      </c>
      <c r="H150" s="47">
        <v>0</v>
      </c>
      <c r="I150" s="47">
        <v>0</v>
      </c>
      <c r="J150" s="47">
        <v>0</v>
      </c>
      <c r="K150" s="47">
        <v>21</v>
      </c>
      <c r="L150" s="47">
        <v>284</v>
      </c>
      <c r="M150" s="47">
        <v>5</v>
      </c>
      <c r="N150" s="47">
        <v>6</v>
      </c>
      <c r="O150" s="42">
        <v>0</v>
      </c>
      <c r="P150" s="42">
        <v>1</v>
      </c>
      <c r="Q150" s="42">
        <v>0</v>
      </c>
      <c r="R150" s="42">
        <v>0</v>
      </c>
      <c r="S150" s="47">
        <v>0</v>
      </c>
      <c r="T150" s="42">
        <v>1.5</v>
      </c>
      <c r="U150" s="42">
        <v>0</v>
      </c>
      <c r="V150" s="42">
        <v>0</v>
      </c>
      <c r="W150" s="42">
        <v>0</v>
      </c>
      <c r="X150" s="42">
        <v>0</v>
      </c>
      <c r="Y150" s="42">
        <v>0</v>
      </c>
      <c r="Z150" s="42">
        <v>0</v>
      </c>
      <c r="AA150" s="42">
        <v>0</v>
      </c>
      <c r="AB150" s="42">
        <v>0</v>
      </c>
      <c r="AC150" s="42">
        <v>0</v>
      </c>
      <c r="AD150" s="42">
        <v>0</v>
      </c>
      <c r="AE150" s="42">
        <v>0</v>
      </c>
      <c r="AF150" s="42">
        <v>0</v>
      </c>
      <c r="AG150" s="42">
        <v>0</v>
      </c>
      <c r="AH150" s="42">
        <v>0</v>
      </c>
      <c r="AI150" s="47">
        <v>0</v>
      </c>
      <c r="AJ150" s="47">
        <v>0</v>
      </c>
      <c r="AK150" s="47">
        <v>0</v>
      </c>
      <c r="AL150" s="47">
        <v>0</v>
      </c>
      <c r="AM150" s="47">
        <v>0</v>
      </c>
      <c r="AN150">
        <v>0</v>
      </c>
      <c r="AO150" s="47">
        <v>0</v>
      </c>
      <c r="AP150" s="47">
        <v>0</v>
      </c>
      <c r="AQ150" s="47">
        <v>0</v>
      </c>
      <c r="AR150" s="47">
        <v>0</v>
      </c>
      <c r="AS150" s="47">
        <v>0</v>
      </c>
      <c r="AT150" s="47">
        <v>0</v>
      </c>
      <c r="AU150" s="47">
        <v>0</v>
      </c>
      <c r="AV150" s="47">
        <v>0</v>
      </c>
      <c r="AW150" s="47">
        <v>0</v>
      </c>
      <c r="AX150" s="47">
        <v>0</v>
      </c>
      <c r="AY150">
        <v>0</v>
      </c>
      <c r="AZ150" s="47">
        <v>0</v>
      </c>
      <c r="BA150" s="47">
        <v>0</v>
      </c>
      <c r="BB150">
        <v>0</v>
      </c>
      <c r="BC150" t="s">
        <v>890</v>
      </c>
      <c r="BD150">
        <v>0</v>
      </c>
      <c r="BE150">
        <v>0</v>
      </c>
      <c r="BF150">
        <v>0</v>
      </c>
      <c r="BG150">
        <v>0</v>
      </c>
    </row>
    <row r="151" spans="1:59" x14ac:dyDescent="0.25">
      <c r="A151" s="47">
        <v>0</v>
      </c>
      <c r="B151" s="47">
        <v>0</v>
      </c>
      <c r="C151" s="47">
        <v>0</v>
      </c>
      <c r="D151" s="47">
        <v>0</v>
      </c>
      <c r="E151" s="47">
        <v>0</v>
      </c>
      <c r="F151" s="47">
        <v>0</v>
      </c>
      <c r="G151" s="47">
        <v>0</v>
      </c>
      <c r="H151" s="47">
        <v>0</v>
      </c>
      <c r="I151" s="47">
        <v>0</v>
      </c>
      <c r="J151" s="47">
        <v>0</v>
      </c>
      <c r="K151" s="47">
        <v>21</v>
      </c>
      <c r="L151" s="47">
        <v>280</v>
      </c>
      <c r="M151" s="47">
        <v>5</v>
      </c>
      <c r="N151" s="47">
        <v>6</v>
      </c>
      <c r="O151" s="42">
        <v>0</v>
      </c>
      <c r="P151" s="42">
        <v>1</v>
      </c>
      <c r="Q151" s="42">
        <v>0</v>
      </c>
      <c r="R151" s="42">
        <v>0</v>
      </c>
      <c r="S151" s="47">
        <v>0</v>
      </c>
      <c r="T151" s="42">
        <v>1.5</v>
      </c>
      <c r="U151" s="42">
        <v>0</v>
      </c>
      <c r="V151" s="42">
        <v>0</v>
      </c>
      <c r="W151" s="42">
        <v>0</v>
      </c>
      <c r="X151" s="42">
        <v>0</v>
      </c>
      <c r="Y151" s="42">
        <v>0</v>
      </c>
      <c r="Z151" s="42">
        <v>0</v>
      </c>
      <c r="AA151" s="42">
        <v>0</v>
      </c>
      <c r="AB151" s="42">
        <v>0</v>
      </c>
      <c r="AC151" s="42">
        <v>0</v>
      </c>
      <c r="AD151" s="42">
        <v>0</v>
      </c>
      <c r="AE151" s="42">
        <v>0</v>
      </c>
      <c r="AF151" s="42">
        <v>0</v>
      </c>
      <c r="AG151" s="42">
        <v>0</v>
      </c>
      <c r="AH151" s="42">
        <v>0</v>
      </c>
      <c r="AI151" s="47">
        <v>0</v>
      </c>
      <c r="AJ151" s="47">
        <v>0</v>
      </c>
      <c r="AK151" s="47">
        <v>0</v>
      </c>
      <c r="AL151" s="47">
        <v>0</v>
      </c>
      <c r="AM151" s="47">
        <v>0</v>
      </c>
      <c r="AN151">
        <v>0</v>
      </c>
      <c r="AO151" s="47">
        <v>0</v>
      </c>
      <c r="AP151" s="47">
        <v>0</v>
      </c>
      <c r="AQ151" s="47">
        <v>0</v>
      </c>
      <c r="AR151" s="47">
        <v>0</v>
      </c>
      <c r="AS151" s="47">
        <v>0</v>
      </c>
      <c r="AT151" s="47">
        <v>0</v>
      </c>
      <c r="AU151" s="47">
        <v>0</v>
      </c>
      <c r="AV151" s="47">
        <v>0</v>
      </c>
      <c r="AW151" s="47">
        <v>0</v>
      </c>
      <c r="AX151" s="47">
        <v>0</v>
      </c>
      <c r="AY151">
        <v>0</v>
      </c>
      <c r="AZ151" s="47">
        <v>0</v>
      </c>
      <c r="BA151" s="47">
        <v>0</v>
      </c>
      <c r="BB151">
        <v>0</v>
      </c>
      <c r="BC151" t="s">
        <v>889</v>
      </c>
      <c r="BD151">
        <v>0</v>
      </c>
      <c r="BE151">
        <v>0</v>
      </c>
      <c r="BF151">
        <v>0</v>
      </c>
      <c r="BG151">
        <v>0</v>
      </c>
    </row>
    <row r="152" spans="1:59" x14ac:dyDescent="0.25">
      <c r="A152" s="47">
        <v>0</v>
      </c>
      <c r="B152" s="47">
        <v>0</v>
      </c>
      <c r="C152" s="47">
        <v>0</v>
      </c>
      <c r="D152" s="47">
        <v>0</v>
      </c>
      <c r="E152" s="47">
        <v>0</v>
      </c>
      <c r="F152" s="47">
        <v>0</v>
      </c>
      <c r="G152" s="47">
        <v>0</v>
      </c>
      <c r="H152" s="47">
        <v>0</v>
      </c>
      <c r="I152" s="47">
        <v>0</v>
      </c>
      <c r="J152" s="47">
        <v>0</v>
      </c>
      <c r="K152" s="47">
        <v>21</v>
      </c>
      <c r="L152" s="47">
        <v>266</v>
      </c>
      <c r="M152" s="47">
        <v>1</v>
      </c>
      <c r="N152" s="47">
        <v>6</v>
      </c>
      <c r="O152" s="42">
        <v>0</v>
      </c>
      <c r="P152" s="42">
        <v>2</v>
      </c>
      <c r="Q152" s="42">
        <v>0</v>
      </c>
      <c r="R152" s="42">
        <v>0</v>
      </c>
      <c r="S152" s="47">
        <v>0</v>
      </c>
      <c r="T152" s="42">
        <v>1.61</v>
      </c>
      <c r="U152" s="42">
        <v>0</v>
      </c>
      <c r="V152" s="42">
        <v>0</v>
      </c>
      <c r="W152" s="42">
        <v>0</v>
      </c>
      <c r="X152" s="42">
        <v>0</v>
      </c>
      <c r="Y152" s="42">
        <v>0</v>
      </c>
      <c r="Z152" s="42">
        <v>0</v>
      </c>
      <c r="AA152" s="42">
        <v>0</v>
      </c>
      <c r="AB152" s="42">
        <v>0</v>
      </c>
      <c r="AC152" s="42">
        <v>0</v>
      </c>
      <c r="AD152" s="42">
        <v>0</v>
      </c>
      <c r="AE152" s="42">
        <v>0</v>
      </c>
      <c r="AF152" s="42">
        <v>0</v>
      </c>
      <c r="AG152" s="42">
        <v>0</v>
      </c>
      <c r="AH152" s="42">
        <v>0</v>
      </c>
      <c r="AI152" s="47">
        <v>0</v>
      </c>
      <c r="AJ152" s="47">
        <v>0</v>
      </c>
      <c r="AK152" s="47">
        <v>0</v>
      </c>
      <c r="AL152" s="47">
        <v>0</v>
      </c>
      <c r="AM152" s="47">
        <v>0</v>
      </c>
      <c r="AN152">
        <v>0</v>
      </c>
      <c r="AO152" s="47">
        <v>0</v>
      </c>
      <c r="AP152" s="47">
        <v>0</v>
      </c>
      <c r="AQ152" s="47">
        <v>0</v>
      </c>
      <c r="AR152" s="47">
        <v>0</v>
      </c>
      <c r="AS152" s="47">
        <v>0</v>
      </c>
      <c r="AT152" s="47">
        <v>0</v>
      </c>
      <c r="AU152" s="47">
        <v>0</v>
      </c>
      <c r="AV152" s="47">
        <v>0</v>
      </c>
      <c r="AW152" s="47">
        <v>0</v>
      </c>
      <c r="AX152" s="47">
        <v>0</v>
      </c>
      <c r="AY152">
        <v>0</v>
      </c>
      <c r="AZ152" s="47">
        <v>0</v>
      </c>
      <c r="BA152" s="47">
        <v>0</v>
      </c>
      <c r="BB152">
        <v>0</v>
      </c>
      <c r="BC152" t="s">
        <v>573</v>
      </c>
      <c r="BD152">
        <v>0</v>
      </c>
      <c r="BE152">
        <v>0</v>
      </c>
      <c r="BF152">
        <v>0</v>
      </c>
      <c r="BG152">
        <v>0</v>
      </c>
    </row>
    <row r="153" spans="1:59" x14ac:dyDescent="0.25">
      <c r="A153" s="47">
        <v>0</v>
      </c>
      <c r="B153" s="47">
        <v>0</v>
      </c>
      <c r="C153" s="47">
        <v>0</v>
      </c>
      <c r="D153" s="47">
        <v>0</v>
      </c>
      <c r="E153" s="47">
        <v>0</v>
      </c>
      <c r="F153" s="47">
        <v>0</v>
      </c>
      <c r="G153" s="47">
        <v>0</v>
      </c>
      <c r="H153" s="47">
        <v>0</v>
      </c>
      <c r="I153" s="47">
        <v>0</v>
      </c>
      <c r="J153" s="47">
        <v>0</v>
      </c>
      <c r="K153" s="47">
        <v>21</v>
      </c>
      <c r="L153" s="47">
        <v>263</v>
      </c>
      <c r="M153" s="47">
        <v>3</v>
      </c>
      <c r="N153" s="47">
        <v>6</v>
      </c>
      <c r="O153" s="42">
        <v>0</v>
      </c>
      <c r="P153" s="42">
        <v>3</v>
      </c>
      <c r="Q153" s="42">
        <v>0</v>
      </c>
      <c r="R153" s="42">
        <v>0</v>
      </c>
      <c r="S153" s="47">
        <v>0</v>
      </c>
      <c r="T153" s="42">
        <v>1.71</v>
      </c>
      <c r="U153" s="42">
        <v>0</v>
      </c>
      <c r="V153" s="42">
        <v>0</v>
      </c>
      <c r="W153" s="42">
        <v>0</v>
      </c>
      <c r="X153" s="42">
        <v>0</v>
      </c>
      <c r="Y153" s="42">
        <v>0</v>
      </c>
      <c r="Z153" s="42">
        <v>0</v>
      </c>
      <c r="AA153" s="42">
        <v>0</v>
      </c>
      <c r="AB153" s="42">
        <v>0</v>
      </c>
      <c r="AC153" s="42">
        <v>0</v>
      </c>
      <c r="AD153" s="42">
        <v>0</v>
      </c>
      <c r="AE153" s="42">
        <v>0</v>
      </c>
      <c r="AF153" s="42">
        <v>0</v>
      </c>
      <c r="AG153" s="42">
        <v>0</v>
      </c>
      <c r="AH153" s="42">
        <v>0</v>
      </c>
      <c r="AI153" s="47">
        <v>0</v>
      </c>
      <c r="AJ153" s="47">
        <v>0</v>
      </c>
      <c r="AK153" s="47">
        <v>0</v>
      </c>
      <c r="AL153" s="47">
        <v>0</v>
      </c>
      <c r="AM153" s="47">
        <v>0</v>
      </c>
      <c r="AN153">
        <v>0</v>
      </c>
      <c r="AO153" s="47">
        <v>0</v>
      </c>
      <c r="AP153" s="47">
        <v>0</v>
      </c>
      <c r="AQ153" s="47">
        <v>0</v>
      </c>
      <c r="AR153" s="47">
        <v>0</v>
      </c>
      <c r="AS153" s="47">
        <v>0</v>
      </c>
      <c r="AT153" s="47">
        <v>0</v>
      </c>
      <c r="AU153" s="47">
        <v>0</v>
      </c>
      <c r="AV153" s="47">
        <v>0</v>
      </c>
      <c r="AW153" s="47">
        <v>0</v>
      </c>
      <c r="AX153" s="47">
        <v>0</v>
      </c>
      <c r="AY153">
        <v>0</v>
      </c>
      <c r="AZ153" s="47">
        <v>0</v>
      </c>
      <c r="BA153" s="47">
        <v>0</v>
      </c>
      <c r="BB153">
        <v>0</v>
      </c>
      <c r="BC153" t="s">
        <v>910</v>
      </c>
      <c r="BD153">
        <v>0</v>
      </c>
      <c r="BE153">
        <v>0</v>
      </c>
      <c r="BF153">
        <v>0</v>
      </c>
      <c r="BG153">
        <v>0</v>
      </c>
    </row>
    <row r="154" spans="1:59" x14ac:dyDescent="0.25">
      <c r="A154" s="47">
        <v>0</v>
      </c>
      <c r="B154" s="47">
        <v>1</v>
      </c>
      <c r="C154" s="47">
        <v>1</v>
      </c>
      <c r="D154" s="47">
        <v>1</v>
      </c>
      <c r="E154" s="47">
        <v>3</v>
      </c>
      <c r="F154" s="47">
        <v>0</v>
      </c>
      <c r="G154" s="47">
        <v>0</v>
      </c>
      <c r="H154" s="47">
        <v>0</v>
      </c>
      <c r="I154" s="47">
        <v>0</v>
      </c>
      <c r="J154" s="47">
        <v>0</v>
      </c>
      <c r="K154" s="47">
        <v>21</v>
      </c>
      <c r="L154" s="47">
        <v>1371</v>
      </c>
      <c r="M154" s="47">
        <v>5</v>
      </c>
      <c r="N154" s="47">
        <v>6</v>
      </c>
      <c r="O154" s="42">
        <v>0</v>
      </c>
      <c r="P154" s="42">
        <v>3.46</v>
      </c>
      <c r="Q154" s="42">
        <v>0</v>
      </c>
      <c r="R154" s="42">
        <v>2.0699999999999998</v>
      </c>
      <c r="S154" s="47">
        <v>3</v>
      </c>
      <c r="T154" s="42">
        <v>0.84</v>
      </c>
      <c r="U154" s="42">
        <v>1.1000000000000001</v>
      </c>
      <c r="V154" s="42">
        <v>4</v>
      </c>
      <c r="W154" s="42">
        <v>24</v>
      </c>
      <c r="X154" s="42">
        <v>23</v>
      </c>
      <c r="Y154" s="42">
        <v>1</v>
      </c>
      <c r="Z154" s="42">
        <v>0.33</v>
      </c>
      <c r="AA154" s="42">
        <v>0.33</v>
      </c>
      <c r="AB154" s="42">
        <v>0</v>
      </c>
      <c r="AC154" s="42">
        <v>0.33</v>
      </c>
      <c r="AD154" s="42">
        <v>0</v>
      </c>
      <c r="AE154" s="42">
        <v>0</v>
      </c>
      <c r="AF154" s="42">
        <v>0</v>
      </c>
      <c r="AG154" s="42">
        <v>0</v>
      </c>
      <c r="AH154" s="42">
        <v>0</v>
      </c>
      <c r="AI154" s="47">
        <v>1</v>
      </c>
      <c r="AJ154" s="47">
        <v>1</v>
      </c>
      <c r="AK154" s="47">
        <v>1</v>
      </c>
      <c r="AL154" s="47">
        <v>0</v>
      </c>
      <c r="AM154" s="47">
        <v>1</v>
      </c>
      <c r="AN154">
        <v>0</v>
      </c>
      <c r="AO154" s="47">
        <v>0</v>
      </c>
      <c r="AP154" s="47">
        <v>0</v>
      </c>
      <c r="AQ154" s="47">
        <v>0</v>
      </c>
      <c r="AR154" s="47">
        <v>0</v>
      </c>
      <c r="AS154" s="47">
        <v>2</v>
      </c>
      <c r="AT154" s="47">
        <v>0</v>
      </c>
      <c r="AU154" s="47">
        <v>0</v>
      </c>
      <c r="AV154" s="47">
        <v>0</v>
      </c>
      <c r="AW154" s="47">
        <v>0</v>
      </c>
      <c r="AX154" s="47">
        <v>0</v>
      </c>
      <c r="AY154">
        <v>0</v>
      </c>
      <c r="AZ154" s="47">
        <v>0</v>
      </c>
      <c r="BA154" s="47">
        <v>0</v>
      </c>
      <c r="BB154">
        <v>0</v>
      </c>
      <c r="BC154" t="s">
        <v>900</v>
      </c>
      <c r="BD154">
        <v>2.2000000000000002</v>
      </c>
      <c r="BE154">
        <v>1</v>
      </c>
      <c r="BF154">
        <v>2</v>
      </c>
      <c r="BG154">
        <v>0</v>
      </c>
    </row>
    <row r="155" spans="1:59" x14ac:dyDescent="0.25">
      <c r="A155" s="47">
        <v>0</v>
      </c>
      <c r="B155" s="47">
        <v>2</v>
      </c>
      <c r="C155" s="47">
        <v>3</v>
      </c>
      <c r="D155" s="47">
        <v>0</v>
      </c>
      <c r="E155" s="47">
        <v>0</v>
      </c>
      <c r="F155" s="47">
        <v>0</v>
      </c>
      <c r="G155" s="47">
        <v>0</v>
      </c>
      <c r="H155" s="47">
        <v>0</v>
      </c>
      <c r="I155" s="47">
        <v>0</v>
      </c>
      <c r="J155" s="47">
        <v>0</v>
      </c>
      <c r="K155" s="47">
        <v>21</v>
      </c>
      <c r="L155" s="47">
        <v>327</v>
      </c>
      <c r="M155" s="47">
        <v>3</v>
      </c>
      <c r="N155" s="47">
        <v>6</v>
      </c>
      <c r="O155" s="42">
        <v>0</v>
      </c>
      <c r="P155" s="42">
        <v>1.52</v>
      </c>
      <c r="Q155" s="42">
        <v>0</v>
      </c>
      <c r="R155" s="42">
        <v>-0.75</v>
      </c>
      <c r="S155" s="47">
        <v>2</v>
      </c>
      <c r="T155" s="42">
        <v>0.01</v>
      </c>
      <c r="U155" s="42">
        <v>0</v>
      </c>
      <c r="V155" s="42">
        <v>-0.75</v>
      </c>
      <c r="W155" s="42">
        <v>101</v>
      </c>
      <c r="X155" s="42">
        <v>99</v>
      </c>
      <c r="Y155" s="42">
        <v>0</v>
      </c>
      <c r="Z155" s="42">
        <v>1</v>
      </c>
      <c r="AA155" s="42">
        <v>1.5</v>
      </c>
      <c r="AB155" s="42">
        <v>0</v>
      </c>
      <c r="AC155" s="42">
        <v>0</v>
      </c>
      <c r="AD155" s="42">
        <v>0</v>
      </c>
      <c r="AE155" s="42">
        <v>0</v>
      </c>
      <c r="AF155" s="42">
        <v>0</v>
      </c>
      <c r="AG155" s="42">
        <v>0</v>
      </c>
      <c r="AH155" s="42">
        <v>0</v>
      </c>
      <c r="AI155" s="47">
        <v>0</v>
      </c>
      <c r="AJ155" s="47">
        <v>0</v>
      </c>
      <c r="AK155" s="47">
        <v>0</v>
      </c>
      <c r="AL155" s="47">
        <v>0</v>
      </c>
      <c r="AM155" s="47">
        <v>0</v>
      </c>
      <c r="AN155">
        <v>0</v>
      </c>
      <c r="AO155" s="47">
        <v>0</v>
      </c>
      <c r="AP155" s="47">
        <v>0</v>
      </c>
      <c r="AQ155" s="47">
        <v>0</v>
      </c>
      <c r="AR155" s="47">
        <v>0</v>
      </c>
      <c r="AS155" s="47">
        <v>0</v>
      </c>
      <c r="AT155" s="47">
        <v>2</v>
      </c>
      <c r="AU155" s="47">
        <v>3</v>
      </c>
      <c r="AV155" s="47">
        <v>0</v>
      </c>
      <c r="AW155" s="47">
        <v>0</v>
      </c>
      <c r="AX155" s="47">
        <v>0</v>
      </c>
      <c r="AY155">
        <v>0</v>
      </c>
      <c r="AZ155" s="47">
        <v>0</v>
      </c>
      <c r="BA155" s="47">
        <v>0</v>
      </c>
      <c r="BB155">
        <v>0</v>
      </c>
      <c r="BC155" t="s">
        <v>899</v>
      </c>
      <c r="BD155">
        <v>0</v>
      </c>
      <c r="BE155">
        <v>1.5</v>
      </c>
      <c r="BF155">
        <v>0</v>
      </c>
      <c r="BG155">
        <v>-2</v>
      </c>
    </row>
    <row r="156" spans="1:59" x14ac:dyDescent="0.25">
      <c r="A156" s="47">
        <v>0</v>
      </c>
      <c r="B156" s="47">
        <v>0</v>
      </c>
      <c r="C156" s="47">
        <v>0</v>
      </c>
      <c r="D156" s="47">
        <v>0</v>
      </c>
      <c r="E156" s="47">
        <v>0</v>
      </c>
      <c r="F156" s="47">
        <v>0</v>
      </c>
      <c r="G156" s="47">
        <v>0</v>
      </c>
      <c r="H156" s="47">
        <v>0</v>
      </c>
      <c r="I156" s="47">
        <v>0</v>
      </c>
      <c r="J156" s="47">
        <v>0</v>
      </c>
      <c r="K156" s="47">
        <v>21</v>
      </c>
      <c r="L156" s="47">
        <v>267</v>
      </c>
      <c r="M156" s="47">
        <v>2</v>
      </c>
      <c r="N156" s="47">
        <v>6</v>
      </c>
      <c r="O156" s="42">
        <v>0</v>
      </c>
      <c r="P156" s="42">
        <v>4</v>
      </c>
      <c r="Q156" s="42">
        <v>0</v>
      </c>
      <c r="R156" s="42">
        <v>0</v>
      </c>
      <c r="S156" s="47">
        <v>0</v>
      </c>
      <c r="T156" s="42">
        <v>1.82</v>
      </c>
      <c r="U156" s="42">
        <v>0</v>
      </c>
      <c r="V156" s="42">
        <v>0</v>
      </c>
      <c r="W156" s="42">
        <v>0</v>
      </c>
      <c r="X156" s="42">
        <v>0</v>
      </c>
      <c r="Y156" s="42">
        <v>0</v>
      </c>
      <c r="Z156" s="42">
        <v>0</v>
      </c>
      <c r="AA156" s="42">
        <v>0</v>
      </c>
      <c r="AB156" s="42">
        <v>0</v>
      </c>
      <c r="AC156" s="42">
        <v>0</v>
      </c>
      <c r="AD156" s="42">
        <v>0</v>
      </c>
      <c r="AE156" s="42">
        <v>0</v>
      </c>
      <c r="AF156" s="42">
        <v>0</v>
      </c>
      <c r="AG156" s="42">
        <v>0</v>
      </c>
      <c r="AH156" s="42">
        <v>0</v>
      </c>
      <c r="AI156" s="47">
        <v>0</v>
      </c>
      <c r="AJ156" s="47">
        <v>0</v>
      </c>
      <c r="AK156" s="47">
        <v>0</v>
      </c>
      <c r="AL156" s="47">
        <v>0</v>
      </c>
      <c r="AM156" s="47">
        <v>0</v>
      </c>
      <c r="AN156">
        <v>0</v>
      </c>
      <c r="AO156" s="47">
        <v>0</v>
      </c>
      <c r="AP156" s="47">
        <v>0</v>
      </c>
      <c r="AQ156" s="47">
        <v>0</v>
      </c>
      <c r="AR156" s="47">
        <v>0</v>
      </c>
      <c r="AS156" s="47">
        <v>0</v>
      </c>
      <c r="AT156" s="47">
        <v>0</v>
      </c>
      <c r="AU156" s="47">
        <v>0</v>
      </c>
      <c r="AV156" s="47">
        <v>0</v>
      </c>
      <c r="AW156" s="47">
        <v>0</v>
      </c>
      <c r="AX156" s="47">
        <v>0</v>
      </c>
      <c r="AY156">
        <v>0</v>
      </c>
      <c r="AZ156" s="47">
        <v>0</v>
      </c>
      <c r="BA156" s="47">
        <v>0</v>
      </c>
      <c r="BB156">
        <v>0</v>
      </c>
      <c r="BC156" t="s">
        <v>907</v>
      </c>
      <c r="BD156">
        <v>0</v>
      </c>
      <c r="BE156">
        <v>0</v>
      </c>
      <c r="BF156">
        <v>0</v>
      </c>
      <c r="BG156">
        <v>0</v>
      </c>
    </row>
    <row r="157" spans="1:59" x14ac:dyDescent="0.25">
      <c r="A157" s="47">
        <v>0</v>
      </c>
      <c r="B157" s="47">
        <v>0</v>
      </c>
      <c r="C157" s="47">
        <v>0</v>
      </c>
      <c r="D157" s="47">
        <v>0</v>
      </c>
      <c r="E157" s="47">
        <v>0</v>
      </c>
      <c r="F157" s="47">
        <v>0</v>
      </c>
      <c r="G157" s="47">
        <v>0</v>
      </c>
      <c r="H157" s="47">
        <v>0</v>
      </c>
      <c r="I157" s="47">
        <v>0</v>
      </c>
      <c r="J157" s="47">
        <v>0</v>
      </c>
      <c r="K157" s="47">
        <v>21</v>
      </c>
      <c r="L157" s="47">
        <v>327</v>
      </c>
      <c r="M157" s="47">
        <v>5</v>
      </c>
      <c r="N157" s="47">
        <v>6</v>
      </c>
      <c r="O157" s="42">
        <v>0</v>
      </c>
      <c r="P157" s="42">
        <v>5</v>
      </c>
      <c r="Q157" s="42">
        <v>0</v>
      </c>
      <c r="R157" s="42">
        <v>0</v>
      </c>
      <c r="S157" s="47">
        <v>0</v>
      </c>
      <c r="T157" s="42">
        <v>5.42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C157" s="42">
        <v>0</v>
      </c>
      <c r="AD157" s="42">
        <v>0</v>
      </c>
      <c r="AE157" s="42">
        <v>0</v>
      </c>
      <c r="AF157" s="42">
        <v>0</v>
      </c>
      <c r="AG157" s="42">
        <v>0</v>
      </c>
      <c r="AH157" s="42">
        <v>0</v>
      </c>
      <c r="AI157" s="47">
        <v>0</v>
      </c>
      <c r="AJ157" s="47">
        <v>0</v>
      </c>
      <c r="AK157" s="47">
        <v>0</v>
      </c>
      <c r="AL157" s="47">
        <v>0</v>
      </c>
      <c r="AM157" s="47">
        <v>0</v>
      </c>
      <c r="AN157">
        <v>0</v>
      </c>
      <c r="AO157" s="47">
        <v>0</v>
      </c>
      <c r="AP157" s="47">
        <v>0</v>
      </c>
      <c r="AQ157" s="47">
        <v>0</v>
      </c>
      <c r="AR157" s="47">
        <v>0</v>
      </c>
      <c r="AS157" s="47">
        <v>0</v>
      </c>
      <c r="AT157" s="47">
        <v>0</v>
      </c>
      <c r="AU157" s="47">
        <v>0</v>
      </c>
      <c r="AV157" s="47">
        <v>0</v>
      </c>
      <c r="AW157" s="47">
        <v>0</v>
      </c>
      <c r="AX157" s="47">
        <v>0</v>
      </c>
      <c r="AY157">
        <v>0</v>
      </c>
      <c r="AZ157" s="47">
        <v>0</v>
      </c>
      <c r="BA157" s="47">
        <v>0</v>
      </c>
      <c r="BB157">
        <v>0</v>
      </c>
      <c r="BC157" t="s">
        <v>924</v>
      </c>
      <c r="BD157">
        <v>0</v>
      </c>
      <c r="BE157">
        <v>0</v>
      </c>
      <c r="BF157">
        <v>0</v>
      </c>
      <c r="BG157">
        <v>0</v>
      </c>
    </row>
    <row r="158" spans="1:59" x14ac:dyDescent="0.25">
      <c r="A158" s="47">
        <v>0</v>
      </c>
      <c r="B158" s="47">
        <v>2</v>
      </c>
      <c r="C158" s="47">
        <v>0</v>
      </c>
      <c r="D158" s="47">
        <v>0</v>
      </c>
      <c r="E158" s="47">
        <v>1</v>
      </c>
      <c r="F158" s="47">
        <v>0</v>
      </c>
      <c r="G158" s="47">
        <v>0</v>
      </c>
      <c r="H158" s="47">
        <v>0</v>
      </c>
      <c r="I158" s="47">
        <v>0</v>
      </c>
      <c r="J158" s="47">
        <v>0</v>
      </c>
      <c r="K158" s="47">
        <v>21</v>
      </c>
      <c r="L158" s="47">
        <v>284</v>
      </c>
      <c r="M158" s="47">
        <v>5</v>
      </c>
      <c r="N158" s="47">
        <v>6</v>
      </c>
      <c r="O158" s="42">
        <v>0</v>
      </c>
      <c r="P158" s="42">
        <v>4.7699999999999996</v>
      </c>
      <c r="Q158" s="42">
        <v>0</v>
      </c>
      <c r="R158" s="42">
        <v>1.45</v>
      </c>
      <c r="S158" s="47">
        <v>2</v>
      </c>
      <c r="T158" s="42">
        <v>2.33</v>
      </c>
      <c r="U158" s="42">
        <v>2.4</v>
      </c>
      <c r="V158" s="42">
        <v>0.5</v>
      </c>
      <c r="W158" s="42">
        <v>35</v>
      </c>
      <c r="X158" s="42">
        <v>34</v>
      </c>
      <c r="Y158" s="42">
        <v>0.5</v>
      </c>
      <c r="Z158" s="42">
        <v>1</v>
      </c>
      <c r="AA158" s="42">
        <v>0</v>
      </c>
      <c r="AB158" s="42">
        <v>0</v>
      </c>
      <c r="AC158" s="42">
        <v>0</v>
      </c>
      <c r="AD158" s="42">
        <v>0</v>
      </c>
      <c r="AE158" s="42">
        <v>0</v>
      </c>
      <c r="AF158" s="42">
        <v>0</v>
      </c>
      <c r="AG158" s="42">
        <v>0</v>
      </c>
      <c r="AH158" s="42">
        <v>0</v>
      </c>
      <c r="AI158" s="47">
        <v>0</v>
      </c>
      <c r="AJ158" s="47">
        <v>2</v>
      </c>
      <c r="AK158" s="47">
        <v>0</v>
      </c>
      <c r="AL158" s="47">
        <v>0</v>
      </c>
      <c r="AM158" s="47">
        <v>0</v>
      </c>
      <c r="AN158">
        <v>0</v>
      </c>
      <c r="AO158" s="47">
        <v>0</v>
      </c>
      <c r="AP158" s="47">
        <v>0</v>
      </c>
      <c r="AQ158" s="47">
        <v>0</v>
      </c>
      <c r="AR158" s="47">
        <v>0</v>
      </c>
      <c r="AS158" s="47">
        <v>1</v>
      </c>
      <c r="AT158" s="47">
        <v>0</v>
      </c>
      <c r="AU158" s="47">
        <v>0</v>
      </c>
      <c r="AV158" s="47">
        <v>0</v>
      </c>
      <c r="AW158" s="47">
        <v>0</v>
      </c>
      <c r="AX158" s="47">
        <v>0</v>
      </c>
      <c r="AY158">
        <v>0</v>
      </c>
      <c r="AZ158" s="47">
        <v>0</v>
      </c>
      <c r="BA158" s="47">
        <v>0</v>
      </c>
      <c r="BB158">
        <v>0</v>
      </c>
      <c r="BC158" t="s">
        <v>969</v>
      </c>
      <c r="BD158">
        <v>2.4</v>
      </c>
      <c r="BE158">
        <v>0.5</v>
      </c>
      <c r="BF158">
        <v>1</v>
      </c>
      <c r="BG158">
        <v>1</v>
      </c>
    </row>
    <row r="159" spans="1:59" x14ac:dyDescent="0.25">
      <c r="A159" s="47">
        <v>0</v>
      </c>
      <c r="B159" s="47">
        <v>0</v>
      </c>
      <c r="C159" s="47">
        <v>0</v>
      </c>
      <c r="D159" s="47">
        <v>0</v>
      </c>
      <c r="E159" s="47">
        <v>0</v>
      </c>
      <c r="F159" s="47">
        <v>0</v>
      </c>
      <c r="G159" s="47">
        <v>0</v>
      </c>
      <c r="H159" s="47">
        <v>0</v>
      </c>
      <c r="I159" s="47">
        <v>0</v>
      </c>
      <c r="J159" s="47">
        <v>0</v>
      </c>
      <c r="K159" s="47">
        <v>21</v>
      </c>
      <c r="L159" s="47">
        <v>1371</v>
      </c>
      <c r="M159" s="47">
        <v>1</v>
      </c>
      <c r="N159" s="47">
        <v>6</v>
      </c>
      <c r="O159" s="42">
        <v>0</v>
      </c>
      <c r="P159" s="42">
        <v>1</v>
      </c>
      <c r="Q159" s="42">
        <v>0</v>
      </c>
      <c r="R159" s="42">
        <v>0</v>
      </c>
      <c r="S159" s="47">
        <v>0</v>
      </c>
      <c r="T159" s="42">
        <v>1.5</v>
      </c>
      <c r="U159" s="42">
        <v>0</v>
      </c>
      <c r="V159" s="42">
        <v>0</v>
      </c>
      <c r="W159" s="42">
        <v>0</v>
      </c>
      <c r="X159" s="42">
        <v>0</v>
      </c>
      <c r="Y159" s="42">
        <v>0</v>
      </c>
      <c r="Z159" s="42">
        <v>0</v>
      </c>
      <c r="AA159" s="42">
        <v>0</v>
      </c>
      <c r="AB159" s="42">
        <v>0</v>
      </c>
      <c r="AC159" s="42">
        <v>0</v>
      </c>
      <c r="AD159" s="42">
        <v>0</v>
      </c>
      <c r="AE159" s="42">
        <v>0</v>
      </c>
      <c r="AF159" s="42">
        <v>0</v>
      </c>
      <c r="AG159" s="42">
        <v>0</v>
      </c>
      <c r="AH159" s="42">
        <v>0</v>
      </c>
      <c r="AI159" s="47">
        <v>0</v>
      </c>
      <c r="AJ159" s="47">
        <v>0</v>
      </c>
      <c r="AK159" s="47">
        <v>0</v>
      </c>
      <c r="AL159" s="47">
        <v>0</v>
      </c>
      <c r="AM159" s="47">
        <v>0</v>
      </c>
      <c r="AN159">
        <v>0</v>
      </c>
      <c r="AO159" s="47">
        <v>0</v>
      </c>
      <c r="AP159" s="47">
        <v>0</v>
      </c>
      <c r="AQ159" s="47">
        <v>0</v>
      </c>
      <c r="AR159" s="47">
        <v>0</v>
      </c>
      <c r="AS159" s="47">
        <v>0</v>
      </c>
      <c r="AT159" s="47">
        <v>0</v>
      </c>
      <c r="AU159" s="47">
        <v>0</v>
      </c>
      <c r="AV159" s="47">
        <v>0</v>
      </c>
      <c r="AW159" s="47">
        <v>0</v>
      </c>
      <c r="AX159" s="47">
        <v>0</v>
      </c>
      <c r="AY159">
        <v>0</v>
      </c>
      <c r="AZ159" s="47">
        <v>0</v>
      </c>
      <c r="BA159" s="47">
        <v>0</v>
      </c>
      <c r="BB159">
        <v>0</v>
      </c>
      <c r="BC159" t="s">
        <v>567</v>
      </c>
      <c r="BD159">
        <v>0</v>
      </c>
      <c r="BE159">
        <v>0</v>
      </c>
      <c r="BF159">
        <v>0</v>
      </c>
      <c r="BG159">
        <v>0</v>
      </c>
    </row>
    <row r="160" spans="1:59" x14ac:dyDescent="0.25">
      <c r="A160" s="47">
        <v>0</v>
      </c>
      <c r="B160" s="47">
        <v>0</v>
      </c>
      <c r="C160" s="47">
        <v>0</v>
      </c>
      <c r="D160" s="47">
        <v>0</v>
      </c>
      <c r="E160" s="47">
        <v>1</v>
      </c>
      <c r="F160" s="47">
        <v>0</v>
      </c>
      <c r="G160" s="47">
        <v>0</v>
      </c>
      <c r="H160" s="47">
        <v>0</v>
      </c>
      <c r="I160" s="47">
        <v>0</v>
      </c>
      <c r="J160" s="47">
        <v>0</v>
      </c>
      <c r="K160" s="47">
        <v>21</v>
      </c>
      <c r="L160" s="47">
        <v>277</v>
      </c>
      <c r="M160" s="47">
        <v>4</v>
      </c>
      <c r="N160" s="47">
        <v>6</v>
      </c>
      <c r="O160" s="42">
        <v>0</v>
      </c>
      <c r="P160" s="42">
        <v>3.79</v>
      </c>
      <c r="Q160" s="42">
        <v>0</v>
      </c>
      <c r="R160" s="42">
        <v>0.5</v>
      </c>
      <c r="S160" s="47">
        <v>1</v>
      </c>
      <c r="T160" s="42">
        <v>1.87</v>
      </c>
      <c r="U160" s="42">
        <v>0.5</v>
      </c>
      <c r="V160" s="42">
        <v>0</v>
      </c>
      <c r="W160" s="42">
        <v>12</v>
      </c>
      <c r="X160" s="42">
        <v>12</v>
      </c>
      <c r="Y160" s="42">
        <v>1</v>
      </c>
      <c r="Z160" s="42">
        <v>0</v>
      </c>
      <c r="AA160" s="42">
        <v>0</v>
      </c>
      <c r="AB160" s="42">
        <v>0</v>
      </c>
      <c r="AC160" s="42">
        <v>0</v>
      </c>
      <c r="AD160" s="42">
        <v>0</v>
      </c>
      <c r="AE160" s="42">
        <v>0</v>
      </c>
      <c r="AF160" s="42">
        <v>0</v>
      </c>
      <c r="AG160" s="42">
        <v>0</v>
      </c>
      <c r="AH160" s="42">
        <v>0</v>
      </c>
      <c r="AI160" s="47">
        <v>1</v>
      </c>
      <c r="AJ160" s="47">
        <v>0</v>
      </c>
      <c r="AK160" s="47">
        <v>0</v>
      </c>
      <c r="AL160" s="47">
        <v>0</v>
      </c>
      <c r="AM160" s="47">
        <v>0</v>
      </c>
      <c r="AN160">
        <v>0</v>
      </c>
      <c r="AO160" s="47">
        <v>0</v>
      </c>
      <c r="AP160" s="47">
        <v>0</v>
      </c>
      <c r="AQ160" s="47">
        <v>0</v>
      </c>
      <c r="AR160" s="47">
        <v>0</v>
      </c>
      <c r="AS160" s="47">
        <v>0</v>
      </c>
      <c r="AT160" s="47">
        <v>0</v>
      </c>
      <c r="AU160" s="47">
        <v>0</v>
      </c>
      <c r="AV160" s="47">
        <v>0</v>
      </c>
      <c r="AW160" s="47">
        <v>0</v>
      </c>
      <c r="AX160" s="47">
        <v>0</v>
      </c>
      <c r="AY160">
        <v>0</v>
      </c>
      <c r="AZ160" s="47">
        <v>0</v>
      </c>
      <c r="BA160" s="47">
        <v>0</v>
      </c>
      <c r="BB160">
        <v>0</v>
      </c>
      <c r="BC160" t="s">
        <v>938</v>
      </c>
      <c r="BD160">
        <v>0.5</v>
      </c>
      <c r="BE160">
        <v>0</v>
      </c>
      <c r="BF160">
        <v>1</v>
      </c>
      <c r="BG160">
        <v>0</v>
      </c>
    </row>
    <row r="161" spans="1:59" x14ac:dyDescent="0.25">
      <c r="A161" s="47">
        <v>0</v>
      </c>
      <c r="B161" s="47">
        <v>0</v>
      </c>
      <c r="C161" s="47">
        <v>0</v>
      </c>
      <c r="D161" s="47">
        <v>0</v>
      </c>
      <c r="E161" s="47">
        <v>0</v>
      </c>
      <c r="F161" s="47">
        <v>0</v>
      </c>
      <c r="G161" s="47">
        <v>0</v>
      </c>
      <c r="H161" s="47">
        <v>0</v>
      </c>
      <c r="I161" s="47">
        <v>0</v>
      </c>
      <c r="J161" s="47">
        <v>0</v>
      </c>
      <c r="K161" s="47">
        <v>21</v>
      </c>
      <c r="L161" s="47">
        <v>284</v>
      </c>
      <c r="M161" s="47">
        <v>1</v>
      </c>
      <c r="N161" s="47">
        <v>7</v>
      </c>
      <c r="O161" s="42">
        <v>0</v>
      </c>
      <c r="P161" s="42">
        <v>3</v>
      </c>
      <c r="Q161" s="42">
        <v>0</v>
      </c>
      <c r="R161" s="42">
        <v>0</v>
      </c>
      <c r="S161" s="47">
        <v>0</v>
      </c>
      <c r="T161" s="42">
        <v>1.71</v>
      </c>
      <c r="U161" s="42">
        <v>0</v>
      </c>
      <c r="V161" s="42">
        <v>0</v>
      </c>
      <c r="W161" s="42">
        <v>0</v>
      </c>
      <c r="X161" s="42">
        <v>0</v>
      </c>
      <c r="Y161" s="42">
        <v>0</v>
      </c>
      <c r="Z161" s="42">
        <v>0</v>
      </c>
      <c r="AA161" s="42">
        <v>0</v>
      </c>
      <c r="AB161" s="42">
        <v>0</v>
      </c>
      <c r="AC161" s="42">
        <v>0</v>
      </c>
      <c r="AD161" s="42">
        <v>0</v>
      </c>
      <c r="AE161" s="42">
        <v>0</v>
      </c>
      <c r="AF161" s="42">
        <v>0</v>
      </c>
      <c r="AG161" s="42">
        <v>0</v>
      </c>
      <c r="AH161" s="42">
        <v>0</v>
      </c>
      <c r="AI161" s="47">
        <v>0</v>
      </c>
      <c r="AJ161" s="47">
        <v>0</v>
      </c>
      <c r="AK161" s="47">
        <v>0</v>
      </c>
      <c r="AL161" s="47">
        <v>0</v>
      </c>
      <c r="AM161" s="47">
        <v>0</v>
      </c>
      <c r="AN161">
        <v>0</v>
      </c>
      <c r="AO161" s="47">
        <v>0</v>
      </c>
      <c r="AP161" s="47">
        <v>0</v>
      </c>
      <c r="AQ161" s="47">
        <v>0</v>
      </c>
      <c r="AR161" s="47">
        <v>0</v>
      </c>
      <c r="AS161" s="47">
        <v>0</v>
      </c>
      <c r="AT161" s="47">
        <v>0</v>
      </c>
      <c r="AU161" s="47">
        <v>0</v>
      </c>
      <c r="AV161" s="47">
        <v>0</v>
      </c>
      <c r="AW161" s="47">
        <v>0</v>
      </c>
      <c r="AX161" s="47">
        <v>0</v>
      </c>
      <c r="AY161">
        <v>0</v>
      </c>
      <c r="AZ161" s="47">
        <v>0</v>
      </c>
      <c r="BA161" s="47">
        <v>0</v>
      </c>
      <c r="BB161">
        <v>0</v>
      </c>
      <c r="BC161" t="s">
        <v>940</v>
      </c>
      <c r="BD161">
        <v>0</v>
      </c>
      <c r="BE161">
        <v>0</v>
      </c>
      <c r="BF161">
        <v>0</v>
      </c>
      <c r="BG161">
        <v>0</v>
      </c>
    </row>
    <row r="162" spans="1:59" x14ac:dyDescent="0.25">
      <c r="A162" s="47">
        <v>0</v>
      </c>
      <c r="B162" s="47">
        <v>0</v>
      </c>
      <c r="C162" s="47">
        <v>0</v>
      </c>
      <c r="D162" s="47">
        <v>0</v>
      </c>
      <c r="E162" s="47">
        <v>0</v>
      </c>
      <c r="F162" s="47">
        <v>0</v>
      </c>
      <c r="G162" s="47">
        <v>0</v>
      </c>
      <c r="H162" s="47">
        <v>0</v>
      </c>
      <c r="I162" s="47">
        <v>0</v>
      </c>
      <c r="J162" s="47">
        <v>0</v>
      </c>
      <c r="K162" s="47">
        <v>21</v>
      </c>
      <c r="L162" s="47">
        <v>293</v>
      </c>
      <c r="M162" s="47">
        <v>3</v>
      </c>
      <c r="N162" s="47">
        <v>6</v>
      </c>
      <c r="O162" s="42">
        <v>0</v>
      </c>
      <c r="P162" s="42">
        <v>1</v>
      </c>
      <c r="Q162" s="42">
        <v>0</v>
      </c>
      <c r="R162" s="42">
        <v>0</v>
      </c>
      <c r="S162" s="47">
        <v>0</v>
      </c>
      <c r="T162" s="42">
        <v>1.5</v>
      </c>
      <c r="U162" s="42">
        <v>0</v>
      </c>
      <c r="V162" s="42">
        <v>0</v>
      </c>
      <c r="W162" s="42">
        <v>0</v>
      </c>
      <c r="X162" s="42">
        <v>0</v>
      </c>
      <c r="Y162" s="42">
        <v>0</v>
      </c>
      <c r="Z162" s="42">
        <v>0</v>
      </c>
      <c r="AA162" s="42">
        <v>0</v>
      </c>
      <c r="AB162" s="42">
        <v>0</v>
      </c>
      <c r="AC162" s="42">
        <v>0</v>
      </c>
      <c r="AD162" s="42">
        <v>0</v>
      </c>
      <c r="AE162" s="42">
        <v>0</v>
      </c>
      <c r="AF162" s="42">
        <v>0</v>
      </c>
      <c r="AG162" s="42">
        <v>0</v>
      </c>
      <c r="AH162" s="42">
        <v>0</v>
      </c>
      <c r="AI162" s="47">
        <v>0</v>
      </c>
      <c r="AJ162" s="47">
        <v>0</v>
      </c>
      <c r="AK162" s="47">
        <v>0</v>
      </c>
      <c r="AL162" s="47">
        <v>0</v>
      </c>
      <c r="AM162" s="47">
        <v>0</v>
      </c>
      <c r="AN162">
        <v>0</v>
      </c>
      <c r="AO162" s="47">
        <v>0</v>
      </c>
      <c r="AP162" s="47">
        <v>0</v>
      </c>
      <c r="AQ162" s="47">
        <v>0</v>
      </c>
      <c r="AR162" s="47">
        <v>0</v>
      </c>
      <c r="AS162" s="47">
        <v>0</v>
      </c>
      <c r="AT162" s="47">
        <v>0</v>
      </c>
      <c r="AU162" s="47">
        <v>0</v>
      </c>
      <c r="AV162" s="47">
        <v>0</v>
      </c>
      <c r="AW162" s="47">
        <v>0</v>
      </c>
      <c r="AX162" s="47">
        <v>0</v>
      </c>
      <c r="AY162">
        <v>0</v>
      </c>
      <c r="AZ162" s="47">
        <v>0</v>
      </c>
      <c r="BA162" s="47">
        <v>0</v>
      </c>
      <c r="BB162">
        <v>0</v>
      </c>
      <c r="BC162" t="s">
        <v>671</v>
      </c>
      <c r="BD162">
        <v>0</v>
      </c>
      <c r="BE162">
        <v>0</v>
      </c>
      <c r="BF162">
        <v>0</v>
      </c>
      <c r="BG162">
        <v>0</v>
      </c>
    </row>
    <row r="163" spans="1:59" x14ac:dyDescent="0.25">
      <c r="A163" s="47">
        <v>0</v>
      </c>
      <c r="B163" s="47">
        <v>0</v>
      </c>
      <c r="C163" s="47">
        <v>0</v>
      </c>
      <c r="D163" s="47">
        <v>0</v>
      </c>
      <c r="E163" s="47">
        <v>0</v>
      </c>
      <c r="F163" s="47">
        <v>0</v>
      </c>
      <c r="G163" s="47">
        <v>1</v>
      </c>
      <c r="H163" s="47">
        <v>0</v>
      </c>
      <c r="I163" s="47">
        <v>0</v>
      </c>
      <c r="J163" s="47">
        <v>0</v>
      </c>
      <c r="K163" s="47">
        <v>21</v>
      </c>
      <c r="L163" s="47">
        <v>280</v>
      </c>
      <c r="M163" s="47">
        <v>3</v>
      </c>
      <c r="N163" s="47">
        <v>6</v>
      </c>
      <c r="O163" s="42">
        <v>0</v>
      </c>
      <c r="P163" s="42">
        <v>3.27</v>
      </c>
      <c r="Q163" s="42">
        <v>0</v>
      </c>
      <c r="R163" s="42">
        <v>1.2</v>
      </c>
      <c r="S163" s="47">
        <v>1</v>
      </c>
      <c r="T163" s="42">
        <v>1.91</v>
      </c>
      <c r="U163" s="42">
        <v>0</v>
      </c>
      <c r="V163" s="42">
        <v>1.2</v>
      </c>
      <c r="W163" s="42">
        <v>46</v>
      </c>
      <c r="X163" s="42">
        <v>46</v>
      </c>
      <c r="Y163" s="42">
        <v>0</v>
      </c>
      <c r="Z163" s="42">
        <v>0</v>
      </c>
      <c r="AA163" s="42">
        <v>0</v>
      </c>
      <c r="AB163" s="42">
        <v>0</v>
      </c>
      <c r="AC163" s="42">
        <v>0</v>
      </c>
      <c r="AD163" s="42">
        <v>0</v>
      </c>
      <c r="AE163" s="42">
        <v>0</v>
      </c>
      <c r="AF163" s="42">
        <v>0</v>
      </c>
      <c r="AG163" s="42">
        <v>1</v>
      </c>
      <c r="AH163" s="42">
        <v>0</v>
      </c>
      <c r="AI163" s="47">
        <v>0</v>
      </c>
      <c r="AJ163" s="47">
        <v>0</v>
      </c>
      <c r="AK163" s="47">
        <v>0</v>
      </c>
      <c r="AL163" s="47">
        <v>0</v>
      </c>
      <c r="AM163" s="47">
        <v>0</v>
      </c>
      <c r="AN163">
        <v>0</v>
      </c>
      <c r="AO163" s="47">
        <v>0</v>
      </c>
      <c r="AP163" s="47">
        <v>0</v>
      </c>
      <c r="AQ163" s="47">
        <v>0</v>
      </c>
      <c r="AR163" s="47">
        <v>0</v>
      </c>
      <c r="AS163" s="47">
        <v>0</v>
      </c>
      <c r="AT163" s="47">
        <v>0</v>
      </c>
      <c r="AU163" s="47">
        <v>0</v>
      </c>
      <c r="AV163" s="47">
        <v>0</v>
      </c>
      <c r="AW163" s="47">
        <v>0</v>
      </c>
      <c r="AX163" s="47">
        <v>0</v>
      </c>
      <c r="AY163">
        <v>0</v>
      </c>
      <c r="AZ163" s="47">
        <v>0</v>
      </c>
      <c r="BA163" s="47">
        <v>1</v>
      </c>
      <c r="BB163">
        <v>0</v>
      </c>
      <c r="BC163" t="s">
        <v>923</v>
      </c>
      <c r="BD163">
        <v>0</v>
      </c>
      <c r="BE163">
        <v>1.2</v>
      </c>
      <c r="BF163">
        <v>0</v>
      </c>
      <c r="BG163">
        <v>1</v>
      </c>
    </row>
    <row r="164" spans="1:59" x14ac:dyDescent="0.25">
      <c r="A164" s="47">
        <v>0</v>
      </c>
      <c r="B164" s="47">
        <v>0</v>
      </c>
      <c r="C164" s="47">
        <v>0</v>
      </c>
      <c r="D164" s="47">
        <v>0</v>
      </c>
      <c r="E164" s="47">
        <v>0</v>
      </c>
      <c r="F164" s="47">
        <v>0</v>
      </c>
      <c r="G164" s="47">
        <v>0</v>
      </c>
      <c r="H164" s="47">
        <v>0</v>
      </c>
      <c r="I164" s="47">
        <v>0</v>
      </c>
      <c r="J164" s="47">
        <v>0</v>
      </c>
      <c r="K164" s="47">
        <v>21</v>
      </c>
      <c r="L164" s="47">
        <v>263</v>
      </c>
      <c r="M164" s="47">
        <v>5</v>
      </c>
      <c r="N164" s="47">
        <v>6</v>
      </c>
      <c r="O164" s="42">
        <v>0</v>
      </c>
      <c r="P164" s="42">
        <v>3</v>
      </c>
      <c r="Q164" s="42">
        <v>0</v>
      </c>
      <c r="R164" s="42">
        <v>0</v>
      </c>
      <c r="S164" s="47">
        <v>0</v>
      </c>
      <c r="T164" s="42">
        <v>1.71</v>
      </c>
      <c r="U164" s="42">
        <v>0</v>
      </c>
      <c r="V164" s="42">
        <v>0</v>
      </c>
      <c r="W164" s="42">
        <v>0</v>
      </c>
      <c r="X164" s="42">
        <v>0</v>
      </c>
      <c r="Y164" s="42">
        <v>0</v>
      </c>
      <c r="Z164" s="42">
        <v>0</v>
      </c>
      <c r="AA164" s="42">
        <v>0</v>
      </c>
      <c r="AB164" s="42">
        <v>0</v>
      </c>
      <c r="AC164" s="42">
        <v>0</v>
      </c>
      <c r="AD164" s="42">
        <v>0</v>
      </c>
      <c r="AE164" s="42">
        <v>0</v>
      </c>
      <c r="AF164" s="42">
        <v>0</v>
      </c>
      <c r="AG164" s="42">
        <v>0</v>
      </c>
      <c r="AH164" s="42">
        <v>0</v>
      </c>
      <c r="AI164" s="47">
        <v>0</v>
      </c>
      <c r="AJ164" s="47">
        <v>0</v>
      </c>
      <c r="AK164" s="47">
        <v>0</v>
      </c>
      <c r="AL164" s="47">
        <v>0</v>
      </c>
      <c r="AM164" s="47">
        <v>0</v>
      </c>
      <c r="AN164">
        <v>0</v>
      </c>
      <c r="AO164" s="47">
        <v>0</v>
      </c>
      <c r="AP164" s="47">
        <v>0</v>
      </c>
      <c r="AQ164" s="47">
        <v>0</v>
      </c>
      <c r="AR164" s="47">
        <v>0</v>
      </c>
      <c r="AS164" s="47">
        <v>0</v>
      </c>
      <c r="AT164" s="47">
        <v>0</v>
      </c>
      <c r="AU164" s="47">
        <v>0</v>
      </c>
      <c r="AV164" s="47">
        <v>0</v>
      </c>
      <c r="AW164" s="47">
        <v>0</v>
      </c>
      <c r="AX164" s="47">
        <v>0</v>
      </c>
      <c r="AY164">
        <v>0</v>
      </c>
      <c r="AZ164" s="47">
        <v>0</v>
      </c>
      <c r="BA164" s="47">
        <v>0</v>
      </c>
      <c r="BB164">
        <v>0</v>
      </c>
      <c r="BC164" t="s">
        <v>939</v>
      </c>
      <c r="BD164">
        <v>0</v>
      </c>
      <c r="BE164">
        <v>0</v>
      </c>
      <c r="BF164">
        <v>0</v>
      </c>
      <c r="BG164">
        <v>0</v>
      </c>
    </row>
    <row r="165" spans="1:59" x14ac:dyDescent="0.25">
      <c r="A165" s="47">
        <v>0</v>
      </c>
      <c r="B165" s="47">
        <v>0</v>
      </c>
      <c r="C165" s="47">
        <v>0</v>
      </c>
      <c r="D165" s="47">
        <v>0</v>
      </c>
      <c r="E165" s="47">
        <v>0</v>
      </c>
      <c r="F165" s="47">
        <v>0</v>
      </c>
      <c r="G165" s="47">
        <v>0</v>
      </c>
      <c r="H165" s="47">
        <v>0</v>
      </c>
      <c r="I165" s="47">
        <v>0</v>
      </c>
      <c r="J165" s="47">
        <v>0</v>
      </c>
      <c r="K165" s="47">
        <v>21</v>
      </c>
      <c r="L165" s="47">
        <v>294</v>
      </c>
      <c r="M165" s="47">
        <v>3</v>
      </c>
      <c r="N165" s="47">
        <v>6</v>
      </c>
      <c r="O165" s="42">
        <v>0</v>
      </c>
      <c r="P165" s="42">
        <v>3</v>
      </c>
      <c r="Q165" s="42">
        <v>0</v>
      </c>
      <c r="R165" s="42">
        <v>0</v>
      </c>
      <c r="S165" s="47">
        <v>0</v>
      </c>
      <c r="T165" s="42">
        <v>1.71</v>
      </c>
      <c r="U165" s="42">
        <v>0</v>
      </c>
      <c r="V165" s="42">
        <v>0</v>
      </c>
      <c r="W165" s="42">
        <v>0</v>
      </c>
      <c r="X165" s="42">
        <v>0</v>
      </c>
      <c r="Y165" s="42">
        <v>0</v>
      </c>
      <c r="Z165" s="42">
        <v>0</v>
      </c>
      <c r="AA165" s="42">
        <v>0</v>
      </c>
      <c r="AB165" s="42">
        <v>0</v>
      </c>
      <c r="AC165" s="42">
        <v>0</v>
      </c>
      <c r="AD165" s="42">
        <v>0</v>
      </c>
      <c r="AE165" s="42">
        <v>0</v>
      </c>
      <c r="AF165" s="42">
        <v>0</v>
      </c>
      <c r="AG165" s="42">
        <v>0</v>
      </c>
      <c r="AH165" s="42">
        <v>0</v>
      </c>
      <c r="AI165" s="47">
        <v>0</v>
      </c>
      <c r="AJ165" s="47">
        <v>0</v>
      </c>
      <c r="AK165" s="47">
        <v>0</v>
      </c>
      <c r="AL165" s="47">
        <v>0</v>
      </c>
      <c r="AM165" s="47">
        <v>0</v>
      </c>
      <c r="AN165">
        <v>0</v>
      </c>
      <c r="AO165" s="47">
        <v>0</v>
      </c>
      <c r="AP165" s="47">
        <v>0</v>
      </c>
      <c r="AQ165" s="47">
        <v>0</v>
      </c>
      <c r="AR165" s="47">
        <v>0</v>
      </c>
      <c r="AS165" s="47">
        <v>0</v>
      </c>
      <c r="AT165" s="47">
        <v>0</v>
      </c>
      <c r="AU165" s="47">
        <v>0</v>
      </c>
      <c r="AV165" s="47">
        <v>0</v>
      </c>
      <c r="AW165" s="47">
        <v>0</v>
      </c>
      <c r="AX165" s="47">
        <v>0</v>
      </c>
      <c r="AY165">
        <v>0</v>
      </c>
      <c r="AZ165" s="47">
        <v>0</v>
      </c>
      <c r="BA165" s="47">
        <v>0</v>
      </c>
      <c r="BB165">
        <v>0</v>
      </c>
      <c r="BC165" t="s">
        <v>941</v>
      </c>
      <c r="BD165">
        <v>0</v>
      </c>
      <c r="BE165">
        <v>0</v>
      </c>
      <c r="BF165">
        <v>0</v>
      </c>
      <c r="BG165">
        <v>0</v>
      </c>
    </row>
    <row r="166" spans="1:59" x14ac:dyDescent="0.25">
      <c r="A166" s="47">
        <v>0</v>
      </c>
      <c r="B166" s="47">
        <v>1</v>
      </c>
      <c r="C166" s="47">
        <v>3</v>
      </c>
      <c r="D166" s="47">
        <v>0</v>
      </c>
      <c r="E166" s="47">
        <v>0</v>
      </c>
      <c r="F166" s="47">
        <v>0</v>
      </c>
      <c r="G166" s="47">
        <v>0</v>
      </c>
      <c r="H166" s="47">
        <v>0</v>
      </c>
      <c r="I166" s="47">
        <v>0</v>
      </c>
      <c r="J166" s="47">
        <v>0</v>
      </c>
      <c r="K166" s="47">
        <v>21</v>
      </c>
      <c r="L166" s="47">
        <v>267</v>
      </c>
      <c r="M166" s="47">
        <v>5</v>
      </c>
      <c r="N166" s="47">
        <v>6</v>
      </c>
      <c r="O166" s="42">
        <v>0</v>
      </c>
      <c r="P166" s="42">
        <v>3.02</v>
      </c>
      <c r="Q166" s="42">
        <v>0</v>
      </c>
      <c r="R166" s="42">
        <v>0.3</v>
      </c>
      <c r="S166" s="47">
        <v>1</v>
      </c>
      <c r="T166" s="42">
        <v>1.76</v>
      </c>
      <c r="U166" s="42">
        <v>0.3</v>
      </c>
      <c r="V166" s="42">
        <v>0</v>
      </c>
      <c r="W166" s="42">
        <v>26</v>
      </c>
      <c r="X166" s="42">
        <v>26</v>
      </c>
      <c r="Y166" s="42">
        <v>0</v>
      </c>
      <c r="Z166" s="42">
        <v>1</v>
      </c>
      <c r="AA166" s="42">
        <v>3</v>
      </c>
      <c r="AB166" s="42">
        <v>0</v>
      </c>
      <c r="AC166" s="42">
        <v>0</v>
      </c>
      <c r="AD166" s="42">
        <v>0</v>
      </c>
      <c r="AE166" s="42">
        <v>0</v>
      </c>
      <c r="AF166" s="42">
        <v>0</v>
      </c>
      <c r="AG166" s="42">
        <v>0</v>
      </c>
      <c r="AH166" s="42">
        <v>0</v>
      </c>
      <c r="AI166" s="47">
        <v>0</v>
      </c>
      <c r="AJ166" s="47">
        <v>1</v>
      </c>
      <c r="AK166" s="47">
        <v>3</v>
      </c>
      <c r="AL166" s="47">
        <v>0</v>
      </c>
      <c r="AM166" s="47">
        <v>0</v>
      </c>
      <c r="AN166">
        <v>0</v>
      </c>
      <c r="AO166" s="47">
        <v>0</v>
      </c>
      <c r="AP166" s="47">
        <v>0</v>
      </c>
      <c r="AQ166" s="47">
        <v>0</v>
      </c>
      <c r="AR166" s="47">
        <v>0</v>
      </c>
      <c r="AS166" s="47">
        <v>0</v>
      </c>
      <c r="AT166" s="47">
        <v>0</v>
      </c>
      <c r="AU166" s="47">
        <v>0</v>
      </c>
      <c r="AV166" s="47">
        <v>0</v>
      </c>
      <c r="AW166" s="47">
        <v>0</v>
      </c>
      <c r="AX166" s="47">
        <v>0</v>
      </c>
      <c r="AY166">
        <v>0</v>
      </c>
      <c r="AZ166" s="47">
        <v>0</v>
      </c>
      <c r="BA166" s="47">
        <v>0</v>
      </c>
      <c r="BB166">
        <v>0</v>
      </c>
      <c r="BC166" t="s">
        <v>555</v>
      </c>
      <c r="BD166">
        <v>0.30000000000000004</v>
      </c>
      <c r="BE166">
        <v>0</v>
      </c>
      <c r="BF166">
        <v>1</v>
      </c>
      <c r="BG166">
        <v>0</v>
      </c>
    </row>
    <row r="167" spans="1:59" x14ac:dyDescent="0.25">
      <c r="A167" s="47">
        <v>0</v>
      </c>
      <c r="B167" s="47">
        <v>0</v>
      </c>
      <c r="C167" s="47">
        <v>0</v>
      </c>
      <c r="D167" s="47">
        <v>0</v>
      </c>
      <c r="E167" s="47">
        <v>0</v>
      </c>
      <c r="F167" s="47">
        <v>0</v>
      </c>
      <c r="G167" s="47">
        <v>0</v>
      </c>
      <c r="H167" s="47">
        <v>0</v>
      </c>
      <c r="I167" s="47">
        <v>0</v>
      </c>
      <c r="J167" s="47">
        <v>0</v>
      </c>
      <c r="K167" s="47">
        <v>21</v>
      </c>
      <c r="L167" s="47">
        <v>277</v>
      </c>
      <c r="M167" s="47">
        <v>3</v>
      </c>
      <c r="N167" s="47">
        <v>6</v>
      </c>
      <c r="O167" s="42">
        <v>0</v>
      </c>
      <c r="P167" s="42">
        <v>3</v>
      </c>
      <c r="Q167" s="42">
        <v>0</v>
      </c>
      <c r="R167" s="42">
        <v>0</v>
      </c>
      <c r="S167" s="47">
        <v>0</v>
      </c>
      <c r="T167" s="42">
        <v>1.71</v>
      </c>
      <c r="U167" s="42">
        <v>0</v>
      </c>
      <c r="V167" s="42">
        <v>0</v>
      </c>
      <c r="W167" s="42">
        <v>0</v>
      </c>
      <c r="X167" s="42">
        <v>0</v>
      </c>
      <c r="Y167" s="42">
        <v>0</v>
      </c>
      <c r="Z167" s="42">
        <v>0</v>
      </c>
      <c r="AA167" s="42">
        <v>0</v>
      </c>
      <c r="AB167" s="42">
        <v>0</v>
      </c>
      <c r="AC167" s="42">
        <v>0</v>
      </c>
      <c r="AD167" s="42">
        <v>0</v>
      </c>
      <c r="AE167" s="42">
        <v>0</v>
      </c>
      <c r="AF167" s="42">
        <v>0</v>
      </c>
      <c r="AG167" s="42">
        <v>0</v>
      </c>
      <c r="AH167" s="42">
        <v>0</v>
      </c>
      <c r="AI167" s="47">
        <v>0</v>
      </c>
      <c r="AJ167" s="47">
        <v>0</v>
      </c>
      <c r="AK167" s="47">
        <v>0</v>
      </c>
      <c r="AL167" s="47">
        <v>0</v>
      </c>
      <c r="AM167" s="47">
        <v>0</v>
      </c>
      <c r="AN167">
        <v>0</v>
      </c>
      <c r="AO167" s="47">
        <v>0</v>
      </c>
      <c r="AP167" s="47">
        <v>0</v>
      </c>
      <c r="AQ167" s="47">
        <v>0</v>
      </c>
      <c r="AR167" s="47">
        <v>0</v>
      </c>
      <c r="AS167" s="47">
        <v>0</v>
      </c>
      <c r="AT167" s="47">
        <v>0</v>
      </c>
      <c r="AU167" s="47">
        <v>0</v>
      </c>
      <c r="AV167" s="47">
        <v>0</v>
      </c>
      <c r="AW167" s="47">
        <v>0</v>
      </c>
      <c r="AX167" s="47">
        <v>0</v>
      </c>
      <c r="AY167">
        <v>0</v>
      </c>
      <c r="AZ167" s="47">
        <v>0</v>
      </c>
      <c r="BA167" s="47">
        <v>0</v>
      </c>
      <c r="BB167">
        <v>0</v>
      </c>
      <c r="BC167" t="s">
        <v>237</v>
      </c>
      <c r="BD167">
        <v>0</v>
      </c>
      <c r="BE167">
        <v>0</v>
      </c>
      <c r="BF167">
        <v>0</v>
      </c>
      <c r="BG167">
        <v>0</v>
      </c>
    </row>
    <row r="168" spans="1:59" x14ac:dyDescent="0.25">
      <c r="A168" s="47">
        <v>0</v>
      </c>
      <c r="B168" s="47">
        <v>0</v>
      </c>
      <c r="C168" s="47">
        <v>0</v>
      </c>
      <c r="D168" s="47">
        <v>0</v>
      </c>
      <c r="E168" s="47">
        <v>0</v>
      </c>
      <c r="F168" s="47">
        <v>0</v>
      </c>
      <c r="G168" s="47">
        <v>0</v>
      </c>
      <c r="H168" s="47">
        <v>0</v>
      </c>
      <c r="I168" s="47">
        <v>0</v>
      </c>
      <c r="J168" s="47">
        <v>0</v>
      </c>
      <c r="K168" s="47">
        <v>21</v>
      </c>
      <c r="L168" s="47">
        <v>266</v>
      </c>
      <c r="M168" s="47">
        <v>3</v>
      </c>
      <c r="N168" s="47">
        <v>6</v>
      </c>
      <c r="O168" s="42">
        <v>0</v>
      </c>
      <c r="P168" s="42">
        <v>1</v>
      </c>
      <c r="Q168" s="42">
        <v>0</v>
      </c>
      <c r="R168" s="42">
        <v>0</v>
      </c>
      <c r="S168" s="47">
        <v>0</v>
      </c>
      <c r="T168" s="42">
        <v>1.5</v>
      </c>
      <c r="U168" s="42">
        <v>0</v>
      </c>
      <c r="V168" s="42">
        <v>0</v>
      </c>
      <c r="W168" s="42">
        <v>0</v>
      </c>
      <c r="X168" s="42">
        <v>0</v>
      </c>
      <c r="Y168" s="42">
        <v>0</v>
      </c>
      <c r="Z168" s="42">
        <v>0</v>
      </c>
      <c r="AA168" s="42">
        <v>0</v>
      </c>
      <c r="AB168" s="42">
        <v>0</v>
      </c>
      <c r="AC168" s="42">
        <v>0</v>
      </c>
      <c r="AD168" s="42">
        <v>0</v>
      </c>
      <c r="AE168" s="42">
        <v>0</v>
      </c>
      <c r="AF168" s="42">
        <v>0</v>
      </c>
      <c r="AG168" s="42">
        <v>0</v>
      </c>
      <c r="AH168" s="42">
        <v>0</v>
      </c>
      <c r="AI168" s="47">
        <v>0</v>
      </c>
      <c r="AJ168" s="47">
        <v>0</v>
      </c>
      <c r="AK168" s="47">
        <v>0</v>
      </c>
      <c r="AL168" s="47">
        <v>0</v>
      </c>
      <c r="AM168" s="47">
        <v>0</v>
      </c>
      <c r="AN168">
        <v>0</v>
      </c>
      <c r="AO168" s="47">
        <v>0</v>
      </c>
      <c r="AP168" s="47">
        <v>0</v>
      </c>
      <c r="AQ168" s="47">
        <v>0</v>
      </c>
      <c r="AR168" s="47">
        <v>0</v>
      </c>
      <c r="AS168" s="47">
        <v>0</v>
      </c>
      <c r="AT168" s="47">
        <v>0</v>
      </c>
      <c r="AU168" s="47">
        <v>0</v>
      </c>
      <c r="AV168" s="47">
        <v>0</v>
      </c>
      <c r="AW168" s="47">
        <v>0</v>
      </c>
      <c r="AX168" s="47">
        <v>0</v>
      </c>
      <c r="AY168">
        <v>0</v>
      </c>
      <c r="AZ168" s="47">
        <v>0</v>
      </c>
      <c r="BA168" s="47">
        <v>0</v>
      </c>
      <c r="BB168">
        <v>0</v>
      </c>
      <c r="BC168" t="s">
        <v>967</v>
      </c>
      <c r="BD168">
        <v>0</v>
      </c>
      <c r="BE168">
        <v>0</v>
      </c>
      <c r="BF168">
        <v>0</v>
      </c>
      <c r="BG168">
        <v>0</v>
      </c>
    </row>
    <row r="169" spans="1:59" x14ac:dyDescent="0.25">
      <c r="A169" s="47">
        <v>0</v>
      </c>
      <c r="B169" s="47">
        <v>0</v>
      </c>
      <c r="C169" s="47">
        <v>0</v>
      </c>
      <c r="D169" s="47">
        <v>0</v>
      </c>
      <c r="E169" s="47">
        <v>0</v>
      </c>
      <c r="F169" s="47">
        <v>0</v>
      </c>
      <c r="G169" s="47">
        <v>0</v>
      </c>
      <c r="H169" s="47">
        <v>0</v>
      </c>
      <c r="I169" s="47">
        <v>0</v>
      </c>
      <c r="J169" s="47">
        <v>0</v>
      </c>
      <c r="K169" s="47">
        <v>21</v>
      </c>
      <c r="L169" s="47">
        <v>277</v>
      </c>
      <c r="M169" s="47">
        <v>2</v>
      </c>
      <c r="N169" s="47">
        <v>6</v>
      </c>
      <c r="O169" s="42">
        <v>0</v>
      </c>
      <c r="P169" s="42">
        <v>1</v>
      </c>
      <c r="Q169" s="42">
        <v>0</v>
      </c>
      <c r="R169" s="42">
        <v>0</v>
      </c>
      <c r="S169" s="47">
        <v>0</v>
      </c>
      <c r="T169" s="42">
        <v>1.5</v>
      </c>
      <c r="U169" s="42">
        <v>0</v>
      </c>
      <c r="V169" s="42">
        <v>0</v>
      </c>
      <c r="W169" s="42">
        <v>0</v>
      </c>
      <c r="X169" s="42">
        <v>0</v>
      </c>
      <c r="Y169" s="42">
        <v>0</v>
      </c>
      <c r="Z169" s="42">
        <v>0</v>
      </c>
      <c r="AA169" s="42">
        <v>0</v>
      </c>
      <c r="AB169" s="42">
        <v>0</v>
      </c>
      <c r="AC169" s="42">
        <v>0</v>
      </c>
      <c r="AD169" s="42">
        <v>0</v>
      </c>
      <c r="AE169" s="42">
        <v>0</v>
      </c>
      <c r="AF169" s="42">
        <v>0</v>
      </c>
      <c r="AG169" s="42">
        <v>0</v>
      </c>
      <c r="AH169" s="42">
        <v>0</v>
      </c>
      <c r="AI169" s="47">
        <v>0</v>
      </c>
      <c r="AJ169" s="47">
        <v>0</v>
      </c>
      <c r="AK169" s="47">
        <v>0</v>
      </c>
      <c r="AL169" s="47">
        <v>0</v>
      </c>
      <c r="AM169" s="47">
        <v>0</v>
      </c>
      <c r="AN169">
        <v>0</v>
      </c>
      <c r="AO169" s="47">
        <v>0</v>
      </c>
      <c r="AP169" s="47">
        <v>0</v>
      </c>
      <c r="AQ169" s="47">
        <v>0</v>
      </c>
      <c r="AR169" s="47">
        <v>0</v>
      </c>
      <c r="AS169" s="47">
        <v>0</v>
      </c>
      <c r="AT169" s="47">
        <v>0</v>
      </c>
      <c r="AU169" s="47">
        <v>0</v>
      </c>
      <c r="AV169" s="47">
        <v>0</v>
      </c>
      <c r="AW169" s="47">
        <v>0</v>
      </c>
      <c r="AX169" s="47">
        <v>0</v>
      </c>
      <c r="AY169">
        <v>0</v>
      </c>
      <c r="AZ169" s="47">
        <v>0</v>
      </c>
      <c r="BA169" s="47">
        <v>0</v>
      </c>
      <c r="BB169">
        <v>0</v>
      </c>
      <c r="BC169" t="s">
        <v>966</v>
      </c>
      <c r="BD169">
        <v>0</v>
      </c>
      <c r="BE169">
        <v>0</v>
      </c>
      <c r="BF169">
        <v>0</v>
      </c>
      <c r="BG169">
        <v>0</v>
      </c>
    </row>
    <row r="170" spans="1:59" x14ac:dyDescent="0.25">
      <c r="A170" s="47">
        <v>0</v>
      </c>
      <c r="B170" s="47">
        <v>0</v>
      </c>
      <c r="C170" s="47">
        <v>0</v>
      </c>
      <c r="D170" s="47">
        <v>0</v>
      </c>
      <c r="E170" s="47">
        <v>0</v>
      </c>
      <c r="F170" s="47">
        <v>0</v>
      </c>
      <c r="G170" s="47">
        <v>0</v>
      </c>
      <c r="H170" s="47">
        <v>0</v>
      </c>
      <c r="I170" s="47">
        <v>0</v>
      </c>
      <c r="J170" s="47">
        <v>0</v>
      </c>
      <c r="K170" s="47">
        <v>21</v>
      </c>
      <c r="L170" s="47">
        <v>275</v>
      </c>
      <c r="M170" s="47">
        <v>1</v>
      </c>
      <c r="N170" s="47">
        <v>6</v>
      </c>
      <c r="O170" s="42">
        <v>0</v>
      </c>
      <c r="P170" s="42">
        <v>1</v>
      </c>
      <c r="Q170" s="42">
        <v>0</v>
      </c>
      <c r="R170" s="42">
        <v>0</v>
      </c>
      <c r="S170" s="47">
        <v>0</v>
      </c>
      <c r="T170" s="42">
        <v>1.5</v>
      </c>
      <c r="U170" s="42">
        <v>0</v>
      </c>
      <c r="V170" s="42">
        <v>0</v>
      </c>
      <c r="W170" s="42">
        <v>0</v>
      </c>
      <c r="X170" s="42">
        <v>0</v>
      </c>
      <c r="Y170" s="42">
        <v>0</v>
      </c>
      <c r="Z170" s="42">
        <v>0</v>
      </c>
      <c r="AA170" s="42">
        <v>0</v>
      </c>
      <c r="AB170" s="42">
        <v>0</v>
      </c>
      <c r="AC170" s="42">
        <v>0</v>
      </c>
      <c r="AD170" s="42">
        <v>0</v>
      </c>
      <c r="AE170" s="42">
        <v>0</v>
      </c>
      <c r="AF170" s="42">
        <v>0</v>
      </c>
      <c r="AG170" s="42">
        <v>0</v>
      </c>
      <c r="AH170" s="42">
        <v>0</v>
      </c>
      <c r="AI170" s="47">
        <v>0</v>
      </c>
      <c r="AJ170" s="47">
        <v>0</v>
      </c>
      <c r="AK170" s="47">
        <v>0</v>
      </c>
      <c r="AL170" s="47">
        <v>0</v>
      </c>
      <c r="AM170" s="47">
        <v>0</v>
      </c>
      <c r="AN170">
        <v>0</v>
      </c>
      <c r="AO170" s="47">
        <v>0</v>
      </c>
      <c r="AP170" s="47">
        <v>0</v>
      </c>
      <c r="AQ170" s="47">
        <v>0</v>
      </c>
      <c r="AR170" s="47">
        <v>0</v>
      </c>
      <c r="AS170" s="47">
        <v>0</v>
      </c>
      <c r="AT170" s="47">
        <v>0</v>
      </c>
      <c r="AU170" s="47">
        <v>0</v>
      </c>
      <c r="AV170" s="47">
        <v>0</v>
      </c>
      <c r="AW170" s="47">
        <v>0</v>
      </c>
      <c r="AX170" s="47">
        <v>0</v>
      </c>
      <c r="AY170">
        <v>0</v>
      </c>
      <c r="AZ170" s="47">
        <v>0</v>
      </c>
      <c r="BA170" s="47">
        <v>0</v>
      </c>
      <c r="BB170">
        <v>0</v>
      </c>
      <c r="BC170" t="s">
        <v>959</v>
      </c>
      <c r="BD170">
        <v>0</v>
      </c>
      <c r="BE170">
        <v>0</v>
      </c>
      <c r="BF170">
        <v>0</v>
      </c>
      <c r="BG170">
        <v>0</v>
      </c>
    </row>
    <row r="171" spans="1:59" x14ac:dyDescent="0.25">
      <c r="A171" s="47">
        <v>0</v>
      </c>
      <c r="B171" s="47">
        <v>0</v>
      </c>
      <c r="C171" s="47">
        <v>0</v>
      </c>
      <c r="D171" s="47">
        <v>0</v>
      </c>
      <c r="E171" s="47">
        <v>0</v>
      </c>
      <c r="F171" s="47">
        <v>0</v>
      </c>
      <c r="G171" s="47">
        <v>0</v>
      </c>
      <c r="H171" s="47">
        <v>0</v>
      </c>
      <c r="I171" s="47">
        <v>0</v>
      </c>
      <c r="J171" s="47">
        <v>0</v>
      </c>
      <c r="K171" s="47">
        <v>21</v>
      </c>
      <c r="L171" s="47">
        <v>275</v>
      </c>
      <c r="M171" s="47">
        <v>1</v>
      </c>
      <c r="N171" s="47">
        <v>6</v>
      </c>
      <c r="O171" s="42">
        <v>0</v>
      </c>
      <c r="P171" s="42">
        <v>1</v>
      </c>
      <c r="Q171" s="42">
        <v>0</v>
      </c>
      <c r="R171" s="42">
        <v>0</v>
      </c>
      <c r="S171" s="47">
        <v>0</v>
      </c>
      <c r="T171" s="42">
        <v>1.5</v>
      </c>
      <c r="U171" s="42">
        <v>0</v>
      </c>
      <c r="V171" s="42">
        <v>0</v>
      </c>
      <c r="W171" s="42">
        <v>0</v>
      </c>
      <c r="X171" s="42">
        <v>0</v>
      </c>
      <c r="Y171" s="42">
        <v>0</v>
      </c>
      <c r="Z171" s="42">
        <v>0</v>
      </c>
      <c r="AA171" s="42">
        <v>0</v>
      </c>
      <c r="AB171" s="42">
        <v>0</v>
      </c>
      <c r="AC171" s="42">
        <v>0</v>
      </c>
      <c r="AD171" s="42">
        <v>0</v>
      </c>
      <c r="AE171" s="42">
        <v>0</v>
      </c>
      <c r="AF171" s="42">
        <v>0</v>
      </c>
      <c r="AG171" s="42">
        <v>0</v>
      </c>
      <c r="AH171" s="42">
        <v>0</v>
      </c>
      <c r="AI171" s="47">
        <v>0</v>
      </c>
      <c r="AJ171" s="47">
        <v>0</v>
      </c>
      <c r="AK171" s="47">
        <v>0</v>
      </c>
      <c r="AL171" s="47">
        <v>0</v>
      </c>
      <c r="AM171" s="47">
        <v>0</v>
      </c>
      <c r="AN171">
        <v>0</v>
      </c>
      <c r="AO171" s="47">
        <v>0</v>
      </c>
      <c r="AP171" s="47">
        <v>0</v>
      </c>
      <c r="AQ171" s="47">
        <v>0</v>
      </c>
      <c r="AR171" s="47">
        <v>0</v>
      </c>
      <c r="AS171" s="47">
        <v>0</v>
      </c>
      <c r="AT171" s="47">
        <v>0</v>
      </c>
      <c r="AU171" s="47">
        <v>0</v>
      </c>
      <c r="AV171" s="47">
        <v>0</v>
      </c>
      <c r="AW171" s="47">
        <v>0</v>
      </c>
      <c r="AX171" s="47">
        <v>0</v>
      </c>
      <c r="AY171">
        <v>0</v>
      </c>
      <c r="AZ171" s="47">
        <v>0</v>
      </c>
      <c r="BA171" s="47">
        <v>0</v>
      </c>
      <c r="BB171">
        <v>0</v>
      </c>
      <c r="BC171" t="s">
        <v>968</v>
      </c>
      <c r="BD171">
        <v>0</v>
      </c>
      <c r="BE171">
        <v>0</v>
      </c>
      <c r="BF171">
        <v>0</v>
      </c>
      <c r="BG171">
        <v>0</v>
      </c>
    </row>
    <row r="172" spans="1:59" x14ac:dyDescent="0.25">
      <c r="A172" s="47">
        <v>0</v>
      </c>
      <c r="B172" s="47">
        <v>0</v>
      </c>
      <c r="C172" s="47">
        <v>0</v>
      </c>
      <c r="D172" s="47">
        <v>0</v>
      </c>
      <c r="E172" s="47">
        <v>0</v>
      </c>
      <c r="F172" s="47">
        <v>0</v>
      </c>
      <c r="G172" s="47">
        <v>0</v>
      </c>
      <c r="H172" s="47">
        <v>0</v>
      </c>
      <c r="I172" s="47">
        <v>0</v>
      </c>
      <c r="J172" s="47">
        <v>0</v>
      </c>
      <c r="K172" s="47">
        <v>21</v>
      </c>
      <c r="L172" s="47">
        <v>267</v>
      </c>
      <c r="M172" s="47">
        <v>4</v>
      </c>
      <c r="N172" s="47">
        <v>2</v>
      </c>
      <c r="O172" s="42">
        <v>0</v>
      </c>
      <c r="P172" s="42">
        <v>13</v>
      </c>
      <c r="Q172" s="42">
        <v>0</v>
      </c>
      <c r="R172" s="42">
        <v>0</v>
      </c>
      <c r="S172" s="47">
        <v>0</v>
      </c>
      <c r="T172" s="42">
        <v>11.77</v>
      </c>
      <c r="U172" s="42">
        <v>0</v>
      </c>
      <c r="V172" s="42">
        <v>0</v>
      </c>
      <c r="W172" s="42">
        <v>0</v>
      </c>
      <c r="X172" s="42">
        <v>0</v>
      </c>
      <c r="Y172" s="42">
        <v>0</v>
      </c>
      <c r="Z172" s="42">
        <v>0</v>
      </c>
      <c r="AA172" s="42">
        <v>0</v>
      </c>
      <c r="AB172" s="42">
        <v>0</v>
      </c>
      <c r="AC172" s="42">
        <v>0</v>
      </c>
      <c r="AD172" s="42">
        <v>0</v>
      </c>
      <c r="AE172" s="42">
        <v>0</v>
      </c>
      <c r="AF172" s="42">
        <v>0</v>
      </c>
      <c r="AG172" s="42">
        <v>0</v>
      </c>
      <c r="AH172" s="42">
        <v>0</v>
      </c>
      <c r="AI172" s="47">
        <v>0</v>
      </c>
      <c r="AJ172" s="47">
        <v>0</v>
      </c>
      <c r="AK172" s="47">
        <v>0</v>
      </c>
      <c r="AL172" s="47">
        <v>0</v>
      </c>
      <c r="AM172" s="47">
        <v>0</v>
      </c>
      <c r="AN172">
        <v>0</v>
      </c>
      <c r="AO172" s="47">
        <v>0</v>
      </c>
      <c r="AP172" s="47">
        <v>0</v>
      </c>
      <c r="AQ172" s="47">
        <v>0</v>
      </c>
      <c r="AR172" s="47">
        <v>0</v>
      </c>
      <c r="AS172" s="47">
        <v>0</v>
      </c>
      <c r="AT172" s="47">
        <v>0</v>
      </c>
      <c r="AU172" s="47">
        <v>0</v>
      </c>
      <c r="AV172" s="47">
        <v>0</v>
      </c>
      <c r="AW172" s="47">
        <v>0</v>
      </c>
      <c r="AX172" s="47">
        <v>0</v>
      </c>
      <c r="AY172">
        <v>0</v>
      </c>
      <c r="AZ172" s="47">
        <v>0</v>
      </c>
      <c r="BA172" s="47">
        <v>0</v>
      </c>
      <c r="BB172">
        <v>0</v>
      </c>
      <c r="BC172" t="s">
        <v>975</v>
      </c>
      <c r="BD172">
        <v>0</v>
      </c>
      <c r="BE172">
        <v>0</v>
      </c>
      <c r="BF172">
        <v>0</v>
      </c>
      <c r="BG172">
        <v>0</v>
      </c>
    </row>
    <row r="173" spans="1:59" x14ac:dyDescent="0.25">
      <c r="A173" s="47">
        <v>0</v>
      </c>
      <c r="B173" s="47">
        <v>0</v>
      </c>
      <c r="C173" s="47">
        <v>0</v>
      </c>
      <c r="D173" s="47">
        <v>0</v>
      </c>
      <c r="E173" s="47">
        <v>0</v>
      </c>
      <c r="F173" s="47">
        <v>0</v>
      </c>
      <c r="G173" s="47">
        <v>0</v>
      </c>
      <c r="H173" s="47">
        <v>0</v>
      </c>
      <c r="I173" s="47">
        <v>0</v>
      </c>
      <c r="J173" s="47">
        <v>0</v>
      </c>
      <c r="K173" s="47">
        <v>21</v>
      </c>
      <c r="L173" s="47">
        <v>277</v>
      </c>
      <c r="M173" s="47">
        <v>2</v>
      </c>
      <c r="N173" s="47">
        <v>6</v>
      </c>
      <c r="O173" s="42">
        <v>0</v>
      </c>
      <c r="P173" s="42">
        <v>3</v>
      </c>
      <c r="Q173" s="42">
        <v>0</v>
      </c>
      <c r="R173" s="42">
        <v>0</v>
      </c>
      <c r="S173" s="47">
        <v>0</v>
      </c>
      <c r="T173" s="42">
        <v>1.71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  <c r="AB173" s="42">
        <v>0</v>
      </c>
      <c r="AC173" s="42">
        <v>0</v>
      </c>
      <c r="AD173" s="42">
        <v>0</v>
      </c>
      <c r="AE173" s="42">
        <v>0</v>
      </c>
      <c r="AF173" s="42">
        <v>0</v>
      </c>
      <c r="AG173" s="42">
        <v>0</v>
      </c>
      <c r="AH173" s="42">
        <v>0</v>
      </c>
      <c r="AI173" s="47">
        <v>0</v>
      </c>
      <c r="AJ173" s="47">
        <v>0</v>
      </c>
      <c r="AK173" s="47">
        <v>0</v>
      </c>
      <c r="AL173" s="47">
        <v>0</v>
      </c>
      <c r="AM173" s="47">
        <v>0</v>
      </c>
      <c r="AN173">
        <v>0</v>
      </c>
      <c r="AO173" s="47">
        <v>0</v>
      </c>
      <c r="AP173" s="47">
        <v>0</v>
      </c>
      <c r="AQ173" s="47">
        <v>0</v>
      </c>
      <c r="AR173" s="47">
        <v>0</v>
      </c>
      <c r="AS173" s="47">
        <v>0</v>
      </c>
      <c r="AT173" s="47">
        <v>0</v>
      </c>
      <c r="AU173" s="47">
        <v>0</v>
      </c>
      <c r="AV173" s="47">
        <v>0</v>
      </c>
      <c r="AW173" s="47">
        <v>0</v>
      </c>
      <c r="AX173" s="47">
        <v>0</v>
      </c>
      <c r="AY173">
        <v>0</v>
      </c>
      <c r="AZ173" s="47">
        <v>0</v>
      </c>
      <c r="BA173" s="47">
        <v>0</v>
      </c>
      <c r="BB173">
        <v>0</v>
      </c>
      <c r="BC173" t="s">
        <v>987</v>
      </c>
      <c r="BD173">
        <v>0</v>
      </c>
      <c r="BE173">
        <v>0</v>
      </c>
      <c r="BF173">
        <v>0</v>
      </c>
      <c r="BG173">
        <v>0</v>
      </c>
    </row>
    <row r="174" spans="1:59" x14ac:dyDescent="0.25">
      <c r="A174" s="47">
        <v>0</v>
      </c>
      <c r="B174" s="47">
        <v>0</v>
      </c>
      <c r="C174" s="47">
        <v>0</v>
      </c>
      <c r="D174" s="47">
        <v>0</v>
      </c>
      <c r="E174" s="47">
        <v>0</v>
      </c>
      <c r="F174" s="47">
        <v>0</v>
      </c>
      <c r="G174" s="47">
        <v>0</v>
      </c>
      <c r="H174" s="47">
        <v>0</v>
      </c>
      <c r="I174" s="47">
        <v>0</v>
      </c>
      <c r="J174" s="47">
        <v>0</v>
      </c>
      <c r="K174" s="47">
        <v>21</v>
      </c>
      <c r="L174" s="47">
        <v>290</v>
      </c>
      <c r="M174" s="47">
        <v>3</v>
      </c>
      <c r="N174" s="47">
        <v>6</v>
      </c>
      <c r="O174" s="42">
        <v>0</v>
      </c>
      <c r="P174" s="42">
        <v>1</v>
      </c>
      <c r="Q174" s="42">
        <v>0</v>
      </c>
      <c r="R174" s="42">
        <v>0</v>
      </c>
      <c r="S174" s="47">
        <v>0</v>
      </c>
      <c r="T174" s="42">
        <v>1.5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C174" s="42">
        <v>0</v>
      </c>
      <c r="AD174" s="42">
        <v>0</v>
      </c>
      <c r="AE174" s="42">
        <v>0</v>
      </c>
      <c r="AF174" s="42">
        <v>0</v>
      </c>
      <c r="AG174" s="42">
        <v>0</v>
      </c>
      <c r="AH174" s="42">
        <v>0</v>
      </c>
      <c r="AI174" s="47">
        <v>0</v>
      </c>
      <c r="AJ174" s="47">
        <v>0</v>
      </c>
      <c r="AK174" s="47">
        <v>0</v>
      </c>
      <c r="AL174" s="47">
        <v>0</v>
      </c>
      <c r="AM174" s="47">
        <v>0</v>
      </c>
      <c r="AN174">
        <v>0</v>
      </c>
      <c r="AO174" s="47">
        <v>0</v>
      </c>
      <c r="AP174" s="47">
        <v>0</v>
      </c>
      <c r="AQ174" s="47">
        <v>0</v>
      </c>
      <c r="AR174" s="47">
        <v>0</v>
      </c>
      <c r="AS174" s="47">
        <v>0</v>
      </c>
      <c r="AT174" s="47">
        <v>0</v>
      </c>
      <c r="AU174" s="47">
        <v>0</v>
      </c>
      <c r="AV174" s="47">
        <v>0</v>
      </c>
      <c r="AW174" s="47">
        <v>0</v>
      </c>
      <c r="AX174" s="47">
        <v>0</v>
      </c>
      <c r="AY174">
        <v>0</v>
      </c>
      <c r="AZ174" s="47">
        <v>0</v>
      </c>
      <c r="BA174" s="47">
        <v>0</v>
      </c>
      <c r="BB174">
        <v>0</v>
      </c>
      <c r="BC174" t="s">
        <v>988</v>
      </c>
      <c r="BD174">
        <v>0</v>
      </c>
      <c r="BE174">
        <v>0</v>
      </c>
      <c r="BF174">
        <v>0</v>
      </c>
      <c r="BG174">
        <v>0</v>
      </c>
    </row>
    <row r="175" spans="1:59" x14ac:dyDescent="0.25">
      <c r="A175" s="47">
        <v>0</v>
      </c>
      <c r="B175" s="47">
        <v>0</v>
      </c>
      <c r="C175" s="47">
        <v>0</v>
      </c>
      <c r="D175" s="47">
        <v>0</v>
      </c>
      <c r="E175" s="47">
        <v>0</v>
      </c>
      <c r="F175" s="47">
        <v>0</v>
      </c>
      <c r="G175" s="47">
        <v>0</v>
      </c>
      <c r="H175" s="47">
        <v>0</v>
      </c>
      <c r="I175" s="47">
        <v>0</v>
      </c>
      <c r="J175" s="47">
        <v>0</v>
      </c>
      <c r="K175" s="47">
        <v>21</v>
      </c>
      <c r="L175" s="47">
        <v>280</v>
      </c>
      <c r="M175" s="47">
        <v>4</v>
      </c>
      <c r="N175" s="47">
        <v>6</v>
      </c>
      <c r="O175" s="42">
        <v>0</v>
      </c>
      <c r="P175" s="42">
        <v>1</v>
      </c>
      <c r="Q175" s="42">
        <v>0</v>
      </c>
      <c r="R175" s="42">
        <v>0</v>
      </c>
      <c r="S175" s="47">
        <v>0</v>
      </c>
      <c r="T175" s="42">
        <v>0.37</v>
      </c>
      <c r="U175" s="42">
        <v>0</v>
      </c>
      <c r="V175" s="42">
        <v>0</v>
      </c>
      <c r="W175" s="42">
        <v>0</v>
      </c>
      <c r="X175" s="42">
        <v>0</v>
      </c>
      <c r="Y175" s="42">
        <v>0</v>
      </c>
      <c r="Z175" s="42">
        <v>0</v>
      </c>
      <c r="AA175" s="42">
        <v>0</v>
      </c>
      <c r="AB175" s="42">
        <v>0</v>
      </c>
      <c r="AC175" s="42">
        <v>0</v>
      </c>
      <c r="AD175" s="42">
        <v>0</v>
      </c>
      <c r="AE175" s="42">
        <v>0</v>
      </c>
      <c r="AF175" s="42">
        <v>0</v>
      </c>
      <c r="AG175" s="42">
        <v>0</v>
      </c>
      <c r="AH175" s="42">
        <v>0</v>
      </c>
      <c r="AI175" s="47">
        <v>0</v>
      </c>
      <c r="AJ175" s="47">
        <v>0</v>
      </c>
      <c r="AK175" s="47">
        <v>0</v>
      </c>
      <c r="AL175" s="47">
        <v>0</v>
      </c>
      <c r="AM175" s="47">
        <v>0</v>
      </c>
      <c r="AN175">
        <v>0</v>
      </c>
      <c r="AO175" s="47">
        <v>0</v>
      </c>
      <c r="AP175" s="47">
        <v>0</v>
      </c>
      <c r="AQ175" s="47">
        <v>0</v>
      </c>
      <c r="AR175" s="47">
        <v>0</v>
      </c>
      <c r="AS175" s="47">
        <v>0</v>
      </c>
      <c r="AT175" s="47">
        <v>0</v>
      </c>
      <c r="AU175" s="47">
        <v>0</v>
      </c>
      <c r="AV175" s="47">
        <v>0</v>
      </c>
      <c r="AW175" s="47">
        <v>0</v>
      </c>
      <c r="AX175" s="47">
        <v>0</v>
      </c>
      <c r="AY175">
        <v>0</v>
      </c>
      <c r="AZ175" s="47">
        <v>0</v>
      </c>
      <c r="BA175" s="47">
        <v>0</v>
      </c>
      <c r="BB175">
        <v>0</v>
      </c>
      <c r="BC175" t="s">
        <v>666</v>
      </c>
      <c r="BD175">
        <v>0</v>
      </c>
      <c r="BE175">
        <v>0</v>
      </c>
      <c r="BF175">
        <v>0</v>
      </c>
      <c r="BG175">
        <v>0</v>
      </c>
    </row>
    <row r="176" spans="1:59" x14ac:dyDescent="0.25">
      <c r="A176" s="47">
        <v>0</v>
      </c>
      <c r="B176" s="47">
        <v>0</v>
      </c>
      <c r="C176" s="47">
        <v>0</v>
      </c>
      <c r="D176" s="47">
        <v>0</v>
      </c>
      <c r="E176" s="47">
        <v>0</v>
      </c>
      <c r="F176" s="47">
        <v>0</v>
      </c>
      <c r="G176" s="47">
        <v>0</v>
      </c>
      <c r="H176" s="47">
        <v>0</v>
      </c>
      <c r="I176" s="47">
        <v>0</v>
      </c>
      <c r="J176" s="47">
        <v>0</v>
      </c>
      <c r="K176" s="47">
        <v>21</v>
      </c>
      <c r="L176" s="47">
        <v>294</v>
      </c>
      <c r="M176" s="47">
        <v>5</v>
      </c>
      <c r="N176" s="47">
        <v>6</v>
      </c>
      <c r="O176" s="42">
        <v>0</v>
      </c>
      <c r="P176" s="42">
        <v>9</v>
      </c>
      <c r="Q176" s="42">
        <v>0</v>
      </c>
      <c r="R176" s="42">
        <v>0</v>
      </c>
      <c r="S176" s="47">
        <v>0</v>
      </c>
      <c r="T176" s="42">
        <v>0.37</v>
      </c>
      <c r="U176" s="42">
        <v>0</v>
      </c>
      <c r="V176" s="42">
        <v>0</v>
      </c>
      <c r="W176" s="42">
        <v>0</v>
      </c>
      <c r="X176" s="42">
        <v>0</v>
      </c>
      <c r="Y176" s="42">
        <v>0</v>
      </c>
      <c r="Z176" s="42">
        <v>0</v>
      </c>
      <c r="AA176" s="42">
        <v>0</v>
      </c>
      <c r="AB176" s="42">
        <v>0</v>
      </c>
      <c r="AC176" s="42">
        <v>0</v>
      </c>
      <c r="AD176" s="42">
        <v>0</v>
      </c>
      <c r="AE176" s="42">
        <v>0</v>
      </c>
      <c r="AF176" s="42">
        <v>0</v>
      </c>
      <c r="AG176" s="42">
        <v>0</v>
      </c>
      <c r="AH176" s="42">
        <v>0</v>
      </c>
      <c r="AI176" s="47">
        <v>0</v>
      </c>
      <c r="AJ176" s="47">
        <v>0</v>
      </c>
      <c r="AK176" s="47">
        <v>0</v>
      </c>
      <c r="AL176" s="47">
        <v>0</v>
      </c>
      <c r="AM176" s="47">
        <v>0</v>
      </c>
      <c r="AN176">
        <v>0</v>
      </c>
      <c r="AO176" s="47">
        <v>0</v>
      </c>
      <c r="AP176" s="47">
        <v>0</v>
      </c>
      <c r="AQ176" s="47">
        <v>0</v>
      </c>
      <c r="AR176" s="47">
        <v>0</v>
      </c>
      <c r="AS176" s="47">
        <v>0</v>
      </c>
      <c r="AT176" s="47">
        <v>0</v>
      </c>
      <c r="AU176" s="47">
        <v>0</v>
      </c>
      <c r="AV176" s="47">
        <v>0</v>
      </c>
      <c r="AW176" s="47">
        <v>0</v>
      </c>
      <c r="AX176" s="47">
        <v>0</v>
      </c>
      <c r="AY176">
        <v>0</v>
      </c>
      <c r="AZ176" s="47">
        <v>0</v>
      </c>
      <c r="BA176" s="47">
        <v>0</v>
      </c>
      <c r="BB176">
        <v>0</v>
      </c>
      <c r="BC176" t="s">
        <v>995</v>
      </c>
      <c r="BD176">
        <v>0</v>
      </c>
      <c r="BE176">
        <v>0</v>
      </c>
      <c r="BF176">
        <v>0</v>
      </c>
      <c r="BG176">
        <v>0</v>
      </c>
    </row>
    <row r="177" spans="1:59" x14ac:dyDescent="0.25">
      <c r="A177" s="47">
        <v>0</v>
      </c>
      <c r="B177" s="47">
        <v>0</v>
      </c>
      <c r="C177" s="47">
        <v>0</v>
      </c>
      <c r="D177" s="47">
        <v>0</v>
      </c>
      <c r="E177" s="47">
        <v>0</v>
      </c>
      <c r="F177" s="47">
        <v>0</v>
      </c>
      <c r="G177" s="47">
        <v>0</v>
      </c>
      <c r="H177" s="47">
        <v>0</v>
      </c>
      <c r="I177" s="47">
        <v>0</v>
      </c>
      <c r="J177" s="47">
        <v>0</v>
      </c>
      <c r="K177" s="47">
        <v>21</v>
      </c>
      <c r="L177" s="47">
        <v>327</v>
      </c>
      <c r="M177" s="47">
        <v>4</v>
      </c>
      <c r="N177" s="47">
        <v>6</v>
      </c>
      <c r="O177" s="42">
        <v>0</v>
      </c>
      <c r="P177" s="42">
        <v>6</v>
      </c>
      <c r="Q177" s="42">
        <v>0</v>
      </c>
      <c r="R177" s="42">
        <v>0</v>
      </c>
      <c r="S177" s="47">
        <v>0</v>
      </c>
      <c r="T177" s="42">
        <v>0.37</v>
      </c>
      <c r="U177" s="42">
        <v>0</v>
      </c>
      <c r="V177" s="42">
        <v>0</v>
      </c>
      <c r="W177" s="42">
        <v>0</v>
      </c>
      <c r="X177" s="42">
        <v>0</v>
      </c>
      <c r="Y177" s="42">
        <v>0</v>
      </c>
      <c r="Z177" s="42">
        <v>0</v>
      </c>
      <c r="AA177" s="42">
        <v>0</v>
      </c>
      <c r="AB177" s="42">
        <v>0</v>
      </c>
      <c r="AC177" s="42">
        <v>0</v>
      </c>
      <c r="AD177" s="42">
        <v>0</v>
      </c>
      <c r="AE177" s="42">
        <v>0</v>
      </c>
      <c r="AF177" s="42">
        <v>0</v>
      </c>
      <c r="AG177" s="42">
        <v>0</v>
      </c>
      <c r="AH177" s="42">
        <v>0</v>
      </c>
      <c r="AI177" s="47">
        <v>0</v>
      </c>
      <c r="AJ177" s="47">
        <v>0</v>
      </c>
      <c r="AK177" s="47">
        <v>0</v>
      </c>
      <c r="AL177" s="47">
        <v>0</v>
      </c>
      <c r="AM177" s="47">
        <v>0</v>
      </c>
      <c r="AN177">
        <v>0</v>
      </c>
      <c r="AO177" s="47">
        <v>0</v>
      </c>
      <c r="AP177" s="47">
        <v>0</v>
      </c>
      <c r="AQ177" s="47">
        <v>0</v>
      </c>
      <c r="AR177" s="47">
        <v>0</v>
      </c>
      <c r="AS177" s="47">
        <v>0</v>
      </c>
      <c r="AT177" s="47">
        <v>0</v>
      </c>
      <c r="AU177" s="47">
        <v>0</v>
      </c>
      <c r="AV177" s="47">
        <v>0</v>
      </c>
      <c r="AW177" s="47">
        <v>0</v>
      </c>
      <c r="AX177" s="47">
        <v>0</v>
      </c>
      <c r="AY177">
        <v>0</v>
      </c>
      <c r="AZ177" s="47">
        <v>0</v>
      </c>
      <c r="BA177" s="47">
        <v>0</v>
      </c>
      <c r="BB177">
        <v>0</v>
      </c>
      <c r="BC177" t="s">
        <v>985</v>
      </c>
      <c r="BD177">
        <v>0</v>
      </c>
      <c r="BE177">
        <v>0</v>
      </c>
      <c r="BF177">
        <v>0</v>
      </c>
      <c r="BG177">
        <v>0</v>
      </c>
    </row>
    <row r="178" spans="1:59" x14ac:dyDescent="0.25">
      <c r="A178" s="47">
        <v>0</v>
      </c>
      <c r="B178" s="47">
        <v>0</v>
      </c>
      <c r="C178" s="47">
        <v>0</v>
      </c>
      <c r="D178" s="47">
        <v>0</v>
      </c>
      <c r="E178" s="47">
        <v>0</v>
      </c>
      <c r="F178" s="47">
        <v>0</v>
      </c>
      <c r="G178" s="47">
        <v>0</v>
      </c>
      <c r="H178" s="47">
        <v>0</v>
      </c>
      <c r="I178" s="47">
        <v>0</v>
      </c>
      <c r="J178" s="47">
        <v>0</v>
      </c>
      <c r="K178" s="47">
        <v>21</v>
      </c>
      <c r="L178" s="47">
        <v>264</v>
      </c>
      <c r="M178" s="47">
        <v>3</v>
      </c>
      <c r="N178" s="47">
        <v>6</v>
      </c>
      <c r="O178" s="42">
        <v>0</v>
      </c>
      <c r="P178" s="42">
        <v>1</v>
      </c>
      <c r="Q178" s="42">
        <v>0</v>
      </c>
      <c r="R178" s="42">
        <v>0</v>
      </c>
      <c r="S178" s="47">
        <v>0</v>
      </c>
      <c r="T178" s="42">
        <v>1.5</v>
      </c>
      <c r="U178" s="42">
        <v>0</v>
      </c>
      <c r="V178" s="42">
        <v>0</v>
      </c>
      <c r="W178" s="42">
        <v>0</v>
      </c>
      <c r="X178" s="42">
        <v>0</v>
      </c>
      <c r="Y178" s="42">
        <v>0</v>
      </c>
      <c r="Z178" s="42">
        <v>0</v>
      </c>
      <c r="AA178" s="42">
        <v>0</v>
      </c>
      <c r="AB178" s="42">
        <v>0</v>
      </c>
      <c r="AC178" s="42">
        <v>0</v>
      </c>
      <c r="AD178" s="42">
        <v>0</v>
      </c>
      <c r="AE178" s="42">
        <v>0</v>
      </c>
      <c r="AF178" s="42">
        <v>0</v>
      </c>
      <c r="AG178" s="42">
        <v>0</v>
      </c>
      <c r="AH178" s="42">
        <v>0</v>
      </c>
      <c r="AI178" s="47">
        <v>0</v>
      </c>
      <c r="AJ178" s="47">
        <v>0</v>
      </c>
      <c r="AK178" s="47">
        <v>0</v>
      </c>
      <c r="AL178" s="47">
        <v>0</v>
      </c>
      <c r="AM178" s="47">
        <v>0</v>
      </c>
      <c r="AN178">
        <v>0</v>
      </c>
      <c r="AO178" s="47">
        <v>0</v>
      </c>
      <c r="AP178" s="47">
        <v>0</v>
      </c>
      <c r="AQ178" s="47">
        <v>0</v>
      </c>
      <c r="AR178" s="47">
        <v>0</v>
      </c>
      <c r="AS178" s="47">
        <v>0</v>
      </c>
      <c r="AT178" s="47">
        <v>0</v>
      </c>
      <c r="AU178" s="47">
        <v>0</v>
      </c>
      <c r="AV178" s="47">
        <v>0</v>
      </c>
      <c r="AW178" s="47">
        <v>0</v>
      </c>
      <c r="AX178" s="47">
        <v>0</v>
      </c>
      <c r="AY178">
        <v>0</v>
      </c>
      <c r="AZ178" s="47">
        <v>0</v>
      </c>
      <c r="BA178" s="47">
        <v>0</v>
      </c>
      <c r="BB178">
        <v>0</v>
      </c>
      <c r="BC178" t="s">
        <v>239</v>
      </c>
      <c r="BD178">
        <v>0</v>
      </c>
      <c r="BE178">
        <v>0</v>
      </c>
      <c r="BF178">
        <v>0</v>
      </c>
      <c r="BG178">
        <v>0</v>
      </c>
    </row>
    <row r="179" spans="1:59" x14ac:dyDescent="0.25">
      <c r="A179" s="47">
        <v>0</v>
      </c>
      <c r="B179" s="47">
        <v>0</v>
      </c>
      <c r="C179" s="47">
        <v>0</v>
      </c>
      <c r="D179" s="47">
        <v>0</v>
      </c>
      <c r="E179" s="47">
        <v>0</v>
      </c>
      <c r="F179" s="47">
        <v>0</v>
      </c>
      <c r="G179" s="47">
        <v>0</v>
      </c>
      <c r="H179" s="47">
        <v>0</v>
      </c>
      <c r="I179" s="47">
        <v>0</v>
      </c>
      <c r="J179" s="47">
        <v>0</v>
      </c>
      <c r="K179" s="47">
        <v>21</v>
      </c>
      <c r="L179" s="47">
        <v>290</v>
      </c>
      <c r="M179" s="47">
        <v>1</v>
      </c>
      <c r="N179" s="47">
        <v>6</v>
      </c>
      <c r="O179" s="42">
        <v>0</v>
      </c>
      <c r="P179" s="42">
        <v>1</v>
      </c>
      <c r="Q179" s="42">
        <v>0</v>
      </c>
      <c r="R179" s="42">
        <v>0</v>
      </c>
      <c r="S179" s="47">
        <v>0</v>
      </c>
      <c r="T179" s="42">
        <v>1.5</v>
      </c>
      <c r="U179" s="42">
        <v>0</v>
      </c>
      <c r="V179" s="42">
        <v>0</v>
      </c>
      <c r="W179" s="42">
        <v>0</v>
      </c>
      <c r="X179" s="42">
        <v>0</v>
      </c>
      <c r="Y179" s="42">
        <v>0</v>
      </c>
      <c r="Z179" s="42">
        <v>0</v>
      </c>
      <c r="AA179" s="42">
        <v>0</v>
      </c>
      <c r="AB179" s="42">
        <v>0</v>
      </c>
      <c r="AC179" s="42">
        <v>0</v>
      </c>
      <c r="AD179" s="42">
        <v>0</v>
      </c>
      <c r="AE179" s="42">
        <v>0</v>
      </c>
      <c r="AF179" s="42">
        <v>0</v>
      </c>
      <c r="AG179" s="42">
        <v>0</v>
      </c>
      <c r="AH179" s="42">
        <v>0</v>
      </c>
      <c r="AI179" s="47">
        <v>0</v>
      </c>
      <c r="AJ179" s="47">
        <v>0</v>
      </c>
      <c r="AK179" s="47">
        <v>0</v>
      </c>
      <c r="AL179" s="47">
        <v>0</v>
      </c>
      <c r="AM179" s="47">
        <v>0</v>
      </c>
      <c r="AN179">
        <v>0</v>
      </c>
      <c r="AO179" s="47">
        <v>0</v>
      </c>
      <c r="AP179" s="47">
        <v>0</v>
      </c>
      <c r="AQ179" s="47">
        <v>0</v>
      </c>
      <c r="AR179" s="47">
        <v>0</v>
      </c>
      <c r="AS179" s="47">
        <v>0</v>
      </c>
      <c r="AT179" s="47">
        <v>0</v>
      </c>
      <c r="AU179" s="47">
        <v>0</v>
      </c>
      <c r="AV179" s="47">
        <v>0</v>
      </c>
      <c r="AW179" s="47">
        <v>0</v>
      </c>
      <c r="AX179" s="47">
        <v>0</v>
      </c>
      <c r="AY179">
        <v>0</v>
      </c>
      <c r="AZ179" s="47">
        <v>0</v>
      </c>
      <c r="BA179" s="47">
        <v>0</v>
      </c>
      <c r="BB179">
        <v>0</v>
      </c>
      <c r="BC179" t="s">
        <v>989</v>
      </c>
      <c r="BD179">
        <v>0</v>
      </c>
      <c r="BE179">
        <v>0</v>
      </c>
      <c r="BF179">
        <v>0</v>
      </c>
      <c r="BG179">
        <v>0</v>
      </c>
    </row>
    <row r="180" spans="1:59" x14ac:dyDescent="0.25">
      <c r="A180" s="47">
        <v>0</v>
      </c>
      <c r="B180" s="47">
        <v>0</v>
      </c>
      <c r="C180" s="47">
        <v>0</v>
      </c>
      <c r="D180" s="47">
        <v>0</v>
      </c>
      <c r="E180" s="47">
        <v>0</v>
      </c>
      <c r="F180" s="47">
        <v>0</v>
      </c>
      <c r="G180" s="47">
        <v>0</v>
      </c>
      <c r="H180" s="47">
        <v>0</v>
      </c>
      <c r="I180" s="47">
        <v>0</v>
      </c>
      <c r="J180" s="47">
        <v>0</v>
      </c>
      <c r="K180" s="47">
        <v>21</v>
      </c>
      <c r="L180" s="47">
        <v>293</v>
      </c>
      <c r="M180" s="47">
        <v>2</v>
      </c>
      <c r="N180" s="47">
        <v>6</v>
      </c>
      <c r="O180" s="42">
        <v>0</v>
      </c>
      <c r="P180" s="42">
        <v>6</v>
      </c>
      <c r="Q180" s="42">
        <v>0</v>
      </c>
      <c r="R180" s="42">
        <v>0</v>
      </c>
      <c r="S180" s="47">
        <v>0</v>
      </c>
      <c r="T180" s="42">
        <v>0.37</v>
      </c>
      <c r="U180" s="42">
        <v>0</v>
      </c>
      <c r="V180" s="42">
        <v>0</v>
      </c>
      <c r="W180" s="42">
        <v>0</v>
      </c>
      <c r="X180" s="42">
        <v>0</v>
      </c>
      <c r="Y180" s="42">
        <v>0</v>
      </c>
      <c r="Z180" s="42">
        <v>0</v>
      </c>
      <c r="AA180" s="42">
        <v>0</v>
      </c>
      <c r="AB180" s="42">
        <v>0</v>
      </c>
      <c r="AC180" s="42">
        <v>0</v>
      </c>
      <c r="AD180" s="42">
        <v>0</v>
      </c>
      <c r="AE180" s="42">
        <v>0</v>
      </c>
      <c r="AF180" s="42">
        <v>0</v>
      </c>
      <c r="AG180" s="42">
        <v>0</v>
      </c>
      <c r="AH180" s="42">
        <v>0</v>
      </c>
      <c r="AI180" s="47">
        <v>0</v>
      </c>
      <c r="AJ180" s="47">
        <v>0</v>
      </c>
      <c r="AK180" s="47">
        <v>0</v>
      </c>
      <c r="AL180" s="47">
        <v>0</v>
      </c>
      <c r="AM180" s="47">
        <v>0</v>
      </c>
      <c r="AN180">
        <v>0</v>
      </c>
      <c r="AO180" s="47">
        <v>0</v>
      </c>
      <c r="AP180" s="47">
        <v>0</v>
      </c>
      <c r="AQ180" s="47">
        <v>0</v>
      </c>
      <c r="AR180" s="47">
        <v>0</v>
      </c>
      <c r="AS180" s="47">
        <v>0</v>
      </c>
      <c r="AT180" s="47">
        <v>0</v>
      </c>
      <c r="AU180" s="47">
        <v>0</v>
      </c>
      <c r="AV180" s="47">
        <v>0</v>
      </c>
      <c r="AW180" s="47">
        <v>0</v>
      </c>
      <c r="AX180" s="47">
        <v>0</v>
      </c>
      <c r="AY180">
        <v>0</v>
      </c>
      <c r="AZ180" s="47">
        <v>0</v>
      </c>
      <c r="BA180" s="47">
        <v>0</v>
      </c>
      <c r="BB180">
        <v>0</v>
      </c>
      <c r="BC180" t="s">
        <v>996</v>
      </c>
      <c r="BD180">
        <v>0</v>
      </c>
      <c r="BE180">
        <v>0</v>
      </c>
      <c r="BF180">
        <v>0</v>
      </c>
      <c r="BG180">
        <v>0</v>
      </c>
    </row>
    <row r="181" spans="1:59" x14ac:dyDescent="0.25">
      <c r="A181" s="47">
        <v>0</v>
      </c>
      <c r="B181" s="47">
        <v>0</v>
      </c>
      <c r="C181" s="47">
        <v>0</v>
      </c>
      <c r="D181" s="47">
        <v>0</v>
      </c>
      <c r="E181" s="47">
        <v>0</v>
      </c>
      <c r="F181" s="47">
        <v>0</v>
      </c>
      <c r="G181" s="47">
        <v>0</v>
      </c>
      <c r="H181" s="47">
        <v>0</v>
      </c>
      <c r="I181" s="47">
        <v>0</v>
      </c>
      <c r="J181" s="47">
        <v>0</v>
      </c>
      <c r="K181" s="47">
        <v>21</v>
      </c>
      <c r="L181" s="47">
        <v>266</v>
      </c>
      <c r="M181" s="47">
        <v>1</v>
      </c>
      <c r="N181" s="47">
        <v>6</v>
      </c>
      <c r="O181" s="42">
        <v>0</v>
      </c>
      <c r="P181" s="42">
        <v>1</v>
      </c>
      <c r="Q181" s="42">
        <v>0</v>
      </c>
      <c r="R181" s="42">
        <v>0</v>
      </c>
      <c r="S181" s="47">
        <v>0</v>
      </c>
      <c r="T181" s="42">
        <v>0.37</v>
      </c>
      <c r="U181" s="42">
        <v>0</v>
      </c>
      <c r="V181" s="42">
        <v>0</v>
      </c>
      <c r="W181" s="42">
        <v>0</v>
      </c>
      <c r="X181" s="42">
        <v>0</v>
      </c>
      <c r="Y181" s="42">
        <v>0</v>
      </c>
      <c r="Z181" s="42">
        <v>0</v>
      </c>
      <c r="AA181" s="42">
        <v>0</v>
      </c>
      <c r="AB181" s="42">
        <v>0</v>
      </c>
      <c r="AC181" s="42">
        <v>0</v>
      </c>
      <c r="AD181" s="42">
        <v>0</v>
      </c>
      <c r="AE181" s="42">
        <v>0</v>
      </c>
      <c r="AF181" s="42">
        <v>0</v>
      </c>
      <c r="AG181" s="42">
        <v>0</v>
      </c>
      <c r="AH181" s="42">
        <v>0</v>
      </c>
      <c r="AI181" s="47">
        <v>0</v>
      </c>
      <c r="AJ181" s="47">
        <v>0</v>
      </c>
      <c r="AK181" s="47">
        <v>0</v>
      </c>
      <c r="AL181" s="47">
        <v>0</v>
      </c>
      <c r="AM181" s="47">
        <v>0</v>
      </c>
      <c r="AN181">
        <v>0</v>
      </c>
      <c r="AO181" s="47">
        <v>0</v>
      </c>
      <c r="AP181" s="47">
        <v>0</v>
      </c>
      <c r="AQ181" s="47">
        <v>0</v>
      </c>
      <c r="AR181" s="47">
        <v>0</v>
      </c>
      <c r="AS181" s="47">
        <v>0</v>
      </c>
      <c r="AT181" s="47">
        <v>0</v>
      </c>
      <c r="AU181" s="47">
        <v>0</v>
      </c>
      <c r="AV181" s="47">
        <v>0</v>
      </c>
      <c r="AW181" s="47">
        <v>0</v>
      </c>
      <c r="AX181" s="47">
        <v>0</v>
      </c>
      <c r="AY181">
        <v>0</v>
      </c>
      <c r="AZ181" s="47">
        <v>0</v>
      </c>
      <c r="BA181" s="47">
        <v>0</v>
      </c>
      <c r="BB181">
        <v>0</v>
      </c>
      <c r="BC181" t="s">
        <v>998</v>
      </c>
      <c r="BD181">
        <v>0</v>
      </c>
      <c r="BE181">
        <v>0</v>
      </c>
      <c r="BF181">
        <v>0</v>
      </c>
      <c r="BG181">
        <v>0</v>
      </c>
    </row>
    <row r="182" spans="1:59" x14ac:dyDescent="0.25">
      <c r="A182" s="47">
        <v>0</v>
      </c>
      <c r="B182" s="47">
        <v>0</v>
      </c>
      <c r="C182" s="47">
        <v>0</v>
      </c>
      <c r="D182" s="47">
        <v>0</v>
      </c>
      <c r="E182" s="47">
        <v>0</v>
      </c>
      <c r="F182" s="47">
        <v>0</v>
      </c>
      <c r="G182" s="47">
        <v>0</v>
      </c>
      <c r="H182" s="47">
        <v>0</v>
      </c>
      <c r="I182" s="47">
        <v>0</v>
      </c>
      <c r="J182" s="47">
        <v>0</v>
      </c>
      <c r="K182" s="47">
        <v>21</v>
      </c>
      <c r="L182" s="47">
        <v>266</v>
      </c>
      <c r="M182" s="47">
        <v>5</v>
      </c>
      <c r="N182" s="47">
        <v>6</v>
      </c>
      <c r="O182" s="42">
        <v>0</v>
      </c>
      <c r="P182" s="42">
        <v>1</v>
      </c>
      <c r="Q182" s="42">
        <v>0</v>
      </c>
      <c r="R182" s="42">
        <v>0</v>
      </c>
      <c r="S182" s="47">
        <v>0</v>
      </c>
      <c r="T182" s="42">
        <v>0.37</v>
      </c>
      <c r="U182" s="42">
        <v>0</v>
      </c>
      <c r="V182" s="42">
        <v>0</v>
      </c>
      <c r="W182" s="42">
        <v>0</v>
      </c>
      <c r="X182" s="42">
        <v>0</v>
      </c>
      <c r="Y182" s="42">
        <v>0</v>
      </c>
      <c r="Z182" s="42">
        <v>0</v>
      </c>
      <c r="AA182" s="42">
        <v>0</v>
      </c>
      <c r="AB182" s="42">
        <v>0</v>
      </c>
      <c r="AC182" s="42">
        <v>0</v>
      </c>
      <c r="AD182" s="42">
        <v>0</v>
      </c>
      <c r="AE182" s="42">
        <v>0</v>
      </c>
      <c r="AF182" s="42">
        <v>0</v>
      </c>
      <c r="AG182" s="42">
        <v>0</v>
      </c>
      <c r="AH182" s="42">
        <v>0</v>
      </c>
      <c r="AI182" s="47">
        <v>0</v>
      </c>
      <c r="AJ182" s="47">
        <v>0</v>
      </c>
      <c r="AK182" s="47">
        <v>0</v>
      </c>
      <c r="AL182" s="47">
        <v>0</v>
      </c>
      <c r="AM182" s="47">
        <v>0</v>
      </c>
      <c r="AN182">
        <v>0</v>
      </c>
      <c r="AO182" s="47">
        <v>0</v>
      </c>
      <c r="AP182" s="47">
        <v>0</v>
      </c>
      <c r="AQ182" s="47">
        <v>0</v>
      </c>
      <c r="AR182" s="47">
        <v>0</v>
      </c>
      <c r="AS182" s="47">
        <v>0</v>
      </c>
      <c r="AT182" s="47">
        <v>0</v>
      </c>
      <c r="AU182" s="47">
        <v>0</v>
      </c>
      <c r="AV182" s="47">
        <v>0</v>
      </c>
      <c r="AW182" s="47">
        <v>0</v>
      </c>
      <c r="AX182" s="47">
        <v>0</v>
      </c>
      <c r="AY182">
        <v>0</v>
      </c>
      <c r="AZ182" s="47">
        <v>0</v>
      </c>
      <c r="BA182" s="47">
        <v>0</v>
      </c>
      <c r="BB182">
        <v>0</v>
      </c>
      <c r="BC182" t="s">
        <v>997</v>
      </c>
      <c r="BD182">
        <v>0</v>
      </c>
      <c r="BE182">
        <v>0</v>
      </c>
      <c r="BF182">
        <v>0</v>
      </c>
      <c r="BG182">
        <v>0</v>
      </c>
    </row>
    <row r="183" spans="1:59" x14ac:dyDescent="0.25">
      <c r="A183" s="47">
        <v>0</v>
      </c>
      <c r="B183" s="47">
        <v>0</v>
      </c>
      <c r="C183" s="47">
        <v>0</v>
      </c>
      <c r="D183" s="47">
        <v>0</v>
      </c>
      <c r="E183" s="47">
        <v>0</v>
      </c>
      <c r="F183" s="47">
        <v>0</v>
      </c>
      <c r="G183" s="47">
        <v>0</v>
      </c>
      <c r="H183" s="47">
        <v>0</v>
      </c>
      <c r="I183" s="47">
        <v>0</v>
      </c>
      <c r="J183" s="47">
        <v>0</v>
      </c>
      <c r="K183" s="47">
        <v>21</v>
      </c>
      <c r="L183" s="47">
        <v>263</v>
      </c>
      <c r="M183" s="47">
        <v>3</v>
      </c>
      <c r="N183" s="47">
        <v>6</v>
      </c>
      <c r="O183" s="42">
        <v>0</v>
      </c>
      <c r="P183" s="42">
        <v>3</v>
      </c>
      <c r="Q183" s="42">
        <v>0</v>
      </c>
      <c r="R183" s="42">
        <v>0</v>
      </c>
      <c r="S183" s="47">
        <v>0</v>
      </c>
      <c r="T183" s="42">
        <v>0</v>
      </c>
      <c r="U183" s="42">
        <v>0</v>
      </c>
      <c r="V183" s="42">
        <v>0</v>
      </c>
      <c r="W183" s="42">
        <v>0</v>
      </c>
      <c r="X183" s="42">
        <v>0</v>
      </c>
      <c r="Y183" s="42">
        <v>0</v>
      </c>
      <c r="Z183" s="42">
        <v>0</v>
      </c>
      <c r="AA183" s="42">
        <v>0</v>
      </c>
      <c r="AB183" s="42">
        <v>0</v>
      </c>
      <c r="AC183" s="42">
        <v>0</v>
      </c>
      <c r="AD183" s="42">
        <v>0</v>
      </c>
      <c r="AE183" s="42">
        <v>0</v>
      </c>
      <c r="AF183" s="42">
        <v>0</v>
      </c>
      <c r="AG183" s="42">
        <v>0</v>
      </c>
      <c r="AH183" s="42">
        <v>0</v>
      </c>
      <c r="AI183" s="47">
        <v>0</v>
      </c>
      <c r="AJ183" s="47">
        <v>0</v>
      </c>
      <c r="AK183" s="47">
        <v>0</v>
      </c>
      <c r="AL183" s="47">
        <v>0</v>
      </c>
      <c r="AM183" s="47">
        <v>0</v>
      </c>
      <c r="AN183">
        <v>0</v>
      </c>
      <c r="AO183" s="47">
        <v>0</v>
      </c>
      <c r="AP183" s="47">
        <v>0</v>
      </c>
      <c r="AQ183" s="47">
        <v>0</v>
      </c>
      <c r="AR183" s="47">
        <v>0</v>
      </c>
      <c r="AS183" s="47">
        <v>0</v>
      </c>
      <c r="AT183" s="47">
        <v>0</v>
      </c>
      <c r="AU183" s="47">
        <v>0</v>
      </c>
      <c r="AV183" s="47">
        <v>0</v>
      </c>
      <c r="AW183" s="47">
        <v>0</v>
      </c>
      <c r="AX183" s="47">
        <v>0</v>
      </c>
      <c r="AY183">
        <v>0</v>
      </c>
      <c r="AZ183" s="47">
        <v>0</v>
      </c>
      <c r="BA183" s="47">
        <v>0</v>
      </c>
      <c r="BB183">
        <v>0</v>
      </c>
      <c r="BC183" t="s">
        <v>1011</v>
      </c>
      <c r="BD183">
        <v>0</v>
      </c>
      <c r="BE183">
        <v>0</v>
      </c>
      <c r="BF183">
        <v>0</v>
      </c>
      <c r="BG183">
        <v>0</v>
      </c>
    </row>
    <row r="184" spans="1:59" x14ac:dyDescent="0.25">
      <c r="A184" s="47">
        <v>0</v>
      </c>
      <c r="B184" s="47">
        <v>0</v>
      </c>
      <c r="C184" s="47">
        <v>0</v>
      </c>
      <c r="D184" s="47">
        <v>0</v>
      </c>
      <c r="E184" s="47">
        <v>0</v>
      </c>
      <c r="F184" s="47">
        <v>0</v>
      </c>
      <c r="G184" s="47">
        <v>0</v>
      </c>
      <c r="H184" s="47">
        <v>0</v>
      </c>
      <c r="I184" s="47">
        <v>0</v>
      </c>
      <c r="J184" s="47">
        <v>0</v>
      </c>
      <c r="K184" s="47">
        <v>21</v>
      </c>
      <c r="L184" s="47">
        <v>283</v>
      </c>
      <c r="M184" s="47">
        <v>6</v>
      </c>
      <c r="N184" s="47">
        <v>7</v>
      </c>
      <c r="O184" s="42">
        <v>0</v>
      </c>
      <c r="P184" s="42">
        <v>11.07</v>
      </c>
      <c r="Q184" s="42">
        <v>0</v>
      </c>
      <c r="R184" s="42">
        <v>0</v>
      </c>
      <c r="S184" s="47">
        <v>0</v>
      </c>
      <c r="T184" s="42">
        <v>0</v>
      </c>
      <c r="U184" s="42">
        <v>0</v>
      </c>
      <c r="V184" s="42">
        <v>0</v>
      </c>
      <c r="W184" s="42">
        <v>0</v>
      </c>
      <c r="X184" s="42">
        <v>0</v>
      </c>
      <c r="Y184" s="42">
        <v>0</v>
      </c>
      <c r="Z184" s="42">
        <v>0</v>
      </c>
      <c r="AA184" s="42">
        <v>0</v>
      </c>
      <c r="AB184" s="42">
        <v>0</v>
      </c>
      <c r="AC184" s="42">
        <v>0</v>
      </c>
      <c r="AD184" s="42">
        <v>0</v>
      </c>
      <c r="AE184" s="42">
        <v>0</v>
      </c>
      <c r="AF184" s="42">
        <v>0</v>
      </c>
      <c r="AG184" s="42">
        <v>0</v>
      </c>
      <c r="AH184" s="42">
        <v>0</v>
      </c>
      <c r="AI184" s="47">
        <v>0</v>
      </c>
      <c r="AJ184" s="47">
        <v>0</v>
      </c>
      <c r="AK184" s="47">
        <v>0</v>
      </c>
      <c r="AL184" s="47">
        <v>0</v>
      </c>
      <c r="AM184" s="47">
        <v>0</v>
      </c>
      <c r="AN184">
        <v>0</v>
      </c>
      <c r="AO184" s="47">
        <v>0</v>
      </c>
      <c r="AP184" s="47">
        <v>0</v>
      </c>
      <c r="AQ184" s="47">
        <v>0</v>
      </c>
      <c r="AR184" s="47">
        <v>0</v>
      </c>
      <c r="AS184" s="47">
        <v>0</v>
      </c>
      <c r="AT184" s="47">
        <v>0</v>
      </c>
      <c r="AU184" s="47">
        <v>0</v>
      </c>
      <c r="AV184" s="47">
        <v>0</v>
      </c>
      <c r="AW184" s="47">
        <v>0</v>
      </c>
      <c r="AX184" s="47">
        <v>0</v>
      </c>
      <c r="AY184">
        <v>0</v>
      </c>
      <c r="AZ184" s="47">
        <v>0</v>
      </c>
      <c r="BA184" s="47">
        <v>0</v>
      </c>
      <c r="BB184">
        <v>0</v>
      </c>
      <c r="BC184" t="s">
        <v>1012</v>
      </c>
      <c r="BD184">
        <v>0</v>
      </c>
      <c r="BE184">
        <v>0</v>
      </c>
      <c r="BF184">
        <v>0</v>
      </c>
      <c r="BG184">
        <v>0</v>
      </c>
    </row>
    <row r="185" spans="1:59" x14ac:dyDescent="0.25">
      <c r="A185" s="47">
        <v>0</v>
      </c>
      <c r="B185" s="47">
        <v>0</v>
      </c>
      <c r="C185" s="47">
        <v>0</v>
      </c>
      <c r="D185" s="47">
        <v>0</v>
      </c>
      <c r="E185" s="47">
        <v>0</v>
      </c>
      <c r="F185" s="47">
        <v>0</v>
      </c>
      <c r="G185" s="47">
        <v>0</v>
      </c>
      <c r="H185" s="47">
        <v>0</v>
      </c>
      <c r="I185" s="47">
        <v>0</v>
      </c>
      <c r="J185" s="47">
        <v>0</v>
      </c>
      <c r="K185" s="47">
        <v>21</v>
      </c>
      <c r="L185" s="47">
        <v>327</v>
      </c>
      <c r="M185" s="47">
        <v>4</v>
      </c>
      <c r="N185" s="47">
        <v>6</v>
      </c>
      <c r="O185" s="42">
        <v>0</v>
      </c>
      <c r="P185" s="42">
        <v>1</v>
      </c>
      <c r="Q185" s="42">
        <v>0</v>
      </c>
      <c r="R185" s="42">
        <v>0</v>
      </c>
      <c r="S185" s="47">
        <v>0</v>
      </c>
      <c r="T185" s="42">
        <v>0</v>
      </c>
      <c r="U185" s="42">
        <v>0</v>
      </c>
      <c r="V185" s="42">
        <v>0</v>
      </c>
      <c r="W185" s="42">
        <v>0</v>
      </c>
      <c r="X185" s="42">
        <v>0</v>
      </c>
      <c r="Y185" s="42">
        <v>0</v>
      </c>
      <c r="Z185" s="42">
        <v>0</v>
      </c>
      <c r="AA185" s="42">
        <v>0</v>
      </c>
      <c r="AB185" s="42">
        <v>0</v>
      </c>
      <c r="AC185" s="42">
        <v>0</v>
      </c>
      <c r="AD185" s="42">
        <v>0</v>
      </c>
      <c r="AE185" s="42">
        <v>0</v>
      </c>
      <c r="AF185" s="42">
        <v>0</v>
      </c>
      <c r="AG185" s="42">
        <v>0</v>
      </c>
      <c r="AH185" s="42">
        <v>0</v>
      </c>
      <c r="AI185" s="47">
        <v>0</v>
      </c>
      <c r="AJ185" s="47">
        <v>0</v>
      </c>
      <c r="AK185" s="47">
        <v>0</v>
      </c>
      <c r="AL185" s="47">
        <v>0</v>
      </c>
      <c r="AM185" s="47">
        <v>0</v>
      </c>
      <c r="AN185">
        <v>0</v>
      </c>
      <c r="AO185" s="47">
        <v>0</v>
      </c>
      <c r="AP185" s="47">
        <v>0</v>
      </c>
      <c r="AQ185" s="47">
        <v>0</v>
      </c>
      <c r="AR185" s="47">
        <v>0</v>
      </c>
      <c r="AS185" s="47">
        <v>0</v>
      </c>
      <c r="AT185" s="47">
        <v>0</v>
      </c>
      <c r="AU185" s="47">
        <v>0</v>
      </c>
      <c r="AV185" s="47">
        <v>0</v>
      </c>
      <c r="AW185" s="47">
        <v>0</v>
      </c>
      <c r="AX185" s="47">
        <v>0</v>
      </c>
      <c r="AY185">
        <v>0</v>
      </c>
      <c r="AZ185" s="47">
        <v>0</v>
      </c>
      <c r="BA185" s="47">
        <v>0</v>
      </c>
      <c r="BB185">
        <v>0</v>
      </c>
      <c r="BC185" t="s">
        <v>177</v>
      </c>
      <c r="BD185">
        <v>0</v>
      </c>
      <c r="BE185">
        <v>0</v>
      </c>
      <c r="BF185">
        <v>0</v>
      </c>
      <c r="BG185">
        <v>0</v>
      </c>
    </row>
    <row r="186" spans="1:59" x14ac:dyDescent="0.25">
      <c r="A186" s="47">
        <v>1</v>
      </c>
      <c r="B186" s="47">
        <v>3</v>
      </c>
      <c r="C186" s="47">
        <v>3</v>
      </c>
      <c r="D186" s="47">
        <v>2</v>
      </c>
      <c r="E186" s="47">
        <v>4</v>
      </c>
      <c r="F186" s="47">
        <v>0</v>
      </c>
      <c r="G186" s="47">
        <v>2</v>
      </c>
      <c r="H186" s="47">
        <v>0</v>
      </c>
      <c r="I186" s="47">
        <v>0</v>
      </c>
      <c r="J186" s="47">
        <v>0</v>
      </c>
      <c r="K186" s="47">
        <v>21</v>
      </c>
      <c r="L186" s="47">
        <v>285</v>
      </c>
      <c r="M186" s="47">
        <v>5</v>
      </c>
      <c r="N186" s="47">
        <v>6</v>
      </c>
      <c r="O186" s="42">
        <v>0</v>
      </c>
      <c r="P186" s="42">
        <v>1.18</v>
      </c>
      <c r="Q186" s="42">
        <v>0</v>
      </c>
      <c r="R186" s="42">
        <v>0.63</v>
      </c>
      <c r="S186" s="47">
        <v>12</v>
      </c>
      <c r="T186" s="42">
        <v>0.49</v>
      </c>
      <c r="U186" s="42">
        <v>0</v>
      </c>
      <c r="V186" s="42">
        <v>0</v>
      </c>
      <c r="W186" s="42">
        <v>21</v>
      </c>
      <c r="X186" s="42">
        <v>20</v>
      </c>
      <c r="Y186" s="42">
        <v>0.33</v>
      </c>
      <c r="Z186" s="42">
        <v>0.25</v>
      </c>
      <c r="AA186" s="42">
        <v>0.25</v>
      </c>
      <c r="AB186" s="42">
        <v>0.08</v>
      </c>
      <c r="AC186" s="42">
        <v>0.17</v>
      </c>
      <c r="AD186" s="42">
        <v>0</v>
      </c>
      <c r="AE186" s="42">
        <v>0</v>
      </c>
      <c r="AF186" s="42">
        <v>0</v>
      </c>
      <c r="AG186" s="42">
        <v>0.17</v>
      </c>
      <c r="AH186" s="42">
        <v>0</v>
      </c>
      <c r="AI186" s="47">
        <v>3</v>
      </c>
      <c r="AJ186" s="47">
        <v>2</v>
      </c>
      <c r="AK186" s="47">
        <v>2</v>
      </c>
      <c r="AL186" s="47">
        <v>0</v>
      </c>
      <c r="AM186" s="47">
        <v>1</v>
      </c>
      <c r="AN186">
        <v>0</v>
      </c>
      <c r="AO186" s="47">
        <v>0</v>
      </c>
      <c r="AP186" s="47">
        <v>0</v>
      </c>
      <c r="AQ186" s="47">
        <v>2</v>
      </c>
      <c r="AR186" s="47">
        <v>0</v>
      </c>
      <c r="AS186" s="47">
        <v>1</v>
      </c>
      <c r="AT186" s="47">
        <v>1</v>
      </c>
      <c r="AU186" s="47">
        <v>1</v>
      </c>
      <c r="AV186" s="47">
        <v>1</v>
      </c>
      <c r="AW186" s="47">
        <v>1</v>
      </c>
      <c r="AX186" s="47">
        <v>0</v>
      </c>
      <c r="AY186">
        <v>0</v>
      </c>
      <c r="AZ186" s="47">
        <v>0</v>
      </c>
      <c r="BA186" s="47">
        <v>0</v>
      </c>
      <c r="BB186">
        <v>0</v>
      </c>
      <c r="BC186" t="s">
        <v>444</v>
      </c>
      <c r="BD186">
        <v>6.5</v>
      </c>
      <c r="BE186">
        <v>1.2</v>
      </c>
      <c r="BF186">
        <v>0</v>
      </c>
      <c r="BG186">
        <v>0</v>
      </c>
    </row>
    <row r="187" spans="1:59" x14ac:dyDescent="0.25">
      <c r="A187" s="47">
        <v>0</v>
      </c>
      <c r="B187" s="47">
        <v>0</v>
      </c>
      <c r="C187" s="47">
        <v>0</v>
      </c>
      <c r="D187" s="47">
        <v>0</v>
      </c>
      <c r="E187" s="47">
        <v>0</v>
      </c>
      <c r="F187" s="47">
        <v>0</v>
      </c>
      <c r="G187" s="47">
        <v>0</v>
      </c>
      <c r="H187" s="47">
        <v>0</v>
      </c>
      <c r="I187" s="47">
        <v>0</v>
      </c>
      <c r="J187" s="47">
        <v>0</v>
      </c>
      <c r="K187" s="47">
        <v>21</v>
      </c>
      <c r="L187" s="47">
        <v>1371</v>
      </c>
      <c r="M187" s="47">
        <v>3</v>
      </c>
      <c r="N187" s="47">
        <v>6</v>
      </c>
      <c r="O187" s="42">
        <v>0</v>
      </c>
      <c r="P187" s="42">
        <v>1.32</v>
      </c>
      <c r="Q187" s="42">
        <v>0</v>
      </c>
      <c r="R187" s="42">
        <v>0</v>
      </c>
      <c r="S187" s="47">
        <v>1</v>
      </c>
      <c r="T187" s="42">
        <v>1.54</v>
      </c>
      <c r="U187" s="42">
        <v>0</v>
      </c>
      <c r="V187" s="42">
        <v>0</v>
      </c>
      <c r="W187" s="42">
        <v>19</v>
      </c>
      <c r="X187" s="42">
        <v>19</v>
      </c>
      <c r="Y187" s="42">
        <v>0</v>
      </c>
      <c r="Z187" s="42">
        <v>0</v>
      </c>
      <c r="AA187" s="42">
        <v>0</v>
      </c>
      <c r="AB187" s="42">
        <v>0</v>
      </c>
      <c r="AC187" s="42">
        <v>0</v>
      </c>
      <c r="AD187" s="42">
        <v>0</v>
      </c>
      <c r="AE187" s="42">
        <v>0</v>
      </c>
      <c r="AF187" s="42">
        <v>0</v>
      </c>
      <c r="AG187" s="42">
        <v>0</v>
      </c>
      <c r="AH187" s="42">
        <v>0</v>
      </c>
      <c r="AI187" s="47">
        <v>0</v>
      </c>
      <c r="AJ187" s="47">
        <v>0</v>
      </c>
      <c r="AK187" s="47">
        <v>0</v>
      </c>
      <c r="AL187" s="47">
        <v>0</v>
      </c>
      <c r="AM187" s="47">
        <v>0</v>
      </c>
      <c r="AN187">
        <v>0</v>
      </c>
      <c r="AO187" s="47">
        <v>0</v>
      </c>
      <c r="AP187" s="47">
        <v>0</v>
      </c>
      <c r="AQ187" s="47">
        <v>0</v>
      </c>
      <c r="AR187" s="47">
        <v>0</v>
      </c>
      <c r="AS187" s="47">
        <v>0</v>
      </c>
      <c r="AT187" s="47">
        <v>0</v>
      </c>
      <c r="AU187" s="47">
        <v>0</v>
      </c>
      <c r="AV187" s="47">
        <v>0</v>
      </c>
      <c r="AW187" s="47">
        <v>0</v>
      </c>
      <c r="AX187" s="47">
        <v>0</v>
      </c>
      <c r="AY187">
        <v>0</v>
      </c>
      <c r="AZ187" s="47">
        <v>0</v>
      </c>
      <c r="BA187" s="47">
        <v>0</v>
      </c>
      <c r="BB187">
        <v>0</v>
      </c>
      <c r="BC187" t="s">
        <v>322</v>
      </c>
      <c r="BD187">
        <v>0</v>
      </c>
      <c r="BE187">
        <v>0</v>
      </c>
      <c r="BF187">
        <v>0</v>
      </c>
      <c r="BG187">
        <v>0</v>
      </c>
    </row>
    <row r="188" spans="1:59" x14ac:dyDescent="0.25">
      <c r="A188" s="47">
        <v>0</v>
      </c>
      <c r="B188" s="47">
        <v>0</v>
      </c>
      <c r="C188" s="47">
        <v>0</v>
      </c>
      <c r="D188" s="47">
        <v>0</v>
      </c>
      <c r="E188" s="47">
        <v>0</v>
      </c>
      <c r="F188" s="47">
        <v>0</v>
      </c>
      <c r="G188" s="47">
        <v>0</v>
      </c>
      <c r="H188" s="47">
        <v>0</v>
      </c>
      <c r="I188" s="47">
        <v>0</v>
      </c>
      <c r="J188" s="47">
        <v>0</v>
      </c>
      <c r="K188" s="47">
        <v>21</v>
      </c>
      <c r="L188" s="47">
        <v>1371</v>
      </c>
      <c r="M188" s="47">
        <v>5</v>
      </c>
      <c r="N188" s="47">
        <v>6</v>
      </c>
      <c r="O188" s="42">
        <v>0</v>
      </c>
      <c r="P188" s="42">
        <v>2</v>
      </c>
      <c r="Q188" s="42">
        <v>0</v>
      </c>
      <c r="R188" s="42">
        <v>0</v>
      </c>
      <c r="S188" s="47">
        <v>0</v>
      </c>
      <c r="T188" s="42">
        <v>1.61</v>
      </c>
      <c r="U188" s="42">
        <v>0</v>
      </c>
      <c r="V188" s="42">
        <v>0</v>
      </c>
      <c r="W188" s="42">
        <v>0</v>
      </c>
      <c r="X188" s="42">
        <v>0</v>
      </c>
      <c r="Y188" s="42">
        <v>0</v>
      </c>
      <c r="Z188" s="42">
        <v>0</v>
      </c>
      <c r="AA188" s="42">
        <v>0</v>
      </c>
      <c r="AB188" s="42">
        <v>0</v>
      </c>
      <c r="AC188" s="42">
        <v>0</v>
      </c>
      <c r="AD188" s="42">
        <v>0</v>
      </c>
      <c r="AE188" s="42">
        <v>0</v>
      </c>
      <c r="AF188" s="42">
        <v>0</v>
      </c>
      <c r="AG188" s="42">
        <v>0</v>
      </c>
      <c r="AH188" s="42">
        <v>0</v>
      </c>
      <c r="AI188" s="47">
        <v>0</v>
      </c>
      <c r="AJ188" s="47">
        <v>0</v>
      </c>
      <c r="AK188" s="47">
        <v>0</v>
      </c>
      <c r="AL188" s="47">
        <v>0</v>
      </c>
      <c r="AM188" s="47">
        <v>0</v>
      </c>
      <c r="AN188">
        <v>0</v>
      </c>
      <c r="AO188" s="47">
        <v>0</v>
      </c>
      <c r="AP188" s="47">
        <v>0</v>
      </c>
      <c r="AQ188" s="47">
        <v>0</v>
      </c>
      <c r="AR188" s="47">
        <v>0</v>
      </c>
      <c r="AS188" s="47">
        <v>0</v>
      </c>
      <c r="AT188" s="47">
        <v>0</v>
      </c>
      <c r="AU188" s="47">
        <v>0</v>
      </c>
      <c r="AV188" s="47">
        <v>0</v>
      </c>
      <c r="AW188" s="47">
        <v>0</v>
      </c>
      <c r="AX188" s="47">
        <v>0</v>
      </c>
      <c r="AY188">
        <v>0</v>
      </c>
      <c r="AZ188" s="47">
        <v>0</v>
      </c>
      <c r="BA188" s="47">
        <v>0</v>
      </c>
      <c r="BB188">
        <v>0</v>
      </c>
      <c r="BC188" t="s">
        <v>624</v>
      </c>
      <c r="BD188">
        <v>0</v>
      </c>
      <c r="BE188">
        <v>0</v>
      </c>
      <c r="BF188">
        <v>0</v>
      </c>
      <c r="BG188">
        <v>0</v>
      </c>
    </row>
    <row r="189" spans="1:59" x14ac:dyDescent="0.25">
      <c r="A189" s="47">
        <v>0</v>
      </c>
      <c r="B189" s="47">
        <v>0</v>
      </c>
      <c r="C189" s="47">
        <v>0</v>
      </c>
      <c r="D189" s="47">
        <v>0</v>
      </c>
      <c r="E189" s="47">
        <v>0</v>
      </c>
      <c r="F189" s="47">
        <v>0</v>
      </c>
      <c r="G189" s="47">
        <v>0</v>
      </c>
      <c r="H189" s="47">
        <v>0</v>
      </c>
      <c r="I189" s="47">
        <v>0</v>
      </c>
      <c r="J189" s="47">
        <v>0</v>
      </c>
      <c r="K189" s="47">
        <v>21</v>
      </c>
      <c r="L189" s="47">
        <v>263</v>
      </c>
      <c r="M189" s="47">
        <v>3</v>
      </c>
      <c r="N189" s="47">
        <v>6</v>
      </c>
      <c r="O189" s="42">
        <v>0</v>
      </c>
      <c r="P189" s="42">
        <v>1</v>
      </c>
      <c r="Q189" s="42">
        <v>0</v>
      </c>
      <c r="R189" s="42">
        <v>0</v>
      </c>
      <c r="S189" s="47">
        <v>0</v>
      </c>
      <c r="T189" s="42">
        <v>0</v>
      </c>
      <c r="U189" s="42">
        <v>0</v>
      </c>
      <c r="V189" s="42">
        <v>0</v>
      </c>
      <c r="W189" s="42">
        <v>0</v>
      </c>
      <c r="X189" s="42">
        <v>0</v>
      </c>
      <c r="Y189" s="42">
        <v>0</v>
      </c>
      <c r="Z189" s="42">
        <v>0</v>
      </c>
      <c r="AA189" s="42">
        <v>0</v>
      </c>
      <c r="AB189" s="42">
        <v>0</v>
      </c>
      <c r="AC189" s="42">
        <v>0</v>
      </c>
      <c r="AD189" s="42">
        <v>0</v>
      </c>
      <c r="AE189" s="42">
        <v>0</v>
      </c>
      <c r="AF189" s="42">
        <v>0</v>
      </c>
      <c r="AG189" s="42">
        <v>0</v>
      </c>
      <c r="AH189" s="42">
        <v>0</v>
      </c>
      <c r="AI189" s="47">
        <v>0</v>
      </c>
      <c r="AJ189" s="47">
        <v>0</v>
      </c>
      <c r="AK189" s="47">
        <v>0</v>
      </c>
      <c r="AL189" s="47">
        <v>0</v>
      </c>
      <c r="AM189" s="47">
        <v>0</v>
      </c>
      <c r="AN189">
        <v>0</v>
      </c>
      <c r="AO189" s="47">
        <v>0</v>
      </c>
      <c r="AP189" s="47">
        <v>0</v>
      </c>
      <c r="AQ189" s="47">
        <v>0</v>
      </c>
      <c r="AR189" s="47">
        <v>0</v>
      </c>
      <c r="AS189" s="47">
        <v>0</v>
      </c>
      <c r="AT189" s="47">
        <v>0</v>
      </c>
      <c r="AU189" s="47">
        <v>0</v>
      </c>
      <c r="AV189" s="47">
        <v>0</v>
      </c>
      <c r="AW189" s="47">
        <v>0</v>
      </c>
      <c r="AX189" s="47">
        <v>0</v>
      </c>
      <c r="AY189">
        <v>0</v>
      </c>
      <c r="AZ189" s="47">
        <v>0</v>
      </c>
      <c r="BA189" s="47">
        <v>0</v>
      </c>
      <c r="BB189">
        <v>0</v>
      </c>
      <c r="BC189" t="s">
        <v>1013</v>
      </c>
      <c r="BD189">
        <v>0</v>
      </c>
      <c r="BE189">
        <v>0</v>
      </c>
      <c r="BF189">
        <v>0</v>
      </c>
      <c r="BG189">
        <v>0</v>
      </c>
    </row>
    <row r="190" spans="1:59" x14ac:dyDescent="0.25">
      <c r="A190" s="47">
        <v>0</v>
      </c>
      <c r="B190" s="47">
        <v>0</v>
      </c>
      <c r="C190" s="47">
        <v>0</v>
      </c>
      <c r="D190" s="47">
        <v>0</v>
      </c>
      <c r="E190" s="47">
        <v>0</v>
      </c>
      <c r="F190" s="47">
        <v>0</v>
      </c>
      <c r="G190" s="47">
        <v>0</v>
      </c>
      <c r="H190" s="47">
        <v>0</v>
      </c>
      <c r="I190" s="47">
        <v>0</v>
      </c>
      <c r="J190" s="47">
        <v>0</v>
      </c>
      <c r="K190" s="47">
        <v>21</v>
      </c>
      <c r="L190" s="47">
        <v>327</v>
      </c>
      <c r="M190" s="47">
        <v>2</v>
      </c>
      <c r="N190" s="47">
        <v>6</v>
      </c>
      <c r="O190" s="42">
        <v>0</v>
      </c>
      <c r="P190" s="42">
        <v>1</v>
      </c>
      <c r="Q190" s="42">
        <v>0</v>
      </c>
      <c r="R190" s="42">
        <v>0</v>
      </c>
      <c r="S190" s="47">
        <v>0</v>
      </c>
      <c r="T190" s="42">
        <v>0</v>
      </c>
      <c r="U190" s="42">
        <v>0</v>
      </c>
      <c r="V190" s="42">
        <v>0</v>
      </c>
      <c r="W190" s="42">
        <v>0</v>
      </c>
      <c r="X190" s="42">
        <v>0</v>
      </c>
      <c r="Y190" s="42">
        <v>0</v>
      </c>
      <c r="Z190" s="42">
        <v>0</v>
      </c>
      <c r="AA190" s="42">
        <v>0</v>
      </c>
      <c r="AB190" s="42">
        <v>0</v>
      </c>
      <c r="AC190" s="42">
        <v>0</v>
      </c>
      <c r="AD190" s="42">
        <v>0</v>
      </c>
      <c r="AE190" s="42">
        <v>0</v>
      </c>
      <c r="AF190" s="42">
        <v>0</v>
      </c>
      <c r="AG190" s="42">
        <v>0</v>
      </c>
      <c r="AH190" s="42">
        <v>0</v>
      </c>
      <c r="AI190" s="47">
        <v>0</v>
      </c>
      <c r="AJ190" s="47">
        <v>0</v>
      </c>
      <c r="AK190" s="47">
        <v>0</v>
      </c>
      <c r="AL190" s="47">
        <v>0</v>
      </c>
      <c r="AM190" s="47">
        <v>0</v>
      </c>
      <c r="AN190">
        <v>0</v>
      </c>
      <c r="AO190" s="47">
        <v>0</v>
      </c>
      <c r="AP190" s="47">
        <v>0</v>
      </c>
      <c r="AQ190" s="47">
        <v>0</v>
      </c>
      <c r="AR190" s="47">
        <v>0</v>
      </c>
      <c r="AS190" s="47">
        <v>0</v>
      </c>
      <c r="AT190" s="47">
        <v>0</v>
      </c>
      <c r="AU190" s="47">
        <v>0</v>
      </c>
      <c r="AV190" s="47">
        <v>0</v>
      </c>
      <c r="AW190" s="47">
        <v>0</v>
      </c>
      <c r="AX190" s="47">
        <v>0</v>
      </c>
      <c r="AY190">
        <v>0</v>
      </c>
      <c r="AZ190" s="47">
        <v>0</v>
      </c>
      <c r="BA190" s="47">
        <v>0</v>
      </c>
      <c r="BB190">
        <v>0</v>
      </c>
      <c r="BC190" t="s">
        <v>1014</v>
      </c>
      <c r="BD190">
        <v>0</v>
      </c>
      <c r="BE190">
        <v>0</v>
      </c>
      <c r="BF190">
        <v>0</v>
      </c>
      <c r="BG190">
        <v>0</v>
      </c>
    </row>
    <row r="191" spans="1:59" x14ac:dyDescent="0.25">
      <c r="A191" s="47">
        <v>0</v>
      </c>
      <c r="B191" s="47">
        <v>0</v>
      </c>
      <c r="C191" s="47">
        <v>0</v>
      </c>
      <c r="D191" s="47">
        <v>0</v>
      </c>
      <c r="E191" s="47">
        <v>0</v>
      </c>
      <c r="F191" s="47">
        <v>0</v>
      </c>
      <c r="G191" s="47">
        <v>0</v>
      </c>
      <c r="H191" s="47">
        <v>0</v>
      </c>
      <c r="I191" s="47">
        <v>0</v>
      </c>
      <c r="J191" s="47">
        <v>0</v>
      </c>
      <c r="K191" s="47">
        <v>21</v>
      </c>
      <c r="L191" s="47">
        <v>275</v>
      </c>
      <c r="M191" s="47">
        <v>5</v>
      </c>
      <c r="N191" s="47">
        <v>6</v>
      </c>
      <c r="O191" s="42">
        <v>0</v>
      </c>
      <c r="P191" s="42">
        <v>1</v>
      </c>
      <c r="Q191" s="42">
        <v>0</v>
      </c>
      <c r="R191" s="42">
        <v>0</v>
      </c>
      <c r="S191" s="47">
        <v>0</v>
      </c>
      <c r="T191" s="42">
        <v>1.5</v>
      </c>
      <c r="U191" s="42">
        <v>0</v>
      </c>
      <c r="V191" s="42">
        <v>0</v>
      </c>
      <c r="W191" s="42">
        <v>0</v>
      </c>
      <c r="X191" s="42">
        <v>0</v>
      </c>
      <c r="Y191" s="42">
        <v>0</v>
      </c>
      <c r="Z191" s="42">
        <v>0</v>
      </c>
      <c r="AA191" s="42">
        <v>0</v>
      </c>
      <c r="AB191" s="42">
        <v>0</v>
      </c>
      <c r="AC191" s="42">
        <v>0</v>
      </c>
      <c r="AD191" s="42">
        <v>0</v>
      </c>
      <c r="AE191" s="42">
        <v>0</v>
      </c>
      <c r="AF191" s="42">
        <v>0</v>
      </c>
      <c r="AG191" s="42">
        <v>0</v>
      </c>
      <c r="AH191" s="42">
        <v>0</v>
      </c>
      <c r="AI191" s="47">
        <v>0</v>
      </c>
      <c r="AJ191" s="47">
        <v>0</v>
      </c>
      <c r="AK191" s="47">
        <v>0</v>
      </c>
      <c r="AL191" s="47">
        <v>0</v>
      </c>
      <c r="AM191" s="47">
        <v>0</v>
      </c>
      <c r="AN191">
        <v>0</v>
      </c>
      <c r="AO191" s="47">
        <v>0</v>
      </c>
      <c r="AP191" s="47">
        <v>0</v>
      </c>
      <c r="AQ191" s="47">
        <v>0</v>
      </c>
      <c r="AR191" s="47">
        <v>0</v>
      </c>
      <c r="AS191" s="47">
        <v>0</v>
      </c>
      <c r="AT191" s="47">
        <v>0</v>
      </c>
      <c r="AU191" s="47">
        <v>0</v>
      </c>
      <c r="AV191" s="47">
        <v>0</v>
      </c>
      <c r="AW191" s="47">
        <v>0</v>
      </c>
      <c r="AX191" s="47">
        <v>0</v>
      </c>
      <c r="AY191">
        <v>0</v>
      </c>
      <c r="AZ191" s="47">
        <v>0</v>
      </c>
      <c r="BA191" s="47">
        <v>0</v>
      </c>
      <c r="BB191">
        <v>0</v>
      </c>
      <c r="BC191" t="s">
        <v>698</v>
      </c>
      <c r="BD191">
        <v>0</v>
      </c>
      <c r="BE191">
        <v>0</v>
      </c>
      <c r="BF191">
        <v>0</v>
      </c>
      <c r="BG191">
        <v>0</v>
      </c>
    </row>
    <row r="192" spans="1:59" x14ac:dyDescent="0.25">
      <c r="A192" s="47">
        <v>0</v>
      </c>
      <c r="B192" s="47">
        <v>0</v>
      </c>
      <c r="C192" s="47">
        <v>0</v>
      </c>
      <c r="D192" s="47">
        <v>0</v>
      </c>
      <c r="E192" s="47">
        <v>0</v>
      </c>
      <c r="F192" s="47">
        <v>0</v>
      </c>
      <c r="G192" s="47">
        <v>0</v>
      </c>
      <c r="H192" s="47">
        <v>0</v>
      </c>
      <c r="I192" s="47">
        <v>0</v>
      </c>
      <c r="J192" s="47">
        <v>0</v>
      </c>
      <c r="K192" s="47">
        <v>21</v>
      </c>
      <c r="L192" s="47">
        <v>280</v>
      </c>
      <c r="M192" s="47">
        <v>2</v>
      </c>
      <c r="N192" s="47">
        <v>6</v>
      </c>
      <c r="O192" s="42">
        <v>0</v>
      </c>
      <c r="P192" s="42">
        <v>1</v>
      </c>
      <c r="Q192" s="42">
        <v>0</v>
      </c>
      <c r="R192" s="42">
        <v>0</v>
      </c>
      <c r="S192" s="47">
        <v>0</v>
      </c>
      <c r="T192" s="42">
        <v>1.5</v>
      </c>
      <c r="U192" s="42">
        <v>0</v>
      </c>
      <c r="V192" s="42">
        <v>0</v>
      </c>
      <c r="W192" s="42">
        <v>0</v>
      </c>
      <c r="X192" s="42">
        <v>0</v>
      </c>
      <c r="Y192" s="42">
        <v>0</v>
      </c>
      <c r="Z192" s="42">
        <v>0</v>
      </c>
      <c r="AA192" s="42">
        <v>0</v>
      </c>
      <c r="AB192" s="42">
        <v>0</v>
      </c>
      <c r="AC192" s="42">
        <v>0</v>
      </c>
      <c r="AD192" s="42">
        <v>0</v>
      </c>
      <c r="AE192" s="42">
        <v>0</v>
      </c>
      <c r="AF192" s="42">
        <v>0</v>
      </c>
      <c r="AG192" s="42">
        <v>0</v>
      </c>
      <c r="AH192" s="42">
        <v>0</v>
      </c>
      <c r="AI192" s="47">
        <v>0</v>
      </c>
      <c r="AJ192" s="47">
        <v>0</v>
      </c>
      <c r="AK192" s="47">
        <v>0</v>
      </c>
      <c r="AL192" s="47">
        <v>0</v>
      </c>
      <c r="AM192" s="47">
        <v>0</v>
      </c>
      <c r="AN192">
        <v>0</v>
      </c>
      <c r="AO192" s="47">
        <v>0</v>
      </c>
      <c r="AP192" s="47">
        <v>0</v>
      </c>
      <c r="AQ192" s="47">
        <v>0</v>
      </c>
      <c r="AR192" s="47">
        <v>0</v>
      </c>
      <c r="AS192" s="47">
        <v>0</v>
      </c>
      <c r="AT192" s="47">
        <v>0</v>
      </c>
      <c r="AU192" s="47">
        <v>0</v>
      </c>
      <c r="AV192" s="47">
        <v>0</v>
      </c>
      <c r="AW192" s="47">
        <v>0</v>
      </c>
      <c r="AX192" s="47">
        <v>0</v>
      </c>
      <c r="AY192">
        <v>0</v>
      </c>
      <c r="AZ192" s="47">
        <v>0</v>
      </c>
      <c r="BA192" s="47">
        <v>0</v>
      </c>
      <c r="BB192">
        <v>0</v>
      </c>
      <c r="BC192" t="s">
        <v>618</v>
      </c>
      <c r="BD192">
        <v>0</v>
      </c>
      <c r="BE192">
        <v>0</v>
      </c>
      <c r="BF192">
        <v>0</v>
      </c>
      <c r="BG192">
        <v>0</v>
      </c>
    </row>
    <row r="193" spans="1:59" x14ac:dyDescent="0.25">
      <c r="A193" s="47">
        <v>0</v>
      </c>
      <c r="B193" s="47">
        <v>0</v>
      </c>
      <c r="C193" s="47">
        <v>0</v>
      </c>
      <c r="D193" s="47">
        <v>0</v>
      </c>
      <c r="E193" s="47">
        <v>0</v>
      </c>
      <c r="F193" s="47">
        <v>0</v>
      </c>
      <c r="G193" s="47">
        <v>0</v>
      </c>
      <c r="H193" s="47">
        <v>0</v>
      </c>
      <c r="I193" s="47">
        <v>0</v>
      </c>
      <c r="J193" s="47">
        <v>0</v>
      </c>
      <c r="K193" s="47">
        <v>21</v>
      </c>
      <c r="L193" s="47">
        <v>280</v>
      </c>
      <c r="M193" s="47">
        <v>2</v>
      </c>
      <c r="N193" s="47">
        <v>6</v>
      </c>
      <c r="O193" s="42">
        <v>0</v>
      </c>
      <c r="P193" s="42">
        <v>1</v>
      </c>
      <c r="Q193" s="42">
        <v>0</v>
      </c>
      <c r="R193" s="42">
        <v>0</v>
      </c>
      <c r="S193" s="47">
        <v>0</v>
      </c>
      <c r="T193" s="42">
        <v>1.5</v>
      </c>
      <c r="U193" s="42">
        <v>0</v>
      </c>
      <c r="V193" s="42">
        <v>0</v>
      </c>
      <c r="W193" s="42">
        <v>0</v>
      </c>
      <c r="X193" s="42">
        <v>0</v>
      </c>
      <c r="Y193" s="42">
        <v>0</v>
      </c>
      <c r="Z193" s="42">
        <v>0</v>
      </c>
      <c r="AA193" s="42">
        <v>0</v>
      </c>
      <c r="AB193" s="42">
        <v>0</v>
      </c>
      <c r="AC193" s="42">
        <v>0</v>
      </c>
      <c r="AD193" s="42">
        <v>0</v>
      </c>
      <c r="AE193" s="42">
        <v>0</v>
      </c>
      <c r="AF193" s="42">
        <v>0</v>
      </c>
      <c r="AG193" s="42">
        <v>0</v>
      </c>
      <c r="AH193" s="42">
        <v>0</v>
      </c>
      <c r="AI193" s="47">
        <v>0</v>
      </c>
      <c r="AJ193" s="47">
        <v>0</v>
      </c>
      <c r="AK193" s="47">
        <v>0</v>
      </c>
      <c r="AL193" s="47">
        <v>0</v>
      </c>
      <c r="AM193" s="47">
        <v>0</v>
      </c>
      <c r="AN193">
        <v>0</v>
      </c>
      <c r="AO193" s="47">
        <v>0</v>
      </c>
      <c r="AP193" s="47">
        <v>0</v>
      </c>
      <c r="AQ193" s="47">
        <v>0</v>
      </c>
      <c r="AR193" s="47">
        <v>0</v>
      </c>
      <c r="AS193" s="47">
        <v>0</v>
      </c>
      <c r="AT193" s="47">
        <v>0</v>
      </c>
      <c r="AU193" s="47">
        <v>0</v>
      </c>
      <c r="AV193" s="47">
        <v>0</v>
      </c>
      <c r="AW193" s="47">
        <v>0</v>
      </c>
      <c r="AX193" s="47">
        <v>0</v>
      </c>
      <c r="AY193">
        <v>0</v>
      </c>
      <c r="AZ193" s="47">
        <v>0</v>
      </c>
      <c r="BA193" s="47">
        <v>0</v>
      </c>
      <c r="BB193">
        <v>0</v>
      </c>
      <c r="BC193" t="s">
        <v>621</v>
      </c>
      <c r="BD193">
        <v>0</v>
      </c>
      <c r="BE193">
        <v>0</v>
      </c>
      <c r="BF193">
        <v>0</v>
      </c>
      <c r="BG193">
        <v>0</v>
      </c>
    </row>
    <row r="194" spans="1:59" x14ac:dyDescent="0.25">
      <c r="A194" s="47">
        <v>0</v>
      </c>
      <c r="B194" s="47">
        <v>0</v>
      </c>
      <c r="C194" s="47">
        <v>0</v>
      </c>
      <c r="D194" s="47">
        <v>0</v>
      </c>
      <c r="E194" s="47">
        <v>0</v>
      </c>
      <c r="F194" s="47">
        <v>0</v>
      </c>
      <c r="G194" s="47">
        <v>0</v>
      </c>
      <c r="H194" s="47">
        <v>0</v>
      </c>
      <c r="I194" s="47">
        <v>0</v>
      </c>
      <c r="J194" s="47">
        <v>0</v>
      </c>
      <c r="K194" s="47">
        <v>21</v>
      </c>
      <c r="L194" s="47">
        <v>280</v>
      </c>
      <c r="M194" s="47">
        <v>5</v>
      </c>
      <c r="N194" s="47">
        <v>6</v>
      </c>
      <c r="O194" s="42">
        <v>0</v>
      </c>
      <c r="P194" s="42">
        <v>1</v>
      </c>
      <c r="Q194" s="42">
        <v>0</v>
      </c>
      <c r="R194" s="42">
        <v>0</v>
      </c>
      <c r="S194" s="47">
        <v>0</v>
      </c>
      <c r="T194" s="42">
        <v>1.5</v>
      </c>
      <c r="U194" s="42">
        <v>0</v>
      </c>
      <c r="V194" s="42">
        <v>0</v>
      </c>
      <c r="W194" s="42">
        <v>0</v>
      </c>
      <c r="X194" s="42">
        <v>0</v>
      </c>
      <c r="Y194" s="42">
        <v>0</v>
      </c>
      <c r="Z194" s="42">
        <v>0</v>
      </c>
      <c r="AA194" s="42">
        <v>0</v>
      </c>
      <c r="AB194" s="42">
        <v>0</v>
      </c>
      <c r="AC194" s="42">
        <v>0</v>
      </c>
      <c r="AD194" s="42">
        <v>0</v>
      </c>
      <c r="AE194" s="42">
        <v>0</v>
      </c>
      <c r="AF194" s="42">
        <v>0</v>
      </c>
      <c r="AG194" s="42">
        <v>0</v>
      </c>
      <c r="AH194" s="42">
        <v>0</v>
      </c>
      <c r="AI194" s="47">
        <v>0</v>
      </c>
      <c r="AJ194" s="47">
        <v>0</v>
      </c>
      <c r="AK194" s="47">
        <v>0</v>
      </c>
      <c r="AL194" s="47">
        <v>0</v>
      </c>
      <c r="AM194" s="47">
        <v>0</v>
      </c>
      <c r="AN194">
        <v>0</v>
      </c>
      <c r="AO194" s="47">
        <v>0</v>
      </c>
      <c r="AP194" s="47">
        <v>0</v>
      </c>
      <c r="AQ194" s="47">
        <v>0</v>
      </c>
      <c r="AR194" s="47">
        <v>0</v>
      </c>
      <c r="AS194" s="47">
        <v>0</v>
      </c>
      <c r="AT194" s="47">
        <v>0</v>
      </c>
      <c r="AU194" s="47">
        <v>0</v>
      </c>
      <c r="AV194" s="47">
        <v>0</v>
      </c>
      <c r="AW194" s="47">
        <v>0</v>
      </c>
      <c r="AX194" s="47">
        <v>0</v>
      </c>
      <c r="AY194">
        <v>0</v>
      </c>
      <c r="AZ194" s="47">
        <v>0</v>
      </c>
      <c r="BA194" s="47">
        <v>0</v>
      </c>
      <c r="BB194">
        <v>0</v>
      </c>
      <c r="BC194" t="s">
        <v>220</v>
      </c>
      <c r="BD194">
        <v>0</v>
      </c>
      <c r="BE194">
        <v>0</v>
      </c>
      <c r="BF194">
        <v>0</v>
      </c>
      <c r="BG194">
        <v>0</v>
      </c>
    </row>
    <row r="195" spans="1:59" x14ac:dyDescent="0.25">
      <c r="A195" s="47">
        <v>0</v>
      </c>
      <c r="B195" s="47">
        <v>0</v>
      </c>
      <c r="C195" s="47">
        <v>0</v>
      </c>
      <c r="D195" s="47">
        <v>0</v>
      </c>
      <c r="E195" s="47">
        <v>0</v>
      </c>
      <c r="F195" s="47">
        <v>0</v>
      </c>
      <c r="G195" s="47">
        <v>0</v>
      </c>
      <c r="H195" s="47">
        <v>0</v>
      </c>
      <c r="I195" s="47">
        <v>0</v>
      </c>
      <c r="J195" s="47">
        <v>0</v>
      </c>
      <c r="K195" s="47">
        <v>21</v>
      </c>
      <c r="L195" s="47">
        <v>282</v>
      </c>
      <c r="M195" s="47">
        <v>2</v>
      </c>
      <c r="N195" s="47">
        <v>6</v>
      </c>
      <c r="O195" s="42">
        <v>0</v>
      </c>
      <c r="P195" s="42">
        <v>1</v>
      </c>
      <c r="Q195" s="42">
        <v>0</v>
      </c>
      <c r="R195" s="42">
        <v>0</v>
      </c>
      <c r="S195" s="47">
        <v>0</v>
      </c>
      <c r="T195" s="42">
        <v>1.5</v>
      </c>
      <c r="U195" s="42">
        <v>0</v>
      </c>
      <c r="V195" s="42">
        <v>0</v>
      </c>
      <c r="W195" s="42">
        <v>0</v>
      </c>
      <c r="X195" s="42">
        <v>0</v>
      </c>
      <c r="Y195" s="42">
        <v>0</v>
      </c>
      <c r="Z195" s="42">
        <v>0</v>
      </c>
      <c r="AA195" s="42">
        <v>0</v>
      </c>
      <c r="AB195" s="42">
        <v>0</v>
      </c>
      <c r="AC195" s="42">
        <v>0</v>
      </c>
      <c r="AD195" s="42">
        <v>0</v>
      </c>
      <c r="AE195" s="42">
        <v>0</v>
      </c>
      <c r="AF195" s="42">
        <v>0</v>
      </c>
      <c r="AG195" s="42">
        <v>0</v>
      </c>
      <c r="AH195" s="42">
        <v>0</v>
      </c>
      <c r="AI195" s="47">
        <v>0</v>
      </c>
      <c r="AJ195" s="47">
        <v>0</v>
      </c>
      <c r="AK195" s="47">
        <v>0</v>
      </c>
      <c r="AL195" s="47">
        <v>0</v>
      </c>
      <c r="AM195" s="47">
        <v>0</v>
      </c>
      <c r="AN195">
        <v>0</v>
      </c>
      <c r="AO195" s="47">
        <v>0</v>
      </c>
      <c r="AP195" s="47">
        <v>0</v>
      </c>
      <c r="AQ195" s="47">
        <v>0</v>
      </c>
      <c r="AR195" s="47">
        <v>0</v>
      </c>
      <c r="AS195" s="47">
        <v>0</v>
      </c>
      <c r="AT195" s="47">
        <v>0</v>
      </c>
      <c r="AU195" s="47">
        <v>0</v>
      </c>
      <c r="AV195" s="47">
        <v>0</v>
      </c>
      <c r="AW195" s="47">
        <v>0</v>
      </c>
      <c r="AX195" s="47">
        <v>0</v>
      </c>
      <c r="AY195">
        <v>0</v>
      </c>
      <c r="AZ195" s="47">
        <v>0</v>
      </c>
      <c r="BA195" s="47">
        <v>0</v>
      </c>
      <c r="BB195">
        <v>0</v>
      </c>
      <c r="BC195" t="s">
        <v>538</v>
      </c>
      <c r="BD195">
        <v>0</v>
      </c>
      <c r="BE195">
        <v>0</v>
      </c>
      <c r="BF195">
        <v>0</v>
      </c>
      <c r="BG195">
        <v>0</v>
      </c>
    </row>
    <row r="196" spans="1:59" x14ac:dyDescent="0.25">
      <c r="A196" s="47">
        <v>0</v>
      </c>
      <c r="B196" s="47">
        <v>0</v>
      </c>
      <c r="C196" s="47">
        <v>0</v>
      </c>
      <c r="D196" s="47">
        <v>0</v>
      </c>
      <c r="E196" s="47">
        <v>0</v>
      </c>
      <c r="F196" s="47">
        <v>0</v>
      </c>
      <c r="G196" s="47">
        <v>0</v>
      </c>
      <c r="H196" s="47">
        <v>0</v>
      </c>
      <c r="I196" s="47">
        <v>0</v>
      </c>
      <c r="J196" s="47">
        <v>0</v>
      </c>
      <c r="K196" s="47">
        <v>21</v>
      </c>
      <c r="L196" s="47">
        <v>356</v>
      </c>
      <c r="M196" s="47">
        <v>3</v>
      </c>
      <c r="N196" s="47">
        <v>6</v>
      </c>
      <c r="O196" s="42">
        <v>0</v>
      </c>
      <c r="P196" s="42">
        <v>4</v>
      </c>
      <c r="Q196" s="42">
        <v>0</v>
      </c>
      <c r="R196" s="42">
        <v>0</v>
      </c>
      <c r="S196" s="47">
        <v>0</v>
      </c>
      <c r="T196" s="42">
        <v>1.82</v>
      </c>
      <c r="U196" s="42">
        <v>0</v>
      </c>
      <c r="V196" s="42">
        <v>0</v>
      </c>
      <c r="W196" s="42">
        <v>0</v>
      </c>
      <c r="X196" s="42">
        <v>0</v>
      </c>
      <c r="Y196" s="42">
        <v>0</v>
      </c>
      <c r="Z196" s="42">
        <v>0</v>
      </c>
      <c r="AA196" s="42">
        <v>0</v>
      </c>
      <c r="AB196" s="42">
        <v>0</v>
      </c>
      <c r="AC196" s="42">
        <v>0</v>
      </c>
      <c r="AD196" s="42">
        <v>0</v>
      </c>
      <c r="AE196" s="42">
        <v>0</v>
      </c>
      <c r="AF196" s="42">
        <v>0</v>
      </c>
      <c r="AG196" s="42">
        <v>0</v>
      </c>
      <c r="AH196" s="42">
        <v>0</v>
      </c>
      <c r="AI196" s="47">
        <v>0</v>
      </c>
      <c r="AJ196" s="47">
        <v>0</v>
      </c>
      <c r="AK196" s="47">
        <v>0</v>
      </c>
      <c r="AL196" s="47">
        <v>0</v>
      </c>
      <c r="AM196" s="47">
        <v>0</v>
      </c>
      <c r="AN196">
        <v>0</v>
      </c>
      <c r="AO196" s="47">
        <v>0</v>
      </c>
      <c r="AP196" s="47">
        <v>0</v>
      </c>
      <c r="AQ196" s="47">
        <v>0</v>
      </c>
      <c r="AR196" s="47">
        <v>0</v>
      </c>
      <c r="AS196" s="47">
        <v>0</v>
      </c>
      <c r="AT196" s="47">
        <v>0</v>
      </c>
      <c r="AU196" s="47">
        <v>0</v>
      </c>
      <c r="AV196" s="47">
        <v>0</v>
      </c>
      <c r="AW196" s="47">
        <v>0</v>
      </c>
      <c r="AX196" s="47">
        <v>0</v>
      </c>
      <c r="AY196">
        <v>0</v>
      </c>
      <c r="AZ196" s="47">
        <v>0</v>
      </c>
      <c r="BA196" s="47">
        <v>0</v>
      </c>
      <c r="BB196">
        <v>0</v>
      </c>
      <c r="BC196" t="s">
        <v>647</v>
      </c>
      <c r="BD196">
        <v>0</v>
      </c>
      <c r="BE196">
        <v>0</v>
      </c>
      <c r="BF196">
        <v>0</v>
      </c>
      <c r="BG196">
        <v>0</v>
      </c>
    </row>
    <row r="197" spans="1:59" x14ac:dyDescent="0.25">
      <c r="A197" s="47">
        <v>0</v>
      </c>
      <c r="B197" s="47">
        <v>0</v>
      </c>
      <c r="C197" s="47">
        <v>0</v>
      </c>
      <c r="D197" s="47">
        <v>0</v>
      </c>
      <c r="E197" s="47">
        <v>0</v>
      </c>
      <c r="F197" s="47">
        <v>0</v>
      </c>
      <c r="G197" s="47">
        <v>0</v>
      </c>
      <c r="H197" s="47">
        <v>0</v>
      </c>
      <c r="I197" s="47">
        <v>0</v>
      </c>
      <c r="J197" s="47">
        <v>0</v>
      </c>
      <c r="K197" s="47">
        <v>21</v>
      </c>
      <c r="L197" s="47">
        <v>282</v>
      </c>
      <c r="M197" s="47">
        <v>5</v>
      </c>
      <c r="N197" s="47">
        <v>6</v>
      </c>
      <c r="O197" s="42">
        <v>0</v>
      </c>
      <c r="P197" s="42">
        <v>1</v>
      </c>
      <c r="Q197" s="42">
        <v>0</v>
      </c>
      <c r="R197" s="42">
        <v>0</v>
      </c>
      <c r="S197" s="47">
        <v>0</v>
      </c>
      <c r="T197" s="42">
        <v>1.5</v>
      </c>
      <c r="U197" s="42">
        <v>0</v>
      </c>
      <c r="V197" s="42">
        <v>0</v>
      </c>
      <c r="W197" s="42">
        <v>0</v>
      </c>
      <c r="X197" s="42">
        <v>0</v>
      </c>
      <c r="Y197" s="42">
        <v>0</v>
      </c>
      <c r="Z197" s="42">
        <v>0</v>
      </c>
      <c r="AA197" s="42">
        <v>0</v>
      </c>
      <c r="AB197" s="42">
        <v>0</v>
      </c>
      <c r="AC197" s="42">
        <v>0</v>
      </c>
      <c r="AD197" s="42">
        <v>0</v>
      </c>
      <c r="AE197" s="42">
        <v>0</v>
      </c>
      <c r="AF197" s="42">
        <v>0</v>
      </c>
      <c r="AG197" s="42">
        <v>0</v>
      </c>
      <c r="AH197" s="42">
        <v>0</v>
      </c>
      <c r="AI197" s="47">
        <v>0</v>
      </c>
      <c r="AJ197" s="47">
        <v>0</v>
      </c>
      <c r="AK197" s="47">
        <v>0</v>
      </c>
      <c r="AL197" s="47">
        <v>0</v>
      </c>
      <c r="AM197" s="47">
        <v>0</v>
      </c>
      <c r="AN197">
        <v>0</v>
      </c>
      <c r="AO197" s="47">
        <v>0</v>
      </c>
      <c r="AP197" s="47">
        <v>0</v>
      </c>
      <c r="AQ197" s="47">
        <v>0</v>
      </c>
      <c r="AR197" s="47">
        <v>0</v>
      </c>
      <c r="AS197" s="47">
        <v>0</v>
      </c>
      <c r="AT197" s="47">
        <v>0</v>
      </c>
      <c r="AU197" s="47">
        <v>0</v>
      </c>
      <c r="AV197" s="47">
        <v>0</v>
      </c>
      <c r="AW197" s="47">
        <v>0</v>
      </c>
      <c r="AX197" s="47">
        <v>0</v>
      </c>
      <c r="AY197">
        <v>0</v>
      </c>
      <c r="AZ197" s="47">
        <v>0</v>
      </c>
      <c r="BA197" s="47">
        <v>0</v>
      </c>
      <c r="BB197">
        <v>0</v>
      </c>
      <c r="BC197" t="s">
        <v>574</v>
      </c>
      <c r="BD197">
        <v>0</v>
      </c>
      <c r="BE197">
        <v>0</v>
      </c>
      <c r="BF197">
        <v>0</v>
      </c>
      <c r="BG197">
        <v>0</v>
      </c>
    </row>
    <row r="198" spans="1:59" x14ac:dyDescent="0.25">
      <c r="A198" s="47">
        <v>0</v>
      </c>
      <c r="B198" s="47">
        <v>0</v>
      </c>
      <c r="C198" s="47">
        <v>0</v>
      </c>
      <c r="D198" s="47">
        <v>0</v>
      </c>
      <c r="E198" s="47">
        <v>0</v>
      </c>
      <c r="F198" s="47">
        <v>0</v>
      </c>
      <c r="G198" s="47">
        <v>0</v>
      </c>
      <c r="H198" s="47">
        <v>0</v>
      </c>
      <c r="I198" s="47">
        <v>0</v>
      </c>
      <c r="J198" s="47">
        <v>0</v>
      </c>
      <c r="K198" s="47">
        <v>21</v>
      </c>
      <c r="L198" s="47">
        <v>263</v>
      </c>
      <c r="M198" s="47">
        <v>4</v>
      </c>
      <c r="N198" s="47">
        <v>6</v>
      </c>
      <c r="O198" s="42">
        <v>0</v>
      </c>
      <c r="P198" s="42">
        <v>2.11</v>
      </c>
      <c r="Q198" s="42">
        <v>0</v>
      </c>
      <c r="R198" s="42">
        <v>0</v>
      </c>
      <c r="S198" s="47">
        <v>1</v>
      </c>
      <c r="T198" s="42">
        <v>1.62</v>
      </c>
      <c r="U198" s="42">
        <v>0</v>
      </c>
      <c r="V198" s="42">
        <v>0</v>
      </c>
      <c r="W198" s="42">
        <v>4</v>
      </c>
      <c r="X198" s="42">
        <v>4</v>
      </c>
      <c r="Y198" s="42">
        <v>0</v>
      </c>
      <c r="Z198" s="42">
        <v>0</v>
      </c>
      <c r="AA198" s="42">
        <v>0</v>
      </c>
      <c r="AB198" s="42">
        <v>0</v>
      </c>
      <c r="AC198" s="42">
        <v>0</v>
      </c>
      <c r="AD198" s="42">
        <v>0</v>
      </c>
      <c r="AE198" s="42">
        <v>0</v>
      </c>
      <c r="AF198" s="42">
        <v>0</v>
      </c>
      <c r="AG198" s="42">
        <v>0</v>
      </c>
      <c r="AH198" s="42">
        <v>0</v>
      </c>
      <c r="AI198" s="47">
        <v>0</v>
      </c>
      <c r="AJ198" s="47">
        <v>0</v>
      </c>
      <c r="AK198" s="47">
        <v>0</v>
      </c>
      <c r="AL198" s="47">
        <v>0</v>
      </c>
      <c r="AM198" s="47">
        <v>0</v>
      </c>
      <c r="AN198">
        <v>0</v>
      </c>
      <c r="AO198" s="47">
        <v>0</v>
      </c>
      <c r="AP198" s="47">
        <v>0</v>
      </c>
      <c r="AQ198" s="47">
        <v>0</v>
      </c>
      <c r="AR198" s="47">
        <v>0</v>
      </c>
      <c r="AS198" s="47">
        <v>0</v>
      </c>
      <c r="AT198" s="47">
        <v>0</v>
      </c>
      <c r="AU198" s="47">
        <v>0</v>
      </c>
      <c r="AV198" s="47">
        <v>0</v>
      </c>
      <c r="AW198" s="47">
        <v>0</v>
      </c>
      <c r="AX198" s="47">
        <v>0</v>
      </c>
      <c r="AY198">
        <v>0</v>
      </c>
      <c r="AZ198" s="47">
        <v>0</v>
      </c>
      <c r="BA198" s="47">
        <v>0</v>
      </c>
      <c r="BB198">
        <v>0</v>
      </c>
      <c r="BC198" t="s">
        <v>582</v>
      </c>
      <c r="BD198">
        <v>0</v>
      </c>
      <c r="BE198">
        <v>0</v>
      </c>
      <c r="BF198">
        <v>0</v>
      </c>
      <c r="BG198">
        <v>0</v>
      </c>
    </row>
    <row r="199" spans="1:59" x14ac:dyDescent="0.25">
      <c r="A199" s="47">
        <v>0</v>
      </c>
      <c r="B199" s="47">
        <v>0</v>
      </c>
      <c r="C199" s="47">
        <v>0</v>
      </c>
      <c r="D199" s="47">
        <v>0</v>
      </c>
      <c r="E199" s="47">
        <v>0</v>
      </c>
      <c r="F199" s="47">
        <v>0</v>
      </c>
      <c r="G199" s="47">
        <v>0</v>
      </c>
      <c r="H199" s="47">
        <v>0</v>
      </c>
      <c r="I199" s="47">
        <v>0</v>
      </c>
      <c r="J199" s="47">
        <v>0</v>
      </c>
      <c r="K199" s="47">
        <v>21</v>
      </c>
      <c r="L199" s="47">
        <v>266</v>
      </c>
      <c r="M199" s="47">
        <v>4</v>
      </c>
      <c r="N199" s="47">
        <v>6</v>
      </c>
      <c r="O199" s="42">
        <v>0</v>
      </c>
      <c r="P199" s="42">
        <v>2</v>
      </c>
      <c r="Q199" s="42">
        <v>0</v>
      </c>
      <c r="R199" s="42">
        <v>0</v>
      </c>
      <c r="S199" s="47">
        <v>0</v>
      </c>
      <c r="T199" s="42">
        <v>1.61</v>
      </c>
      <c r="U199" s="42">
        <v>0</v>
      </c>
      <c r="V199" s="42">
        <v>0</v>
      </c>
      <c r="W199" s="42">
        <v>0</v>
      </c>
      <c r="X199" s="42">
        <v>0</v>
      </c>
      <c r="Y199" s="42">
        <v>0</v>
      </c>
      <c r="Z199" s="42">
        <v>0</v>
      </c>
      <c r="AA199" s="42">
        <v>0</v>
      </c>
      <c r="AB199" s="42">
        <v>0</v>
      </c>
      <c r="AC199" s="42">
        <v>0</v>
      </c>
      <c r="AD199" s="42">
        <v>0</v>
      </c>
      <c r="AE199" s="42">
        <v>0</v>
      </c>
      <c r="AF199" s="42">
        <v>0</v>
      </c>
      <c r="AG199" s="42">
        <v>0</v>
      </c>
      <c r="AH199" s="42">
        <v>0</v>
      </c>
      <c r="AI199" s="47">
        <v>0</v>
      </c>
      <c r="AJ199" s="47">
        <v>0</v>
      </c>
      <c r="AK199" s="47">
        <v>0</v>
      </c>
      <c r="AL199" s="47">
        <v>0</v>
      </c>
      <c r="AM199" s="47">
        <v>0</v>
      </c>
      <c r="AN199">
        <v>0</v>
      </c>
      <c r="AO199" s="47">
        <v>0</v>
      </c>
      <c r="AP199" s="47">
        <v>0</v>
      </c>
      <c r="AQ199" s="47">
        <v>0</v>
      </c>
      <c r="AR199" s="47">
        <v>0</v>
      </c>
      <c r="AS199" s="47">
        <v>0</v>
      </c>
      <c r="AT199" s="47">
        <v>0</v>
      </c>
      <c r="AU199" s="47">
        <v>0</v>
      </c>
      <c r="AV199" s="47">
        <v>0</v>
      </c>
      <c r="AW199" s="47">
        <v>0</v>
      </c>
      <c r="AX199" s="47">
        <v>0</v>
      </c>
      <c r="AY199">
        <v>0</v>
      </c>
      <c r="AZ199" s="47">
        <v>0</v>
      </c>
      <c r="BA199" s="47">
        <v>0</v>
      </c>
      <c r="BB199">
        <v>0</v>
      </c>
      <c r="BC199" t="s">
        <v>651</v>
      </c>
      <c r="BD199">
        <v>0</v>
      </c>
      <c r="BE199">
        <v>0</v>
      </c>
      <c r="BF199">
        <v>0</v>
      </c>
      <c r="BG199">
        <v>0</v>
      </c>
    </row>
    <row r="200" spans="1:59" x14ac:dyDescent="0.25">
      <c r="A200" s="47">
        <v>0</v>
      </c>
      <c r="B200" s="47">
        <v>0</v>
      </c>
      <c r="C200" s="47">
        <v>0</v>
      </c>
      <c r="D200" s="47">
        <v>0</v>
      </c>
      <c r="E200" s="47">
        <v>0</v>
      </c>
      <c r="F200" s="47">
        <v>0</v>
      </c>
      <c r="G200" s="47">
        <v>0</v>
      </c>
      <c r="H200" s="47">
        <v>0</v>
      </c>
      <c r="I200" s="47">
        <v>0</v>
      </c>
      <c r="J200" s="47">
        <v>0</v>
      </c>
      <c r="K200" s="47">
        <v>21</v>
      </c>
      <c r="L200" s="47">
        <v>282</v>
      </c>
      <c r="M200" s="47">
        <v>4</v>
      </c>
      <c r="N200" s="47">
        <v>6</v>
      </c>
      <c r="O200" s="42">
        <v>0</v>
      </c>
      <c r="P200" s="42">
        <v>1</v>
      </c>
      <c r="Q200" s="42">
        <v>0</v>
      </c>
      <c r="R200" s="42">
        <v>0</v>
      </c>
      <c r="S200" s="47">
        <v>0</v>
      </c>
      <c r="T200" s="42">
        <v>1.5</v>
      </c>
      <c r="U200" s="42">
        <v>0</v>
      </c>
      <c r="V200" s="42">
        <v>0</v>
      </c>
      <c r="W200" s="42">
        <v>0</v>
      </c>
      <c r="X200" s="42">
        <v>0</v>
      </c>
      <c r="Y200" s="42">
        <v>0</v>
      </c>
      <c r="Z200" s="42">
        <v>0</v>
      </c>
      <c r="AA200" s="42">
        <v>0</v>
      </c>
      <c r="AB200" s="42">
        <v>0</v>
      </c>
      <c r="AC200" s="42">
        <v>0</v>
      </c>
      <c r="AD200" s="42">
        <v>0</v>
      </c>
      <c r="AE200" s="42">
        <v>0</v>
      </c>
      <c r="AF200" s="42">
        <v>0</v>
      </c>
      <c r="AG200" s="42">
        <v>0</v>
      </c>
      <c r="AH200" s="42">
        <v>0</v>
      </c>
      <c r="AI200" s="47">
        <v>0</v>
      </c>
      <c r="AJ200" s="47">
        <v>0</v>
      </c>
      <c r="AK200" s="47">
        <v>0</v>
      </c>
      <c r="AL200" s="47">
        <v>0</v>
      </c>
      <c r="AM200" s="47">
        <v>0</v>
      </c>
      <c r="AN200">
        <v>0</v>
      </c>
      <c r="AO200" s="47">
        <v>0</v>
      </c>
      <c r="AP200" s="47">
        <v>0</v>
      </c>
      <c r="AQ200" s="47">
        <v>0</v>
      </c>
      <c r="AR200" s="47">
        <v>0</v>
      </c>
      <c r="AS200" s="47">
        <v>0</v>
      </c>
      <c r="AT200" s="47">
        <v>0</v>
      </c>
      <c r="AU200" s="47">
        <v>0</v>
      </c>
      <c r="AV200" s="47">
        <v>0</v>
      </c>
      <c r="AW200" s="47">
        <v>0</v>
      </c>
      <c r="AX200" s="47">
        <v>0</v>
      </c>
      <c r="AY200">
        <v>0</v>
      </c>
      <c r="AZ200" s="47">
        <v>0</v>
      </c>
      <c r="BA200" s="47">
        <v>0</v>
      </c>
      <c r="BB200">
        <v>0</v>
      </c>
      <c r="BC200" t="s">
        <v>533</v>
      </c>
      <c r="BD200">
        <v>0</v>
      </c>
      <c r="BE200">
        <v>0</v>
      </c>
      <c r="BF200">
        <v>0</v>
      </c>
      <c r="BG200">
        <v>0</v>
      </c>
    </row>
    <row r="201" spans="1:59" x14ac:dyDescent="0.25">
      <c r="A201" s="47">
        <v>0</v>
      </c>
      <c r="B201" s="47">
        <v>1</v>
      </c>
      <c r="C201" s="47">
        <v>0</v>
      </c>
      <c r="D201" s="47">
        <v>1</v>
      </c>
      <c r="E201" s="47">
        <v>1</v>
      </c>
      <c r="F201" s="47">
        <v>0</v>
      </c>
      <c r="G201" s="47">
        <v>0</v>
      </c>
      <c r="H201" s="47">
        <v>0</v>
      </c>
      <c r="I201" s="47">
        <v>0</v>
      </c>
      <c r="J201" s="47">
        <v>0</v>
      </c>
      <c r="K201" s="47">
        <v>21</v>
      </c>
      <c r="L201" s="47">
        <v>277</v>
      </c>
      <c r="M201" s="47">
        <v>4</v>
      </c>
      <c r="N201" s="47">
        <v>6</v>
      </c>
      <c r="O201" s="42">
        <v>0</v>
      </c>
      <c r="P201" s="42">
        <v>1.57</v>
      </c>
      <c r="Q201" s="42">
        <v>0</v>
      </c>
      <c r="R201" s="42">
        <v>1.25</v>
      </c>
      <c r="S201" s="47">
        <v>2</v>
      </c>
      <c r="T201" s="42">
        <v>1.86</v>
      </c>
      <c r="U201" s="42">
        <v>0</v>
      </c>
      <c r="V201" s="42">
        <v>0</v>
      </c>
      <c r="W201" s="42">
        <v>23</v>
      </c>
      <c r="X201" s="42">
        <v>37</v>
      </c>
      <c r="Y201" s="42">
        <v>0.5</v>
      </c>
      <c r="Z201" s="42">
        <v>0.5</v>
      </c>
      <c r="AA201" s="42">
        <v>0</v>
      </c>
      <c r="AB201" s="42">
        <v>0</v>
      </c>
      <c r="AC201" s="42">
        <v>0.5</v>
      </c>
      <c r="AD201" s="42">
        <v>0</v>
      </c>
      <c r="AE201" s="42">
        <v>0</v>
      </c>
      <c r="AF201" s="42">
        <v>0</v>
      </c>
      <c r="AG201" s="42">
        <v>0</v>
      </c>
      <c r="AH201" s="42">
        <v>0</v>
      </c>
      <c r="AI201" s="47">
        <v>0</v>
      </c>
      <c r="AJ201" s="47">
        <v>1</v>
      </c>
      <c r="AK201" s="47">
        <v>0</v>
      </c>
      <c r="AL201" s="47">
        <v>0</v>
      </c>
      <c r="AM201" s="47">
        <v>1</v>
      </c>
      <c r="AN201">
        <v>0</v>
      </c>
      <c r="AO201" s="47">
        <v>0</v>
      </c>
      <c r="AP201" s="47">
        <v>0</v>
      </c>
      <c r="AQ201" s="47">
        <v>0</v>
      </c>
      <c r="AR201" s="47">
        <v>0</v>
      </c>
      <c r="AS201" s="47">
        <v>1</v>
      </c>
      <c r="AT201" s="47">
        <v>0</v>
      </c>
      <c r="AU201" s="47">
        <v>0</v>
      </c>
      <c r="AV201" s="47">
        <v>0</v>
      </c>
      <c r="AW201" s="47">
        <v>0</v>
      </c>
      <c r="AX201" s="47">
        <v>0</v>
      </c>
      <c r="AY201">
        <v>0</v>
      </c>
      <c r="AZ201" s="47">
        <v>0</v>
      </c>
      <c r="BA201" s="47">
        <v>0</v>
      </c>
      <c r="BB201">
        <v>0</v>
      </c>
      <c r="BC201" t="s">
        <v>145</v>
      </c>
      <c r="BD201">
        <v>2</v>
      </c>
      <c r="BE201">
        <v>0.5</v>
      </c>
      <c r="BF201">
        <v>0</v>
      </c>
      <c r="BG201">
        <v>0</v>
      </c>
    </row>
    <row r="202" spans="1:59" x14ac:dyDescent="0.25">
      <c r="A202" s="47">
        <v>5</v>
      </c>
      <c r="B202" s="47">
        <v>27</v>
      </c>
      <c r="C202" s="47">
        <v>19</v>
      </c>
      <c r="D202" s="47">
        <v>0</v>
      </c>
      <c r="E202" s="47">
        <v>8</v>
      </c>
      <c r="F202" s="47">
        <v>0</v>
      </c>
      <c r="G202" s="47">
        <v>3</v>
      </c>
      <c r="H202" s="47">
        <v>0</v>
      </c>
      <c r="I202" s="47">
        <v>0</v>
      </c>
      <c r="J202" s="47">
        <v>0</v>
      </c>
      <c r="K202" s="47">
        <v>21</v>
      </c>
      <c r="L202" s="47">
        <v>285</v>
      </c>
      <c r="M202" s="47">
        <v>4</v>
      </c>
      <c r="N202" s="47">
        <v>5</v>
      </c>
      <c r="O202" s="42">
        <v>0</v>
      </c>
      <c r="P202" s="42">
        <v>5.56</v>
      </c>
      <c r="Q202" s="42">
        <v>0</v>
      </c>
      <c r="R202" s="42">
        <v>2.65</v>
      </c>
      <c r="S202" s="47">
        <v>11</v>
      </c>
      <c r="T202" s="42">
        <v>3.46</v>
      </c>
      <c r="U202" s="42">
        <v>0</v>
      </c>
      <c r="V202" s="42">
        <v>0</v>
      </c>
      <c r="W202" s="42">
        <v>58</v>
      </c>
      <c r="X202" s="42">
        <v>18</v>
      </c>
      <c r="Y202" s="42">
        <v>0.73</v>
      </c>
      <c r="Z202" s="42">
        <v>2.4500000000000002</v>
      </c>
      <c r="AA202" s="42">
        <v>1.73</v>
      </c>
      <c r="AB202" s="42">
        <v>0.45</v>
      </c>
      <c r="AC202" s="42">
        <v>0</v>
      </c>
      <c r="AD202" s="42">
        <v>0</v>
      </c>
      <c r="AE202" s="42">
        <v>0</v>
      </c>
      <c r="AF202" s="42">
        <v>0</v>
      </c>
      <c r="AG202" s="42">
        <v>0.27</v>
      </c>
      <c r="AH202" s="42">
        <v>0</v>
      </c>
      <c r="AI202" s="47">
        <v>2</v>
      </c>
      <c r="AJ202" s="47">
        <v>12</v>
      </c>
      <c r="AK202" s="47">
        <v>12</v>
      </c>
      <c r="AL202" s="47">
        <v>2</v>
      </c>
      <c r="AM202" s="47">
        <v>0</v>
      </c>
      <c r="AN202">
        <v>0</v>
      </c>
      <c r="AO202" s="47">
        <v>0</v>
      </c>
      <c r="AP202" s="47">
        <v>0</v>
      </c>
      <c r="AQ202" s="47">
        <v>2</v>
      </c>
      <c r="AR202" s="47">
        <v>0</v>
      </c>
      <c r="AS202" s="47">
        <v>6</v>
      </c>
      <c r="AT202" s="47">
        <v>15</v>
      </c>
      <c r="AU202" s="47">
        <v>7</v>
      </c>
      <c r="AV202" s="47">
        <v>3</v>
      </c>
      <c r="AW202" s="47">
        <v>0</v>
      </c>
      <c r="AX202" s="47">
        <v>0</v>
      </c>
      <c r="AY202">
        <v>0</v>
      </c>
      <c r="AZ202" s="47">
        <v>0</v>
      </c>
      <c r="BA202" s="47">
        <v>1</v>
      </c>
      <c r="BB202">
        <v>0</v>
      </c>
      <c r="BC202" t="s">
        <v>359</v>
      </c>
      <c r="BD202">
        <v>12.2</v>
      </c>
      <c r="BE202">
        <v>17.099999999999998</v>
      </c>
      <c r="BF202">
        <v>0</v>
      </c>
      <c r="BG202">
        <v>0</v>
      </c>
    </row>
    <row r="203" spans="1:59" x14ac:dyDescent="0.25">
      <c r="A203" s="47">
        <v>0</v>
      </c>
      <c r="B203" s="47">
        <v>0</v>
      </c>
      <c r="C203" s="47">
        <v>0</v>
      </c>
      <c r="D203" s="47">
        <v>0</v>
      </c>
      <c r="E203" s="47">
        <v>0</v>
      </c>
      <c r="F203" s="47">
        <v>0</v>
      </c>
      <c r="G203" s="47">
        <v>0</v>
      </c>
      <c r="H203" s="47">
        <v>0</v>
      </c>
      <c r="I203" s="47">
        <v>0</v>
      </c>
      <c r="J203" s="47">
        <v>0</v>
      </c>
      <c r="K203" s="47">
        <v>21</v>
      </c>
      <c r="L203" s="47">
        <v>282</v>
      </c>
      <c r="M203" s="47">
        <v>2</v>
      </c>
      <c r="N203" s="47">
        <v>6</v>
      </c>
      <c r="O203" s="42">
        <v>0</v>
      </c>
      <c r="P203" s="42">
        <v>1</v>
      </c>
      <c r="Q203" s="42">
        <v>0</v>
      </c>
      <c r="R203" s="42">
        <v>0</v>
      </c>
      <c r="S203" s="47">
        <v>0</v>
      </c>
      <c r="T203" s="42">
        <v>1.5</v>
      </c>
      <c r="U203" s="42">
        <v>0</v>
      </c>
      <c r="V203" s="42">
        <v>0</v>
      </c>
      <c r="W203" s="42">
        <v>0</v>
      </c>
      <c r="X203" s="42">
        <v>0</v>
      </c>
      <c r="Y203" s="42">
        <v>0</v>
      </c>
      <c r="Z203" s="42">
        <v>0</v>
      </c>
      <c r="AA203" s="42">
        <v>0</v>
      </c>
      <c r="AB203" s="42">
        <v>0</v>
      </c>
      <c r="AC203" s="42">
        <v>0</v>
      </c>
      <c r="AD203" s="42">
        <v>0</v>
      </c>
      <c r="AE203" s="42">
        <v>0</v>
      </c>
      <c r="AF203" s="42">
        <v>0</v>
      </c>
      <c r="AG203" s="42">
        <v>0</v>
      </c>
      <c r="AH203" s="42">
        <v>0</v>
      </c>
      <c r="AI203" s="47">
        <v>0</v>
      </c>
      <c r="AJ203" s="47">
        <v>0</v>
      </c>
      <c r="AK203" s="47">
        <v>0</v>
      </c>
      <c r="AL203" s="47">
        <v>0</v>
      </c>
      <c r="AM203" s="47">
        <v>0</v>
      </c>
      <c r="AN203">
        <v>0</v>
      </c>
      <c r="AO203" s="47">
        <v>0</v>
      </c>
      <c r="AP203" s="47">
        <v>0</v>
      </c>
      <c r="AQ203" s="47">
        <v>0</v>
      </c>
      <c r="AR203" s="47">
        <v>0</v>
      </c>
      <c r="AS203" s="47">
        <v>0</v>
      </c>
      <c r="AT203" s="47">
        <v>0</v>
      </c>
      <c r="AU203" s="47">
        <v>0</v>
      </c>
      <c r="AV203" s="47">
        <v>0</v>
      </c>
      <c r="AW203" s="47">
        <v>0</v>
      </c>
      <c r="AX203" s="47">
        <v>0</v>
      </c>
      <c r="AY203">
        <v>0</v>
      </c>
      <c r="AZ203" s="47">
        <v>0</v>
      </c>
      <c r="BA203" s="47">
        <v>0</v>
      </c>
      <c r="BB203">
        <v>0</v>
      </c>
      <c r="BC203" t="s">
        <v>691</v>
      </c>
      <c r="BD203">
        <v>0</v>
      </c>
      <c r="BE203">
        <v>0</v>
      </c>
      <c r="BF203">
        <v>0</v>
      </c>
      <c r="BG203">
        <v>0</v>
      </c>
    </row>
    <row r="204" spans="1:59" x14ac:dyDescent="0.25">
      <c r="A204" s="47">
        <v>3</v>
      </c>
      <c r="B204" s="47">
        <v>17</v>
      </c>
      <c r="C204" s="47">
        <v>16</v>
      </c>
      <c r="D204" s="47">
        <v>2</v>
      </c>
      <c r="E204" s="47">
        <v>9</v>
      </c>
      <c r="F204" s="47">
        <v>0</v>
      </c>
      <c r="G204" s="47">
        <v>3</v>
      </c>
      <c r="H204" s="47">
        <v>0</v>
      </c>
      <c r="I204" s="47">
        <v>0</v>
      </c>
      <c r="J204" s="47">
        <v>0</v>
      </c>
      <c r="K204" s="47">
        <v>21</v>
      </c>
      <c r="L204" s="47">
        <v>275</v>
      </c>
      <c r="M204" s="47">
        <v>4</v>
      </c>
      <c r="N204" s="47">
        <v>2</v>
      </c>
      <c r="O204" s="42">
        <v>0</v>
      </c>
      <c r="P204" s="42">
        <v>1.78</v>
      </c>
      <c r="Q204" s="42">
        <v>0</v>
      </c>
      <c r="R204" s="42">
        <v>1.79</v>
      </c>
      <c r="S204" s="47">
        <v>13</v>
      </c>
      <c r="T204" s="42">
        <v>2.23</v>
      </c>
      <c r="U204" s="42">
        <v>0.66666666666666652</v>
      </c>
      <c r="V204" s="42">
        <v>2.2749999999999999</v>
      </c>
      <c r="W204" s="42">
        <v>56</v>
      </c>
      <c r="X204" s="42">
        <v>98</v>
      </c>
      <c r="Y204" s="42">
        <v>0.64</v>
      </c>
      <c r="Z204" s="42">
        <v>1.21</v>
      </c>
      <c r="AA204" s="42">
        <v>1.1399999999999999</v>
      </c>
      <c r="AB204" s="42">
        <v>0.21</v>
      </c>
      <c r="AC204" s="42">
        <v>0.14000000000000001</v>
      </c>
      <c r="AD204" s="42">
        <v>0</v>
      </c>
      <c r="AE204" s="42">
        <v>0</v>
      </c>
      <c r="AF204" s="42">
        <v>0</v>
      </c>
      <c r="AG204" s="42">
        <v>0.21</v>
      </c>
      <c r="AH204" s="42">
        <v>0</v>
      </c>
      <c r="AI204" s="47">
        <v>3</v>
      </c>
      <c r="AJ204" s="47">
        <v>4</v>
      </c>
      <c r="AK204" s="47">
        <v>5</v>
      </c>
      <c r="AL204" s="47">
        <v>2</v>
      </c>
      <c r="AM204" s="47">
        <v>0</v>
      </c>
      <c r="AN204">
        <v>0</v>
      </c>
      <c r="AO204" s="47">
        <v>0</v>
      </c>
      <c r="AP204" s="47">
        <v>0</v>
      </c>
      <c r="AQ204" s="47">
        <v>1</v>
      </c>
      <c r="AR204" s="47">
        <v>0</v>
      </c>
      <c r="AS204" s="47">
        <v>6</v>
      </c>
      <c r="AT204" s="47">
        <v>13</v>
      </c>
      <c r="AU204" s="47">
        <v>11</v>
      </c>
      <c r="AV204" s="47">
        <v>1</v>
      </c>
      <c r="AW204" s="47">
        <v>2</v>
      </c>
      <c r="AX204" s="47">
        <v>0</v>
      </c>
      <c r="AY204">
        <v>0</v>
      </c>
      <c r="AZ204" s="47">
        <v>0</v>
      </c>
      <c r="BA204" s="47">
        <v>2</v>
      </c>
      <c r="BB204">
        <v>0</v>
      </c>
      <c r="BC204" t="s">
        <v>708</v>
      </c>
      <c r="BD204">
        <v>4</v>
      </c>
      <c r="BE204">
        <v>18.3</v>
      </c>
      <c r="BF204">
        <v>6</v>
      </c>
      <c r="BG204">
        <v>8</v>
      </c>
    </row>
    <row r="205" spans="1:59" x14ac:dyDescent="0.25">
      <c r="A205" s="47">
        <v>1</v>
      </c>
      <c r="B205" s="47">
        <v>2</v>
      </c>
      <c r="C205" s="47">
        <v>2</v>
      </c>
      <c r="D205" s="47">
        <v>3</v>
      </c>
      <c r="E205" s="47">
        <v>3</v>
      </c>
      <c r="F205" s="47">
        <v>0</v>
      </c>
      <c r="G205" s="47">
        <v>1</v>
      </c>
      <c r="H205" s="47">
        <v>0</v>
      </c>
      <c r="I205" s="47">
        <v>0</v>
      </c>
      <c r="J205" s="47">
        <v>0</v>
      </c>
      <c r="K205" s="47">
        <v>21</v>
      </c>
      <c r="L205" s="47">
        <v>293</v>
      </c>
      <c r="M205" s="47">
        <v>5</v>
      </c>
      <c r="N205" s="47">
        <v>6</v>
      </c>
      <c r="O205" s="42">
        <v>0</v>
      </c>
      <c r="P205" s="42">
        <v>2.65</v>
      </c>
      <c r="Q205" s="42">
        <v>0</v>
      </c>
      <c r="R205" s="42">
        <v>0.73</v>
      </c>
      <c r="S205" s="47">
        <v>8</v>
      </c>
      <c r="T205" s="42">
        <v>-3.38</v>
      </c>
      <c r="U205" s="42">
        <v>0</v>
      </c>
      <c r="V205" s="42">
        <v>0</v>
      </c>
      <c r="W205" s="42">
        <v>43</v>
      </c>
      <c r="X205" s="42">
        <v>54</v>
      </c>
      <c r="Y205" s="42">
        <v>0.38</v>
      </c>
      <c r="Z205" s="42">
        <v>0.25</v>
      </c>
      <c r="AA205" s="42">
        <v>0.25</v>
      </c>
      <c r="AB205" s="42">
        <v>0.12</v>
      </c>
      <c r="AC205" s="42">
        <v>0.38</v>
      </c>
      <c r="AD205" s="42">
        <v>0</v>
      </c>
      <c r="AE205" s="42">
        <v>0</v>
      </c>
      <c r="AF205" s="42">
        <v>0</v>
      </c>
      <c r="AG205" s="42">
        <v>0.12</v>
      </c>
      <c r="AH205" s="42">
        <v>0</v>
      </c>
      <c r="AI205" s="47">
        <v>2</v>
      </c>
      <c r="AJ205" s="47">
        <v>2</v>
      </c>
      <c r="AK205" s="47">
        <v>1</v>
      </c>
      <c r="AL205" s="47">
        <v>0</v>
      </c>
      <c r="AM205" s="47">
        <v>2</v>
      </c>
      <c r="AN205">
        <v>0</v>
      </c>
      <c r="AO205" s="47">
        <v>0</v>
      </c>
      <c r="AP205" s="47">
        <v>0</v>
      </c>
      <c r="AQ205" s="47">
        <v>1</v>
      </c>
      <c r="AR205" s="47">
        <v>0</v>
      </c>
      <c r="AS205" s="47">
        <v>1</v>
      </c>
      <c r="AT205" s="47">
        <v>0</v>
      </c>
      <c r="AU205" s="47">
        <v>1</v>
      </c>
      <c r="AV205" s="47">
        <v>1</v>
      </c>
      <c r="AW205" s="47">
        <v>1</v>
      </c>
      <c r="AX205" s="47">
        <v>0</v>
      </c>
      <c r="AY205">
        <v>0</v>
      </c>
      <c r="AZ205" s="47">
        <v>0</v>
      </c>
      <c r="BA205" s="47">
        <v>0</v>
      </c>
      <c r="BB205">
        <v>0</v>
      </c>
      <c r="BC205" t="s">
        <v>405</v>
      </c>
      <c r="BD205">
        <v>5.9</v>
      </c>
      <c r="BE205">
        <v>0</v>
      </c>
      <c r="BF205">
        <v>0</v>
      </c>
      <c r="BG205">
        <v>0</v>
      </c>
    </row>
    <row r="206" spans="1:59" x14ac:dyDescent="0.25">
      <c r="A206" s="47">
        <v>1</v>
      </c>
      <c r="B206" s="47">
        <v>4</v>
      </c>
      <c r="C206" s="47">
        <v>3</v>
      </c>
      <c r="D206" s="47">
        <v>0</v>
      </c>
      <c r="E206" s="47">
        <v>0</v>
      </c>
      <c r="F206" s="47">
        <v>0</v>
      </c>
      <c r="G206" s="47">
        <v>1</v>
      </c>
      <c r="H206" s="47">
        <v>0</v>
      </c>
      <c r="I206" s="47">
        <v>0</v>
      </c>
      <c r="J206" s="47">
        <v>0</v>
      </c>
      <c r="K206" s="47">
        <v>21</v>
      </c>
      <c r="L206" s="47">
        <v>356</v>
      </c>
      <c r="M206" s="47">
        <v>4</v>
      </c>
      <c r="N206" s="47">
        <v>6</v>
      </c>
      <c r="O206" s="42">
        <v>0</v>
      </c>
      <c r="P206" s="42">
        <v>3.32</v>
      </c>
      <c r="Q206" s="42">
        <v>0</v>
      </c>
      <c r="R206" s="42">
        <v>0.68</v>
      </c>
      <c r="S206" s="47">
        <v>6</v>
      </c>
      <c r="T206" s="42">
        <v>0.43</v>
      </c>
      <c r="U206" s="42">
        <v>0</v>
      </c>
      <c r="V206" s="42">
        <v>0</v>
      </c>
      <c r="W206" s="42">
        <v>20</v>
      </c>
      <c r="X206" s="42">
        <v>14</v>
      </c>
      <c r="Y206" s="42">
        <v>0</v>
      </c>
      <c r="Z206" s="42">
        <v>0.67</v>
      </c>
      <c r="AA206" s="42">
        <v>0.5</v>
      </c>
      <c r="AB206" s="42">
        <v>0.17</v>
      </c>
      <c r="AC206" s="42">
        <v>0</v>
      </c>
      <c r="AD206" s="42">
        <v>0</v>
      </c>
      <c r="AE206" s="42">
        <v>0</v>
      </c>
      <c r="AF206" s="42">
        <v>0</v>
      </c>
      <c r="AG206" s="42">
        <v>0.17</v>
      </c>
      <c r="AH206" s="42">
        <v>0</v>
      </c>
      <c r="AI206" s="47">
        <v>0</v>
      </c>
      <c r="AJ206" s="47">
        <v>2</v>
      </c>
      <c r="AK206" s="47">
        <v>2</v>
      </c>
      <c r="AL206" s="47">
        <v>1</v>
      </c>
      <c r="AM206" s="47">
        <v>0</v>
      </c>
      <c r="AN206">
        <v>0</v>
      </c>
      <c r="AO206" s="47">
        <v>0</v>
      </c>
      <c r="AP206" s="47">
        <v>0</v>
      </c>
      <c r="AQ206" s="47">
        <v>0</v>
      </c>
      <c r="AR206" s="47">
        <v>0</v>
      </c>
      <c r="AS206" s="47">
        <v>0</v>
      </c>
      <c r="AT206" s="47">
        <v>2</v>
      </c>
      <c r="AU206" s="47">
        <v>1</v>
      </c>
      <c r="AV206" s="47">
        <v>0</v>
      </c>
      <c r="AW206" s="47">
        <v>0</v>
      </c>
      <c r="AX206" s="47">
        <v>0</v>
      </c>
      <c r="AY206">
        <v>0</v>
      </c>
      <c r="AZ206" s="47">
        <v>0</v>
      </c>
      <c r="BA206" s="47">
        <v>1</v>
      </c>
      <c r="BB206">
        <v>0</v>
      </c>
      <c r="BC206" t="s">
        <v>483</v>
      </c>
      <c r="BD206">
        <v>0.79999999999999982</v>
      </c>
      <c r="BE206">
        <v>3.3</v>
      </c>
      <c r="BF206">
        <v>0</v>
      </c>
      <c r="BG206">
        <v>0</v>
      </c>
    </row>
    <row r="207" spans="1:59" x14ac:dyDescent="0.25">
      <c r="A207" s="47">
        <v>0</v>
      </c>
      <c r="B207" s="47">
        <v>1</v>
      </c>
      <c r="C207" s="47">
        <v>3</v>
      </c>
      <c r="D207" s="47">
        <v>0</v>
      </c>
      <c r="E207" s="47">
        <v>2</v>
      </c>
      <c r="F207" s="47">
        <v>0</v>
      </c>
      <c r="G207" s="47">
        <v>2</v>
      </c>
      <c r="H207" s="47">
        <v>0</v>
      </c>
      <c r="I207" s="47">
        <v>0</v>
      </c>
      <c r="J207" s="47">
        <v>0</v>
      </c>
      <c r="K207" s="47">
        <v>21</v>
      </c>
      <c r="L207" s="47">
        <v>280</v>
      </c>
      <c r="M207" s="47">
        <v>5</v>
      </c>
      <c r="N207" s="47">
        <v>6</v>
      </c>
      <c r="O207" s="42">
        <v>0</v>
      </c>
      <c r="P207" s="42">
        <v>3.67</v>
      </c>
      <c r="Q207" s="42">
        <v>0</v>
      </c>
      <c r="R207" s="42">
        <v>1.75</v>
      </c>
      <c r="S207" s="47">
        <v>2</v>
      </c>
      <c r="T207" s="42">
        <v>0.74</v>
      </c>
      <c r="U207" s="42">
        <v>0</v>
      </c>
      <c r="V207" s="42">
        <v>0</v>
      </c>
      <c r="W207" s="42">
        <v>65</v>
      </c>
      <c r="X207" s="42">
        <v>54</v>
      </c>
      <c r="Y207" s="42">
        <v>1</v>
      </c>
      <c r="Z207" s="42">
        <v>0.5</v>
      </c>
      <c r="AA207" s="42">
        <v>1.5</v>
      </c>
      <c r="AB207" s="42">
        <v>0</v>
      </c>
      <c r="AC207" s="42">
        <v>0</v>
      </c>
      <c r="AD207" s="42">
        <v>0</v>
      </c>
      <c r="AE207" s="42">
        <v>0</v>
      </c>
      <c r="AF207" s="42">
        <v>0</v>
      </c>
      <c r="AG207" s="42">
        <v>1</v>
      </c>
      <c r="AH207" s="42">
        <v>0</v>
      </c>
      <c r="AI207" s="47">
        <v>1</v>
      </c>
      <c r="AJ207" s="47">
        <v>1</v>
      </c>
      <c r="AK207" s="47">
        <v>2</v>
      </c>
      <c r="AL207" s="47">
        <v>0</v>
      </c>
      <c r="AM207" s="47">
        <v>0</v>
      </c>
      <c r="AN207">
        <v>0</v>
      </c>
      <c r="AO207" s="47">
        <v>0</v>
      </c>
      <c r="AP207" s="47">
        <v>0</v>
      </c>
      <c r="AQ207" s="47">
        <v>2</v>
      </c>
      <c r="AR207" s="47">
        <v>0</v>
      </c>
      <c r="AS207" s="47">
        <v>1</v>
      </c>
      <c r="AT207" s="47">
        <v>0</v>
      </c>
      <c r="AU207" s="47">
        <v>1</v>
      </c>
      <c r="AV207" s="47">
        <v>0</v>
      </c>
      <c r="AW207" s="47">
        <v>0</v>
      </c>
      <c r="AX207" s="47">
        <v>0</v>
      </c>
      <c r="AY207">
        <v>0</v>
      </c>
      <c r="AZ207" s="47">
        <v>0</v>
      </c>
      <c r="BA207" s="47">
        <v>0</v>
      </c>
      <c r="BB207">
        <v>0</v>
      </c>
      <c r="BC207" t="s">
        <v>654</v>
      </c>
      <c r="BD207">
        <v>3.5</v>
      </c>
      <c r="BE207">
        <v>0.2</v>
      </c>
      <c r="BF207">
        <v>0</v>
      </c>
      <c r="BG207">
        <v>0</v>
      </c>
    </row>
    <row r="208" spans="1:59" x14ac:dyDescent="0.25">
      <c r="A208" s="47">
        <v>0</v>
      </c>
      <c r="B208" s="47">
        <v>0</v>
      </c>
      <c r="C208" s="47">
        <v>0</v>
      </c>
      <c r="D208" s="47">
        <v>0</v>
      </c>
      <c r="E208" s="47">
        <v>0</v>
      </c>
      <c r="F208" s="47">
        <v>0</v>
      </c>
      <c r="G208" s="47">
        <v>0</v>
      </c>
      <c r="H208" s="47">
        <v>0</v>
      </c>
      <c r="I208" s="47">
        <v>0</v>
      </c>
      <c r="J208" s="47">
        <v>0</v>
      </c>
      <c r="K208" s="47">
        <v>21</v>
      </c>
      <c r="L208" s="47">
        <v>275</v>
      </c>
      <c r="M208" s="47">
        <v>2</v>
      </c>
      <c r="N208" s="47">
        <v>6</v>
      </c>
      <c r="O208" s="42">
        <v>0</v>
      </c>
      <c r="P208" s="42">
        <v>1</v>
      </c>
      <c r="Q208" s="42">
        <v>0</v>
      </c>
      <c r="R208" s="42">
        <v>0</v>
      </c>
      <c r="S208" s="47">
        <v>0</v>
      </c>
      <c r="T208" s="42">
        <v>1.5</v>
      </c>
      <c r="U208" s="42">
        <v>0</v>
      </c>
      <c r="V208" s="42">
        <v>0</v>
      </c>
      <c r="W208" s="42">
        <v>0</v>
      </c>
      <c r="X208" s="42">
        <v>0</v>
      </c>
      <c r="Y208" s="42">
        <v>0</v>
      </c>
      <c r="Z208" s="42">
        <v>0</v>
      </c>
      <c r="AA208" s="42">
        <v>0</v>
      </c>
      <c r="AB208" s="42">
        <v>0</v>
      </c>
      <c r="AC208" s="42">
        <v>0</v>
      </c>
      <c r="AD208" s="42">
        <v>0</v>
      </c>
      <c r="AE208" s="42">
        <v>0</v>
      </c>
      <c r="AF208" s="42">
        <v>0</v>
      </c>
      <c r="AG208" s="42">
        <v>0</v>
      </c>
      <c r="AH208" s="42">
        <v>0</v>
      </c>
      <c r="AI208" s="47">
        <v>0</v>
      </c>
      <c r="AJ208" s="47">
        <v>0</v>
      </c>
      <c r="AK208" s="47">
        <v>0</v>
      </c>
      <c r="AL208" s="47">
        <v>0</v>
      </c>
      <c r="AM208" s="47">
        <v>0</v>
      </c>
      <c r="AN208">
        <v>0</v>
      </c>
      <c r="AO208" s="47">
        <v>0</v>
      </c>
      <c r="AP208" s="47">
        <v>0</v>
      </c>
      <c r="AQ208" s="47">
        <v>0</v>
      </c>
      <c r="AR208" s="47">
        <v>0</v>
      </c>
      <c r="AS208" s="47">
        <v>0</v>
      </c>
      <c r="AT208" s="47">
        <v>0</v>
      </c>
      <c r="AU208" s="47">
        <v>0</v>
      </c>
      <c r="AV208" s="47">
        <v>0</v>
      </c>
      <c r="AW208" s="47">
        <v>0</v>
      </c>
      <c r="AX208" s="47">
        <v>0</v>
      </c>
      <c r="AY208">
        <v>0</v>
      </c>
      <c r="AZ208" s="47">
        <v>0</v>
      </c>
      <c r="BA208" s="47">
        <v>0</v>
      </c>
      <c r="BB208">
        <v>0</v>
      </c>
      <c r="BC208" t="s">
        <v>686</v>
      </c>
      <c r="BD208">
        <v>0</v>
      </c>
      <c r="BE208">
        <v>0</v>
      </c>
      <c r="BF208">
        <v>0</v>
      </c>
      <c r="BG208">
        <v>0</v>
      </c>
    </row>
    <row r="209" spans="1:59" x14ac:dyDescent="0.25">
      <c r="A209" s="47">
        <v>0</v>
      </c>
      <c r="B209" s="47">
        <v>0</v>
      </c>
      <c r="C209" s="47">
        <v>0</v>
      </c>
      <c r="D209" s="47">
        <v>0</v>
      </c>
      <c r="E209" s="47">
        <v>0</v>
      </c>
      <c r="F209" s="47">
        <v>0</v>
      </c>
      <c r="G209" s="47">
        <v>0</v>
      </c>
      <c r="H209" s="47">
        <v>0</v>
      </c>
      <c r="I209" s="47">
        <v>0</v>
      </c>
      <c r="J209" s="47">
        <v>0</v>
      </c>
      <c r="K209" s="47">
        <v>21</v>
      </c>
      <c r="L209" s="47">
        <v>275</v>
      </c>
      <c r="M209" s="47">
        <v>4</v>
      </c>
      <c r="N209" s="47">
        <v>6</v>
      </c>
      <c r="O209" s="42">
        <v>0</v>
      </c>
      <c r="P209" s="42">
        <v>1</v>
      </c>
      <c r="Q209" s="42">
        <v>0</v>
      </c>
      <c r="R209" s="42">
        <v>0</v>
      </c>
      <c r="S209" s="47">
        <v>0</v>
      </c>
      <c r="T209" s="42">
        <v>1.5</v>
      </c>
      <c r="U209" s="42">
        <v>0</v>
      </c>
      <c r="V209" s="42">
        <v>0</v>
      </c>
      <c r="W209" s="42">
        <v>0</v>
      </c>
      <c r="X209" s="42">
        <v>0</v>
      </c>
      <c r="Y209" s="42">
        <v>0</v>
      </c>
      <c r="Z209" s="42">
        <v>0</v>
      </c>
      <c r="AA209" s="42">
        <v>0</v>
      </c>
      <c r="AB209" s="42">
        <v>0</v>
      </c>
      <c r="AC209" s="42">
        <v>0</v>
      </c>
      <c r="AD209" s="42">
        <v>0</v>
      </c>
      <c r="AE209" s="42">
        <v>0</v>
      </c>
      <c r="AF209" s="42">
        <v>0</v>
      </c>
      <c r="AG209" s="42">
        <v>0</v>
      </c>
      <c r="AH209" s="42">
        <v>0</v>
      </c>
      <c r="AI209" s="47">
        <v>0</v>
      </c>
      <c r="AJ209" s="47">
        <v>0</v>
      </c>
      <c r="AK209" s="47">
        <v>0</v>
      </c>
      <c r="AL209" s="47">
        <v>0</v>
      </c>
      <c r="AM209" s="47">
        <v>0</v>
      </c>
      <c r="AN209">
        <v>0</v>
      </c>
      <c r="AO209" s="47">
        <v>0</v>
      </c>
      <c r="AP209" s="47">
        <v>0</v>
      </c>
      <c r="AQ209" s="47">
        <v>0</v>
      </c>
      <c r="AR209" s="47">
        <v>0</v>
      </c>
      <c r="AS209" s="47">
        <v>0</v>
      </c>
      <c r="AT209" s="47">
        <v>0</v>
      </c>
      <c r="AU209" s="47">
        <v>0</v>
      </c>
      <c r="AV209" s="47">
        <v>0</v>
      </c>
      <c r="AW209" s="47">
        <v>0</v>
      </c>
      <c r="AX209" s="47">
        <v>0</v>
      </c>
      <c r="AY209">
        <v>0</v>
      </c>
      <c r="AZ209" s="47">
        <v>0</v>
      </c>
      <c r="BA209" s="47">
        <v>0</v>
      </c>
      <c r="BB209">
        <v>0</v>
      </c>
      <c r="BC209" t="s">
        <v>562</v>
      </c>
      <c r="BD209">
        <v>0</v>
      </c>
      <c r="BE209">
        <v>0</v>
      </c>
      <c r="BF209">
        <v>0</v>
      </c>
      <c r="BG209">
        <v>0</v>
      </c>
    </row>
    <row r="210" spans="1:59" x14ac:dyDescent="0.25">
      <c r="A210" s="47">
        <v>4</v>
      </c>
      <c r="B210" s="47">
        <v>17</v>
      </c>
      <c r="C210" s="47">
        <v>14</v>
      </c>
      <c r="D210" s="47">
        <v>2</v>
      </c>
      <c r="E210" s="47">
        <v>1</v>
      </c>
      <c r="F210" s="47">
        <v>0</v>
      </c>
      <c r="G210" s="47">
        <v>2</v>
      </c>
      <c r="H210" s="47">
        <v>0</v>
      </c>
      <c r="I210" s="47">
        <v>0</v>
      </c>
      <c r="J210" s="47">
        <v>0</v>
      </c>
      <c r="K210" s="47">
        <v>21</v>
      </c>
      <c r="L210" s="47">
        <v>327</v>
      </c>
      <c r="M210" s="47">
        <v>2</v>
      </c>
      <c r="N210" s="47">
        <v>6</v>
      </c>
      <c r="O210" s="42">
        <v>0</v>
      </c>
      <c r="P210" s="42">
        <v>3.08</v>
      </c>
      <c r="Q210" s="42">
        <v>0</v>
      </c>
      <c r="R210" s="42">
        <v>1.51</v>
      </c>
      <c r="S210" s="47">
        <v>11</v>
      </c>
      <c r="T210" s="42">
        <v>2.1800000000000002</v>
      </c>
      <c r="U210" s="42">
        <v>1.6800000000000002</v>
      </c>
      <c r="V210" s="42">
        <v>1.3833333333333335</v>
      </c>
      <c r="W210" s="42">
        <v>78</v>
      </c>
      <c r="X210" s="42">
        <v>99</v>
      </c>
      <c r="Y210" s="42">
        <v>0.09</v>
      </c>
      <c r="Z210" s="42">
        <v>1.55</v>
      </c>
      <c r="AA210" s="42">
        <v>1.27</v>
      </c>
      <c r="AB210" s="42">
        <v>0.36</v>
      </c>
      <c r="AC210" s="42">
        <v>0.18</v>
      </c>
      <c r="AD210" s="42">
        <v>0</v>
      </c>
      <c r="AE210" s="42">
        <v>0</v>
      </c>
      <c r="AF210" s="42">
        <v>0</v>
      </c>
      <c r="AG210" s="42">
        <v>0.18</v>
      </c>
      <c r="AH210" s="42">
        <v>0</v>
      </c>
      <c r="AI210" s="47">
        <v>0</v>
      </c>
      <c r="AJ210" s="47">
        <v>8</v>
      </c>
      <c r="AK210" s="47">
        <v>8</v>
      </c>
      <c r="AL210" s="47">
        <v>2</v>
      </c>
      <c r="AM210" s="47">
        <v>1</v>
      </c>
      <c r="AN210">
        <v>0</v>
      </c>
      <c r="AO210" s="47">
        <v>0</v>
      </c>
      <c r="AP210" s="47">
        <v>0</v>
      </c>
      <c r="AQ210" s="47">
        <v>2</v>
      </c>
      <c r="AR210" s="47">
        <v>0</v>
      </c>
      <c r="AS210" s="47">
        <v>1</v>
      </c>
      <c r="AT210" s="47">
        <v>9</v>
      </c>
      <c r="AU210" s="47">
        <v>6</v>
      </c>
      <c r="AV210" s="47">
        <v>2</v>
      </c>
      <c r="AW210" s="47">
        <v>1</v>
      </c>
      <c r="AX210" s="47">
        <v>0</v>
      </c>
      <c r="AY210">
        <v>0</v>
      </c>
      <c r="AZ210" s="47">
        <v>0</v>
      </c>
      <c r="BA210" s="47">
        <v>0</v>
      </c>
      <c r="BB210">
        <v>0</v>
      </c>
      <c r="BC210" t="s">
        <v>424</v>
      </c>
      <c r="BD210">
        <v>8.3999999999999986</v>
      </c>
      <c r="BE210">
        <v>8.3000000000000007</v>
      </c>
      <c r="BF210">
        <v>5</v>
      </c>
      <c r="BG210">
        <v>6</v>
      </c>
    </row>
    <row r="211" spans="1:59" x14ac:dyDescent="0.25">
      <c r="A211" s="47">
        <v>0</v>
      </c>
      <c r="B211" s="47">
        <v>4</v>
      </c>
      <c r="C211" s="47">
        <v>2</v>
      </c>
      <c r="D211" s="47">
        <v>1</v>
      </c>
      <c r="E211" s="47">
        <v>3</v>
      </c>
      <c r="F211" s="47">
        <v>1</v>
      </c>
      <c r="G211" s="47">
        <v>1</v>
      </c>
      <c r="H211" s="47">
        <v>0</v>
      </c>
      <c r="I211" s="47">
        <v>0</v>
      </c>
      <c r="J211" s="47">
        <v>0</v>
      </c>
      <c r="K211" s="47">
        <v>21</v>
      </c>
      <c r="L211" s="47">
        <v>284</v>
      </c>
      <c r="M211" s="47">
        <v>5</v>
      </c>
      <c r="N211" s="47">
        <v>6</v>
      </c>
      <c r="O211" s="42">
        <v>0</v>
      </c>
      <c r="P211" s="42">
        <v>3.45</v>
      </c>
      <c r="Q211" s="42">
        <v>0</v>
      </c>
      <c r="R211" s="42">
        <v>1.8</v>
      </c>
      <c r="S211" s="47">
        <v>7</v>
      </c>
      <c r="T211" s="42">
        <v>0.66</v>
      </c>
      <c r="U211" s="42">
        <v>3.4666666666666668</v>
      </c>
      <c r="V211" s="42">
        <v>0.54999999999999993</v>
      </c>
      <c r="W211" s="42">
        <v>48</v>
      </c>
      <c r="X211" s="42">
        <v>86</v>
      </c>
      <c r="Y211" s="42">
        <v>0.43</v>
      </c>
      <c r="Z211" s="42">
        <v>0.56999999999999995</v>
      </c>
      <c r="AA211" s="42">
        <v>0.28999999999999998</v>
      </c>
      <c r="AB211" s="42">
        <v>0</v>
      </c>
      <c r="AC211" s="42">
        <v>0.14000000000000001</v>
      </c>
      <c r="AD211" s="42">
        <v>0</v>
      </c>
      <c r="AE211" s="42">
        <v>0.14000000000000001</v>
      </c>
      <c r="AF211" s="42">
        <v>0</v>
      </c>
      <c r="AG211" s="42">
        <v>0.14000000000000001</v>
      </c>
      <c r="AH211" s="42">
        <v>0</v>
      </c>
      <c r="AI211" s="47">
        <v>2</v>
      </c>
      <c r="AJ211" s="47">
        <v>2</v>
      </c>
      <c r="AK211" s="47">
        <v>0</v>
      </c>
      <c r="AL211" s="47">
        <v>0</v>
      </c>
      <c r="AM211" s="47">
        <v>1</v>
      </c>
      <c r="AN211">
        <v>1</v>
      </c>
      <c r="AO211" s="47">
        <v>0</v>
      </c>
      <c r="AP211" s="47">
        <v>0</v>
      </c>
      <c r="AQ211" s="47">
        <v>1</v>
      </c>
      <c r="AR211" s="47">
        <v>0</v>
      </c>
      <c r="AS211" s="47">
        <v>1</v>
      </c>
      <c r="AT211" s="47">
        <v>2</v>
      </c>
      <c r="AU211" s="47">
        <v>2</v>
      </c>
      <c r="AV211" s="47">
        <v>0</v>
      </c>
      <c r="AW211" s="47">
        <v>0</v>
      </c>
      <c r="AX211" s="47">
        <v>0</v>
      </c>
      <c r="AY211">
        <v>0</v>
      </c>
      <c r="AZ211" s="47">
        <v>0</v>
      </c>
      <c r="BA211" s="47">
        <v>0</v>
      </c>
      <c r="BB211">
        <v>0</v>
      </c>
      <c r="BC211" t="s">
        <v>601</v>
      </c>
      <c r="BD211">
        <v>10.399999999999999</v>
      </c>
      <c r="BE211">
        <v>2.2999999999999998</v>
      </c>
      <c r="BF211">
        <v>3</v>
      </c>
      <c r="BG211">
        <v>4</v>
      </c>
    </row>
    <row r="212" spans="1:59" x14ac:dyDescent="0.25">
      <c r="A212" s="47">
        <v>0</v>
      </c>
      <c r="B212" s="47">
        <v>0</v>
      </c>
      <c r="C212" s="47">
        <v>1</v>
      </c>
      <c r="D212" s="47">
        <v>0</v>
      </c>
      <c r="E212" s="47">
        <v>1</v>
      </c>
      <c r="F212" s="47">
        <v>0</v>
      </c>
      <c r="G212" s="47">
        <v>0</v>
      </c>
      <c r="H212" s="47">
        <v>0</v>
      </c>
      <c r="I212" s="47">
        <v>0</v>
      </c>
      <c r="J212" s="47">
        <v>0</v>
      </c>
      <c r="K212" s="47">
        <v>21</v>
      </c>
      <c r="L212" s="47">
        <v>284</v>
      </c>
      <c r="M212" s="47">
        <v>3</v>
      </c>
      <c r="N212" s="47">
        <v>6</v>
      </c>
      <c r="O212" s="42">
        <v>0</v>
      </c>
      <c r="P212" s="42">
        <v>0.75</v>
      </c>
      <c r="Q212" s="42">
        <v>0</v>
      </c>
      <c r="R212" s="42">
        <v>0.2</v>
      </c>
      <c r="S212" s="47">
        <v>1</v>
      </c>
      <c r="T212" s="42">
        <v>1.5</v>
      </c>
      <c r="U212" s="42">
        <v>0</v>
      </c>
      <c r="V212" s="42">
        <v>0</v>
      </c>
      <c r="W212" s="42">
        <v>11</v>
      </c>
      <c r="X212" s="42">
        <v>11</v>
      </c>
      <c r="Y212" s="42">
        <v>1</v>
      </c>
      <c r="Z212" s="42">
        <v>0</v>
      </c>
      <c r="AA212" s="42">
        <v>1</v>
      </c>
      <c r="AB212" s="42">
        <v>0</v>
      </c>
      <c r="AC212" s="42">
        <v>0</v>
      </c>
      <c r="AD212" s="42">
        <v>0</v>
      </c>
      <c r="AE212" s="42">
        <v>0</v>
      </c>
      <c r="AF212" s="42">
        <v>0</v>
      </c>
      <c r="AG212" s="42">
        <v>0</v>
      </c>
      <c r="AH212" s="42">
        <v>0</v>
      </c>
      <c r="AI212" s="47">
        <v>1</v>
      </c>
      <c r="AJ212" s="47">
        <v>0</v>
      </c>
      <c r="AK212" s="47">
        <v>1</v>
      </c>
      <c r="AL212" s="47">
        <v>0</v>
      </c>
      <c r="AM212" s="47">
        <v>0</v>
      </c>
      <c r="AN212">
        <v>0</v>
      </c>
      <c r="AO212" s="47">
        <v>0</v>
      </c>
      <c r="AP212" s="47">
        <v>0</v>
      </c>
      <c r="AQ212" s="47">
        <v>0</v>
      </c>
      <c r="AR212" s="47">
        <v>0</v>
      </c>
      <c r="AS212" s="47">
        <v>0</v>
      </c>
      <c r="AT212" s="47">
        <v>0</v>
      </c>
      <c r="AU212" s="47">
        <v>0</v>
      </c>
      <c r="AV212" s="47">
        <v>0</v>
      </c>
      <c r="AW212" s="47">
        <v>0</v>
      </c>
      <c r="AX212" s="47">
        <v>0</v>
      </c>
      <c r="AY212">
        <v>0</v>
      </c>
      <c r="AZ212" s="47">
        <v>0</v>
      </c>
      <c r="BA212" s="47">
        <v>0</v>
      </c>
      <c r="BB212">
        <v>0</v>
      </c>
      <c r="BC212" t="s">
        <v>493</v>
      </c>
      <c r="BD212">
        <v>0.2</v>
      </c>
      <c r="BE212">
        <v>0</v>
      </c>
      <c r="BF212">
        <v>0</v>
      </c>
      <c r="BG212">
        <v>0</v>
      </c>
    </row>
    <row r="213" spans="1:59" x14ac:dyDescent="0.25">
      <c r="A213" s="47">
        <v>0</v>
      </c>
      <c r="B213" s="47">
        <v>0</v>
      </c>
      <c r="C213" s="47">
        <v>0</v>
      </c>
      <c r="D213" s="47">
        <v>0</v>
      </c>
      <c r="E213" s="47">
        <v>0</v>
      </c>
      <c r="F213" s="47">
        <v>0</v>
      </c>
      <c r="G213" s="47">
        <v>0</v>
      </c>
      <c r="H213" s="47">
        <v>0</v>
      </c>
      <c r="I213" s="47">
        <v>0</v>
      </c>
      <c r="J213" s="47">
        <v>0</v>
      </c>
      <c r="K213" s="47">
        <v>21</v>
      </c>
      <c r="L213" s="47">
        <v>294</v>
      </c>
      <c r="M213" s="47">
        <v>2</v>
      </c>
      <c r="N213" s="47">
        <v>6</v>
      </c>
      <c r="O213" s="42">
        <v>0</v>
      </c>
      <c r="P213" s="42">
        <v>1</v>
      </c>
      <c r="Q213" s="42">
        <v>0</v>
      </c>
      <c r="R213" s="42">
        <v>0</v>
      </c>
      <c r="S213" s="47">
        <v>0</v>
      </c>
      <c r="T213" s="42">
        <v>1.5</v>
      </c>
      <c r="U213" s="42">
        <v>0</v>
      </c>
      <c r="V213" s="42">
        <v>0</v>
      </c>
      <c r="W213" s="42">
        <v>0</v>
      </c>
      <c r="X213" s="42">
        <v>0</v>
      </c>
      <c r="Y213" s="42">
        <v>0</v>
      </c>
      <c r="Z213" s="42">
        <v>0</v>
      </c>
      <c r="AA213" s="42">
        <v>0</v>
      </c>
      <c r="AB213" s="42">
        <v>0</v>
      </c>
      <c r="AC213" s="42">
        <v>0</v>
      </c>
      <c r="AD213" s="42">
        <v>0</v>
      </c>
      <c r="AE213" s="42">
        <v>0</v>
      </c>
      <c r="AF213" s="42">
        <v>0</v>
      </c>
      <c r="AG213" s="42">
        <v>0</v>
      </c>
      <c r="AH213" s="42">
        <v>0</v>
      </c>
      <c r="AI213" s="47">
        <v>0</v>
      </c>
      <c r="AJ213" s="47">
        <v>0</v>
      </c>
      <c r="AK213" s="47">
        <v>0</v>
      </c>
      <c r="AL213" s="47">
        <v>0</v>
      </c>
      <c r="AM213" s="47">
        <v>0</v>
      </c>
      <c r="AN213">
        <v>0</v>
      </c>
      <c r="AO213" s="47">
        <v>0</v>
      </c>
      <c r="AP213" s="47">
        <v>0</v>
      </c>
      <c r="AQ213" s="47">
        <v>0</v>
      </c>
      <c r="AR213" s="47">
        <v>0</v>
      </c>
      <c r="AS213" s="47">
        <v>0</v>
      </c>
      <c r="AT213" s="47">
        <v>0</v>
      </c>
      <c r="AU213" s="47">
        <v>0</v>
      </c>
      <c r="AV213" s="47">
        <v>0</v>
      </c>
      <c r="AW213" s="47">
        <v>0</v>
      </c>
      <c r="AX213" s="47">
        <v>0</v>
      </c>
      <c r="AY213">
        <v>0</v>
      </c>
      <c r="AZ213" s="47">
        <v>0</v>
      </c>
      <c r="BA213" s="47">
        <v>0</v>
      </c>
      <c r="BB213">
        <v>0</v>
      </c>
      <c r="BC213" t="s">
        <v>671</v>
      </c>
      <c r="BD213">
        <v>0</v>
      </c>
      <c r="BE213">
        <v>0</v>
      </c>
      <c r="BF213">
        <v>0</v>
      </c>
      <c r="BG213">
        <v>0</v>
      </c>
    </row>
    <row r="214" spans="1:59" x14ac:dyDescent="0.25">
      <c r="A214" s="47">
        <v>0</v>
      </c>
      <c r="B214" s="47">
        <v>0</v>
      </c>
      <c r="C214" s="47">
        <v>0</v>
      </c>
      <c r="D214" s="47">
        <v>0</v>
      </c>
      <c r="E214" s="47">
        <v>0</v>
      </c>
      <c r="F214" s="47">
        <v>0</v>
      </c>
      <c r="G214" s="47">
        <v>0</v>
      </c>
      <c r="H214" s="47">
        <v>0</v>
      </c>
      <c r="I214" s="47">
        <v>0</v>
      </c>
      <c r="J214" s="47">
        <v>0</v>
      </c>
      <c r="K214" s="47">
        <v>21</v>
      </c>
      <c r="L214" s="47">
        <v>294</v>
      </c>
      <c r="M214" s="47">
        <v>4</v>
      </c>
      <c r="N214" s="47">
        <v>6</v>
      </c>
      <c r="O214" s="42">
        <v>0</v>
      </c>
      <c r="P214" s="42">
        <v>1</v>
      </c>
      <c r="Q214" s="42">
        <v>0</v>
      </c>
      <c r="R214" s="42">
        <v>0</v>
      </c>
      <c r="S214" s="47">
        <v>0</v>
      </c>
      <c r="T214" s="42">
        <v>1.5</v>
      </c>
      <c r="U214" s="42">
        <v>0</v>
      </c>
      <c r="V214" s="42">
        <v>0</v>
      </c>
      <c r="W214" s="42">
        <v>0</v>
      </c>
      <c r="X214" s="42">
        <v>0</v>
      </c>
      <c r="Y214" s="42">
        <v>0</v>
      </c>
      <c r="Z214" s="42">
        <v>0</v>
      </c>
      <c r="AA214" s="42">
        <v>0</v>
      </c>
      <c r="AB214" s="42">
        <v>0</v>
      </c>
      <c r="AC214" s="42">
        <v>0</v>
      </c>
      <c r="AD214" s="42">
        <v>0</v>
      </c>
      <c r="AE214" s="42">
        <v>0</v>
      </c>
      <c r="AF214" s="42">
        <v>0</v>
      </c>
      <c r="AG214" s="42">
        <v>0</v>
      </c>
      <c r="AH214" s="42">
        <v>0</v>
      </c>
      <c r="AI214" s="47">
        <v>0</v>
      </c>
      <c r="AJ214" s="47">
        <v>0</v>
      </c>
      <c r="AK214" s="47">
        <v>0</v>
      </c>
      <c r="AL214" s="47">
        <v>0</v>
      </c>
      <c r="AM214" s="47">
        <v>0</v>
      </c>
      <c r="AN214">
        <v>0</v>
      </c>
      <c r="AO214" s="47">
        <v>0</v>
      </c>
      <c r="AP214" s="47">
        <v>0</v>
      </c>
      <c r="AQ214" s="47">
        <v>0</v>
      </c>
      <c r="AR214" s="47">
        <v>0</v>
      </c>
      <c r="AS214" s="47">
        <v>0</v>
      </c>
      <c r="AT214" s="47">
        <v>0</v>
      </c>
      <c r="AU214" s="47">
        <v>0</v>
      </c>
      <c r="AV214" s="47">
        <v>0</v>
      </c>
      <c r="AW214" s="47">
        <v>0</v>
      </c>
      <c r="AX214" s="47">
        <v>0</v>
      </c>
      <c r="AY214">
        <v>0</v>
      </c>
      <c r="AZ214" s="47">
        <v>0</v>
      </c>
      <c r="BA214" s="47">
        <v>0</v>
      </c>
      <c r="BB214">
        <v>0</v>
      </c>
      <c r="BC214" t="s">
        <v>620</v>
      </c>
      <c r="BD214">
        <v>0</v>
      </c>
      <c r="BE214">
        <v>0</v>
      </c>
      <c r="BF214">
        <v>0</v>
      </c>
      <c r="BG214">
        <v>0</v>
      </c>
    </row>
    <row r="215" spans="1:59" x14ac:dyDescent="0.25">
      <c r="A215" s="47">
        <v>1</v>
      </c>
      <c r="B215" s="47">
        <v>0</v>
      </c>
      <c r="C215" s="47">
        <v>1</v>
      </c>
      <c r="D215" s="47">
        <v>0</v>
      </c>
      <c r="E215" s="47">
        <v>0</v>
      </c>
      <c r="F215" s="47">
        <v>0</v>
      </c>
      <c r="G215" s="47">
        <v>0</v>
      </c>
      <c r="H215" s="47">
        <v>0</v>
      </c>
      <c r="I215" s="47">
        <v>0</v>
      </c>
      <c r="J215" s="47">
        <v>0</v>
      </c>
      <c r="K215" s="47">
        <v>21</v>
      </c>
      <c r="L215" s="47">
        <v>285</v>
      </c>
      <c r="M215" s="47">
        <v>5</v>
      </c>
      <c r="N215" s="47">
        <v>6</v>
      </c>
      <c r="O215" s="42">
        <v>0</v>
      </c>
      <c r="P215" s="42">
        <v>2.08</v>
      </c>
      <c r="Q215" s="42">
        <v>0</v>
      </c>
      <c r="R215" s="42">
        <v>-0.65</v>
      </c>
      <c r="S215" s="47">
        <v>2</v>
      </c>
      <c r="T215" s="42">
        <v>-3.32</v>
      </c>
      <c r="U215" s="42">
        <v>0</v>
      </c>
      <c r="V215" s="42">
        <v>0</v>
      </c>
      <c r="W215" s="42">
        <v>30</v>
      </c>
      <c r="X215" s="42">
        <v>19</v>
      </c>
      <c r="Y215" s="42">
        <v>0</v>
      </c>
      <c r="Z215" s="42">
        <v>0</v>
      </c>
      <c r="AA215" s="42">
        <v>0.5</v>
      </c>
      <c r="AB215" s="42">
        <v>0.5</v>
      </c>
      <c r="AC215" s="42">
        <v>0</v>
      </c>
      <c r="AD215" s="42">
        <v>0</v>
      </c>
      <c r="AE215" s="42">
        <v>0</v>
      </c>
      <c r="AF215" s="42">
        <v>0</v>
      </c>
      <c r="AG215" s="42">
        <v>0</v>
      </c>
      <c r="AH215" s="42">
        <v>0</v>
      </c>
      <c r="AI215" s="47">
        <v>0</v>
      </c>
      <c r="AJ215" s="47">
        <v>0</v>
      </c>
      <c r="AK215" s="47">
        <v>1</v>
      </c>
      <c r="AL215" s="47">
        <v>1</v>
      </c>
      <c r="AM215" s="47">
        <v>0</v>
      </c>
      <c r="AN215">
        <v>0</v>
      </c>
      <c r="AO215" s="47">
        <v>0</v>
      </c>
      <c r="AP215" s="47">
        <v>0</v>
      </c>
      <c r="AQ215" s="47">
        <v>0</v>
      </c>
      <c r="AR215" s="47">
        <v>0</v>
      </c>
      <c r="AS215" s="47">
        <v>0</v>
      </c>
      <c r="AT215" s="47">
        <v>0</v>
      </c>
      <c r="AU215" s="47">
        <v>0</v>
      </c>
      <c r="AV215" s="47">
        <v>0</v>
      </c>
      <c r="AW215" s="47">
        <v>0</v>
      </c>
      <c r="AX215" s="47">
        <v>0</v>
      </c>
      <c r="AY215">
        <v>0</v>
      </c>
      <c r="AZ215" s="47">
        <v>0</v>
      </c>
      <c r="BA215" s="47">
        <v>0</v>
      </c>
      <c r="BB215">
        <v>0</v>
      </c>
      <c r="BC215" t="s">
        <v>714</v>
      </c>
      <c r="BD215">
        <v>-1.3</v>
      </c>
      <c r="BE215">
        <v>0</v>
      </c>
      <c r="BF215">
        <v>0</v>
      </c>
      <c r="BG215">
        <v>0</v>
      </c>
    </row>
    <row r="216" spans="1:59" x14ac:dyDescent="0.25">
      <c r="A216" s="47">
        <v>0</v>
      </c>
      <c r="B216" s="47">
        <v>0</v>
      </c>
      <c r="C216" s="47">
        <v>0</v>
      </c>
      <c r="D216" s="47">
        <v>0</v>
      </c>
      <c r="E216" s="47">
        <v>0</v>
      </c>
      <c r="F216" s="47">
        <v>0</v>
      </c>
      <c r="G216" s="47">
        <v>0</v>
      </c>
      <c r="H216" s="47">
        <v>0</v>
      </c>
      <c r="I216" s="47">
        <v>0</v>
      </c>
      <c r="J216" s="47">
        <v>0</v>
      </c>
      <c r="K216" s="47">
        <v>21</v>
      </c>
      <c r="L216" s="47">
        <v>285</v>
      </c>
      <c r="M216" s="47">
        <v>1</v>
      </c>
      <c r="N216" s="47">
        <v>6</v>
      </c>
      <c r="O216" s="42">
        <v>0</v>
      </c>
      <c r="P216" s="42">
        <v>1</v>
      </c>
      <c r="Q216" s="42">
        <v>0</v>
      </c>
      <c r="R216" s="42">
        <v>0</v>
      </c>
      <c r="S216" s="47">
        <v>0</v>
      </c>
      <c r="T216" s="42">
        <v>1.5</v>
      </c>
      <c r="U216" s="42">
        <v>0</v>
      </c>
      <c r="V216" s="42">
        <v>0</v>
      </c>
      <c r="W216" s="42">
        <v>0</v>
      </c>
      <c r="X216" s="42">
        <v>0</v>
      </c>
      <c r="Y216" s="42">
        <v>0</v>
      </c>
      <c r="Z216" s="42">
        <v>0</v>
      </c>
      <c r="AA216" s="42">
        <v>0</v>
      </c>
      <c r="AB216" s="42">
        <v>0</v>
      </c>
      <c r="AC216" s="42">
        <v>0</v>
      </c>
      <c r="AD216" s="42">
        <v>0</v>
      </c>
      <c r="AE216" s="42">
        <v>0</v>
      </c>
      <c r="AF216" s="42">
        <v>0</v>
      </c>
      <c r="AG216" s="42">
        <v>0</v>
      </c>
      <c r="AH216" s="42">
        <v>0</v>
      </c>
      <c r="AI216" s="47">
        <v>0</v>
      </c>
      <c r="AJ216" s="47">
        <v>0</v>
      </c>
      <c r="AK216" s="47">
        <v>0</v>
      </c>
      <c r="AL216" s="47">
        <v>0</v>
      </c>
      <c r="AM216" s="47">
        <v>0</v>
      </c>
      <c r="AN216">
        <v>0</v>
      </c>
      <c r="AO216" s="47">
        <v>0</v>
      </c>
      <c r="AP216" s="47">
        <v>0</v>
      </c>
      <c r="AQ216" s="47">
        <v>0</v>
      </c>
      <c r="AR216" s="47">
        <v>0</v>
      </c>
      <c r="AS216" s="47">
        <v>0</v>
      </c>
      <c r="AT216" s="47">
        <v>0</v>
      </c>
      <c r="AU216" s="47">
        <v>0</v>
      </c>
      <c r="AV216" s="47">
        <v>0</v>
      </c>
      <c r="AW216" s="47">
        <v>0</v>
      </c>
      <c r="AX216" s="47">
        <v>0</v>
      </c>
      <c r="AY216">
        <v>0</v>
      </c>
      <c r="AZ216" s="47">
        <v>0</v>
      </c>
      <c r="BA216" s="47">
        <v>0</v>
      </c>
      <c r="BB216">
        <v>0</v>
      </c>
      <c r="BC216" t="s">
        <v>702</v>
      </c>
      <c r="BD216">
        <v>0</v>
      </c>
      <c r="BE216">
        <v>0</v>
      </c>
      <c r="BF216">
        <v>0</v>
      </c>
      <c r="BG216">
        <v>0</v>
      </c>
    </row>
    <row r="217" spans="1:59" x14ac:dyDescent="0.25">
      <c r="A217" s="47">
        <v>0</v>
      </c>
      <c r="B217" s="47">
        <v>0</v>
      </c>
      <c r="C217" s="47">
        <v>1</v>
      </c>
      <c r="D217" s="47">
        <v>0</v>
      </c>
      <c r="E217" s="47">
        <v>0</v>
      </c>
      <c r="F217" s="47">
        <v>0</v>
      </c>
      <c r="G217" s="47">
        <v>0</v>
      </c>
      <c r="H217" s="47">
        <v>0</v>
      </c>
      <c r="I217" s="47">
        <v>0</v>
      </c>
      <c r="J217" s="47">
        <v>0</v>
      </c>
      <c r="K217" s="47">
        <v>21</v>
      </c>
      <c r="L217" s="47">
        <v>282</v>
      </c>
      <c r="M217" s="47">
        <v>5</v>
      </c>
      <c r="N217" s="47">
        <v>6</v>
      </c>
      <c r="O217" s="42">
        <v>0</v>
      </c>
      <c r="P217" s="42">
        <v>1.1000000000000001</v>
      </c>
      <c r="Q217" s="42">
        <v>0</v>
      </c>
      <c r="R217" s="42">
        <v>-0.3</v>
      </c>
      <c r="S217" s="47">
        <v>1</v>
      </c>
      <c r="T217" s="42">
        <v>1.47</v>
      </c>
      <c r="U217" s="42">
        <v>0</v>
      </c>
      <c r="V217" s="42">
        <v>0</v>
      </c>
      <c r="W217" s="42">
        <v>15</v>
      </c>
      <c r="X217" s="42">
        <v>15</v>
      </c>
      <c r="Y217" s="42">
        <v>0</v>
      </c>
      <c r="Z217" s="42">
        <v>0</v>
      </c>
      <c r="AA217" s="42">
        <v>1</v>
      </c>
      <c r="AB217" s="42">
        <v>0</v>
      </c>
      <c r="AC217" s="42">
        <v>0</v>
      </c>
      <c r="AD217" s="42">
        <v>0</v>
      </c>
      <c r="AE217" s="42">
        <v>0</v>
      </c>
      <c r="AF217" s="42">
        <v>0</v>
      </c>
      <c r="AG217" s="42">
        <v>0</v>
      </c>
      <c r="AH217" s="42">
        <v>0</v>
      </c>
      <c r="AI217" s="47">
        <v>0</v>
      </c>
      <c r="AJ217" s="47">
        <v>0</v>
      </c>
      <c r="AK217" s="47">
        <v>1</v>
      </c>
      <c r="AL217" s="47">
        <v>0</v>
      </c>
      <c r="AM217" s="47">
        <v>0</v>
      </c>
      <c r="AN217">
        <v>0</v>
      </c>
      <c r="AO217" s="47">
        <v>0</v>
      </c>
      <c r="AP217" s="47">
        <v>0</v>
      </c>
      <c r="AQ217" s="47">
        <v>0</v>
      </c>
      <c r="AR217" s="47">
        <v>0</v>
      </c>
      <c r="AS217" s="47">
        <v>0</v>
      </c>
      <c r="AT217" s="47">
        <v>0</v>
      </c>
      <c r="AU217" s="47">
        <v>0</v>
      </c>
      <c r="AV217" s="47">
        <v>0</v>
      </c>
      <c r="AW217" s="47">
        <v>0</v>
      </c>
      <c r="AX217" s="47">
        <v>0</v>
      </c>
      <c r="AY217">
        <v>0</v>
      </c>
      <c r="AZ217" s="47">
        <v>0</v>
      </c>
      <c r="BA217" s="47">
        <v>0</v>
      </c>
      <c r="BB217">
        <v>0</v>
      </c>
      <c r="BC217" t="s">
        <v>700</v>
      </c>
      <c r="BD217">
        <v>-0.3</v>
      </c>
      <c r="BE217">
        <v>0</v>
      </c>
      <c r="BF217">
        <v>0</v>
      </c>
      <c r="BG217">
        <v>0</v>
      </c>
    </row>
    <row r="218" spans="1:59" x14ac:dyDescent="0.25">
      <c r="A218" s="47">
        <v>0</v>
      </c>
      <c r="B218" s="47">
        <v>3</v>
      </c>
      <c r="C218" s="47">
        <v>5</v>
      </c>
      <c r="D218" s="47">
        <v>3</v>
      </c>
      <c r="E218" s="47">
        <v>17</v>
      </c>
      <c r="F218" s="47">
        <v>1</v>
      </c>
      <c r="G218" s="47">
        <v>1</v>
      </c>
      <c r="H218" s="47">
        <v>0</v>
      </c>
      <c r="I218" s="47">
        <v>0</v>
      </c>
      <c r="J218" s="47">
        <v>0</v>
      </c>
      <c r="K218" s="47">
        <v>21</v>
      </c>
      <c r="L218" s="47">
        <v>275</v>
      </c>
      <c r="M218" s="47">
        <v>4</v>
      </c>
      <c r="N218" s="47">
        <v>5</v>
      </c>
      <c r="O218" s="42">
        <v>0</v>
      </c>
      <c r="P218" s="42">
        <v>2.36</v>
      </c>
      <c r="Q218" s="42">
        <v>0</v>
      </c>
      <c r="R218" s="42">
        <v>1.82</v>
      </c>
      <c r="S218" s="47">
        <v>12</v>
      </c>
      <c r="T218" s="42">
        <v>1.95</v>
      </c>
      <c r="U218" s="42">
        <v>2.4166666666666665</v>
      </c>
      <c r="V218" s="42">
        <v>1.2333333333333334</v>
      </c>
      <c r="W218" s="42">
        <v>34</v>
      </c>
      <c r="X218" s="42">
        <v>35</v>
      </c>
      <c r="Y218" s="42">
        <v>1.42</v>
      </c>
      <c r="Z218" s="42">
        <v>0.25</v>
      </c>
      <c r="AA218" s="42">
        <v>0.42</v>
      </c>
      <c r="AB218" s="42">
        <v>0</v>
      </c>
      <c r="AC218" s="42">
        <v>0.25</v>
      </c>
      <c r="AD218" s="42">
        <v>0</v>
      </c>
      <c r="AE218" s="42">
        <v>0.08</v>
      </c>
      <c r="AF218" s="42">
        <v>0</v>
      </c>
      <c r="AG218" s="42">
        <v>0.08</v>
      </c>
      <c r="AH218" s="42">
        <v>0</v>
      </c>
      <c r="AI218" s="47">
        <v>10</v>
      </c>
      <c r="AJ218" s="47">
        <v>2</v>
      </c>
      <c r="AK218" s="47">
        <v>2</v>
      </c>
      <c r="AL218" s="47">
        <v>0</v>
      </c>
      <c r="AM218" s="47">
        <v>2</v>
      </c>
      <c r="AN218">
        <v>1</v>
      </c>
      <c r="AO218" s="47">
        <v>0</v>
      </c>
      <c r="AP218" s="47">
        <v>0</v>
      </c>
      <c r="AQ218" s="47">
        <v>1</v>
      </c>
      <c r="AR218" s="47">
        <v>0</v>
      </c>
      <c r="AS218" s="47">
        <v>7</v>
      </c>
      <c r="AT218" s="47">
        <v>1</v>
      </c>
      <c r="AU218" s="47">
        <v>3</v>
      </c>
      <c r="AV218" s="47">
        <v>0</v>
      </c>
      <c r="AW218" s="47">
        <v>1</v>
      </c>
      <c r="AX218" s="47">
        <v>0</v>
      </c>
      <c r="AY218">
        <v>0</v>
      </c>
      <c r="AZ218" s="47">
        <v>0</v>
      </c>
      <c r="BA218" s="47">
        <v>0</v>
      </c>
      <c r="BB218">
        <v>0</v>
      </c>
      <c r="BC218" t="s">
        <v>409</v>
      </c>
      <c r="BD218">
        <v>14.6</v>
      </c>
      <c r="BE218">
        <v>4.6000000000000005</v>
      </c>
      <c r="BF218">
        <v>6</v>
      </c>
      <c r="BG218">
        <v>4</v>
      </c>
    </row>
    <row r="219" spans="1:59" x14ac:dyDescent="0.25">
      <c r="A219" s="47">
        <v>1</v>
      </c>
      <c r="B219" s="47">
        <v>2</v>
      </c>
      <c r="C219" s="47">
        <v>9</v>
      </c>
      <c r="D219" s="47">
        <v>3</v>
      </c>
      <c r="E219" s="47">
        <v>3</v>
      </c>
      <c r="F219" s="47">
        <v>0</v>
      </c>
      <c r="G219" s="47">
        <v>1</v>
      </c>
      <c r="H219" s="47">
        <v>0</v>
      </c>
      <c r="I219" s="47">
        <v>0</v>
      </c>
      <c r="J219" s="47">
        <v>0</v>
      </c>
      <c r="K219" s="47">
        <v>21</v>
      </c>
      <c r="L219" s="47">
        <v>277</v>
      </c>
      <c r="M219" s="47">
        <v>5</v>
      </c>
      <c r="N219" s="47">
        <v>6</v>
      </c>
      <c r="O219" s="42">
        <v>0</v>
      </c>
      <c r="P219" s="42">
        <v>1.82</v>
      </c>
      <c r="Q219" s="42">
        <v>0</v>
      </c>
      <c r="R219" s="42">
        <v>0.4</v>
      </c>
      <c r="S219" s="47">
        <v>9</v>
      </c>
      <c r="T219" s="42">
        <v>0.71</v>
      </c>
      <c r="U219" s="42">
        <v>-2.5000000000000022E-2</v>
      </c>
      <c r="V219" s="42">
        <v>0.73999999999999988</v>
      </c>
      <c r="W219" s="42">
        <v>30</v>
      </c>
      <c r="X219" s="42">
        <v>25</v>
      </c>
      <c r="Y219" s="42">
        <v>0.33</v>
      </c>
      <c r="Z219" s="42">
        <v>0.22</v>
      </c>
      <c r="AA219" s="42">
        <v>1</v>
      </c>
      <c r="AB219" s="42">
        <v>0.11</v>
      </c>
      <c r="AC219" s="42">
        <v>0.33</v>
      </c>
      <c r="AD219" s="42">
        <v>0</v>
      </c>
      <c r="AE219" s="42">
        <v>0</v>
      </c>
      <c r="AF219" s="42">
        <v>0</v>
      </c>
      <c r="AG219" s="42">
        <v>0.11</v>
      </c>
      <c r="AH219" s="42">
        <v>0</v>
      </c>
      <c r="AI219" s="47">
        <v>0</v>
      </c>
      <c r="AJ219" s="47">
        <v>0</v>
      </c>
      <c r="AK219" s="47">
        <v>5</v>
      </c>
      <c r="AL219" s="47">
        <v>1</v>
      </c>
      <c r="AM219" s="47">
        <v>3</v>
      </c>
      <c r="AN219">
        <v>0</v>
      </c>
      <c r="AO219" s="47">
        <v>0</v>
      </c>
      <c r="AP219" s="47">
        <v>0</v>
      </c>
      <c r="AQ219" s="47">
        <v>0</v>
      </c>
      <c r="AR219" s="47">
        <v>0</v>
      </c>
      <c r="AS219" s="47">
        <v>3</v>
      </c>
      <c r="AT219" s="47">
        <v>2</v>
      </c>
      <c r="AU219" s="47">
        <v>4</v>
      </c>
      <c r="AV219" s="47">
        <v>0</v>
      </c>
      <c r="AW219" s="47">
        <v>0</v>
      </c>
      <c r="AX219" s="47">
        <v>0</v>
      </c>
      <c r="AY219">
        <v>0</v>
      </c>
      <c r="AZ219" s="47">
        <v>0</v>
      </c>
      <c r="BA219" s="47">
        <v>1</v>
      </c>
      <c r="BB219">
        <v>0</v>
      </c>
      <c r="BC219" t="s">
        <v>132</v>
      </c>
      <c r="BD219">
        <v>-9.9999999999999645E-2</v>
      </c>
      <c r="BE219">
        <v>3.9000000000000004</v>
      </c>
      <c r="BF219">
        <v>4</v>
      </c>
      <c r="BG219">
        <v>5</v>
      </c>
    </row>
    <row r="220" spans="1:59" x14ac:dyDescent="0.25">
      <c r="A220" s="47">
        <v>0</v>
      </c>
      <c r="B220" s="47">
        <v>0</v>
      </c>
      <c r="C220" s="47">
        <v>0</v>
      </c>
      <c r="D220" s="47">
        <v>0</v>
      </c>
      <c r="E220" s="47">
        <v>0</v>
      </c>
      <c r="F220" s="47">
        <v>0</v>
      </c>
      <c r="G220" s="47">
        <v>0</v>
      </c>
      <c r="H220" s="47">
        <v>0</v>
      </c>
      <c r="I220" s="47">
        <v>0</v>
      </c>
      <c r="J220" s="47">
        <v>0</v>
      </c>
      <c r="K220" s="47">
        <v>21</v>
      </c>
      <c r="L220" s="47">
        <v>284</v>
      </c>
      <c r="M220" s="47">
        <v>5</v>
      </c>
      <c r="N220" s="47">
        <v>6</v>
      </c>
      <c r="O220" s="42">
        <v>0</v>
      </c>
      <c r="P220" s="42">
        <v>3</v>
      </c>
      <c r="Q220" s="42">
        <v>0</v>
      </c>
      <c r="R220" s="42">
        <v>0</v>
      </c>
      <c r="S220" s="47">
        <v>0</v>
      </c>
      <c r="T220" s="42">
        <v>1.71</v>
      </c>
      <c r="U220" s="42">
        <v>0</v>
      </c>
      <c r="V220" s="42">
        <v>0</v>
      </c>
      <c r="W220" s="42">
        <v>0</v>
      </c>
      <c r="X220" s="42">
        <v>0</v>
      </c>
      <c r="Y220" s="42">
        <v>0</v>
      </c>
      <c r="Z220" s="42">
        <v>0</v>
      </c>
      <c r="AA220" s="42">
        <v>0</v>
      </c>
      <c r="AB220" s="42">
        <v>0</v>
      </c>
      <c r="AC220" s="42">
        <v>0</v>
      </c>
      <c r="AD220" s="42">
        <v>0</v>
      </c>
      <c r="AE220" s="42">
        <v>0</v>
      </c>
      <c r="AF220" s="42">
        <v>0</v>
      </c>
      <c r="AG220" s="42">
        <v>0</v>
      </c>
      <c r="AH220" s="42">
        <v>0</v>
      </c>
      <c r="AI220" s="47">
        <v>0</v>
      </c>
      <c r="AJ220" s="47">
        <v>0</v>
      </c>
      <c r="AK220" s="47">
        <v>0</v>
      </c>
      <c r="AL220" s="47">
        <v>0</v>
      </c>
      <c r="AM220" s="47">
        <v>0</v>
      </c>
      <c r="AN220">
        <v>0</v>
      </c>
      <c r="AO220" s="47">
        <v>0</v>
      </c>
      <c r="AP220" s="47">
        <v>0</v>
      </c>
      <c r="AQ220" s="47">
        <v>0</v>
      </c>
      <c r="AR220" s="47">
        <v>0</v>
      </c>
      <c r="AS220" s="47">
        <v>0</v>
      </c>
      <c r="AT220" s="47">
        <v>0</v>
      </c>
      <c r="AU220" s="47">
        <v>0</v>
      </c>
      <c r="AV220" s="47">
        <v>0</v>
      </c>
      <c r="AW220" s="47">
        <v>0</v>
      </c>
      <c r="AX220" s="47">
        <v>0</v>
      </c>
      <c r="AY220">
        <v>0</v>
      </c>
      <c r="AZ220" s="47">
        <v>0</v>
      </c>
      <c r="BA220" s="47">
        <v>0</v>
      </c>
      <c r="BB220">
        <v>0</v>
      </c>
      <c r="BC220" t="s">
        <v>547</v>
      </c>
      <c r="BD220">
        <v>0</v>
      </c>
      <c r="BE220">
        <v>0</v>
      </c>
      <c r="BF220">
        <v>0</v>
      </c>
      <c r="BG220">
        <v>0</v>
      </c>
    </row>
    <row r="221" spans="1:59" x14ac:dyDescent="0.25">
      <c r="A221" s="47">
        <v>0</v>
      </c>
      <c r="B221" s="47">
        <v>0</v>
      </c>
      <c r="C221" s="47">
        <v>0</v>
      </c>
      <c r="D221" s="47">
        <v>0</v>
      </c>
      <c r="E221" s="47">
        <v>0</v>
      </c>
      <c r="F221" s="47">
        <v>0</v>
      </c>
      <c r="G221" s="47">
        <v>0</v>
      </c>
      <c r="H221" s="47">
        <v>0</v>
      </c>
      <c r="I221" s="47">
        <v>0</v>
      </c>
      <c r="J221" s="47">
        <v>0</v>
      </c>
      <c r="K221" s="47">
        <v>21</v>
      </c>
      <c r="L221" s="47">
        <v>327</v>
      </c>
      <c r="M221" s="47">
        <v>4</v>
      </c>
      <c r="N221" s="47">
        <v>6</v>
      </c>
      <c r="O221" s="42">
        <v>0</v>
      </c>
      <c r="P221" s="42">
        <v>1</v>
      </c>
      <c r="Q221" s="42">
        <v>0</v>
      </c>
      <c r="R221" s="42">
        <v>0</v>
      </c>
      <c r="S221" s="47">
        <v>0</v>
      </c>
      <c r="T221" s="42">
        <v>1.5</v>
      </c>
      <c r="U221" s="42">
        <v>0</v>
      </c>
      <c r="V221" s="42">
        <v>0</v>
      </c>
      <c r="W221" s="42">
        <v>0</v>
      </c>
      <c r="X221" s="42">
        <v>0</v>
      </c>
      <c r="Y221" s="42">
        <v>0</v>
      </c>
      <c r="Z221" s="42">
        <v>0</v>
      </c>
      <c r="AA221" s="42">
        <v>0</v>
      </c>
      <c r="AB221" s="42">
        <v>0</v>
      </c>
      <c r="AC221" s="42">
        <v>0</v>
      </c>
      <c r="AD221" s="42">
        <v>0</v>
      </c>
      <c r="AE221" s="42">
        <v>0</v>
      </c>
      <c r="AF221" s="42">
        <v>0</v>
      </c>
      <c r="AG221" s="42">
        <v>0</v>
      </c>
      <c r="AH221" s="42">
        <v>0</v>
      </c>
      <c r="AI221" s="47">
        <v>0</v>
      </c>
      <c r="AJ221" s="47">
        <v>0</v>
      </c>
      <c r="AK221" s="47">
        <v>0</v>
      </c>
      <c r="AL221" s="47">
        <v>0</v>
      </c>
      <c r="AM221" s="47">
        <v>0</v>
      </c>
      <c r="AN221">
        <v>0</v>
      </c>
      <c r="AO221" s="47">
        <v>0</v>
      </c>
      <c r="AP221" s="47">
        <v>0</v>
      </c>
      <c r="AQ221" s="47">
        <v>0</v>
      </c>
      <c r="AR221" s="47">
        <v>0</v>
      </c>
      <c r="AS221" s="47">
        <v>0</v>
      </c>
      <c r="AT221" s="47">
        <v>0</v>
      </c>
      <c r="AU221" s="47">
        <v>0</v>
      </c>
      <c r="AV221" s="47">
        <v>0</v>
      </c>
      <c r="AW221" s="47">
        <v>0</v>
      </c>
      <c r="AX221" s="47">
        <v>0</v>
      </c>
      <c r="AY221">
        <v>0</v>
      </c>
      <c r="AZ221" s="47">
        <v>0</v>
      </c>
      <c r="BA221" s="47">
        <v>0</v>
      </c>
      <c r="BB221">
        <v>0</v>
      </c>
      <c r="BC221" t="s">
        <v>527</v>
      </c>
      <c r="BD221">
        <v>0</v>
      </c>
      <c r="BE221">
        <v>0</v>
      </c>
      <c r="BF221">
        <v>0</v>
      </c>
      <c r="BG221">
        <v>0</v>
      </c>
    </row>
    <row r="222" spans="1:59" x14ac:dyDescent="0.25">
      <c r="A222" s="47">
        <v>3</v>
      </c>
      <c r="B222" s="47">
        <v>7</v>
      </c>
      <c r="C222" s="47">
        <v>10</v>
      </c>
      <c r="D222" s="47">
        <v>0</v>
      </c>
      <c r="E222" s="47">
        <v>5</v>
      </c>
      <c r="F222" s="47">
        <v>0</v>
      </c>
      <c r="G222" s="47">
        <v>0</v>
      </c>
      <c r="H222" s="47">
        <v>0</v>
      </c>
      <c r="I222" s="47">
        <v>0</v>
      </c>
      <c r="J222" s="47">
        <v>0</v>
      </c>
      <c r="K222" s="47">
        <v>21</v>
      </c>
      <c r="L222" s="47">
        <v>277</v>
      </c>
      <c r="M222" s="47">
        <v>4</v>
      </c>
      <c r="N222" s="47">
        <v>6</v>
      </c>
      <c r="O222" s="42">
        <v>0</v>
      </c>
      <c r="P222" s="42">
        <v>2.02</v>
      </c>
      <c r="Q222" s="42">
        <v>0</v>
      </c>
      <c r="R222" s="42">
        <v>0.61</v>
      </c>
      <c r="S222" s="47">
        <v>8</v>
      </c>
      <c r="T222" s="42">
        <v>-3.22</v>
      </c>
      <c r="U222" s="42">
        <v>7.9999999999999988E-2</v>
      </c>
      <c r="V222" s="42">
        <v>1.5</v>
      </c>
      <c r="W222" s="42">
        <v>29</v>
      </c>
      <c r="X222" s="42">
        <v>16</v>
      </c>
      <c r="Y222" s="42">
        <v>0.62</v>
      </c>
      <c r="Z222" s="42">
        <v>0.88</v>
      </c>
      <c r="AA222" s="42">
        <v>1.25</v>
      </c>
      <c r="AB222" s="42">
        <v>0.38</v>
      </c>
      <c r="AC222" s="42">
        <v>0</v>
      </c>
      <c r="AD222" s="42">
        <v>0</v>
      </c>
      <c r="AE222" s="42">
        <v>0</v>
      </c>
      <c r="AF222" s="42">
        <v>0</v>
      </c>
      <c r="AG222" s="42">
        <v>0</v>
      </c>
      <c r="AH222" s="42">
        <v>0</v>
      </c>
      <c r="AI222" s="47">
        <v>2</v>
      </c>
      <c r="AJ222" s="47">
        <v>4</v>
      </c>
      <c r="AK222" s="47">
        <v>8</v>
      </c>
      <c r="AL222" s="47">
        <v>3</v>
      </c>
      <c r="AM222" s="47">
        <v>0</v>
      </c>
      <c r="AN222">
        <v>0</v>
      </c>
      <c r="AO222" s="47">
        <v>0</v>
      </c>
      <c r="AP222" s="47">
        <v>0</v>
      </c>
      <c r="AQ222" s="47">
        <v>0</v>
      </c>
      <c r="AR222" s="47">
        <v>0</v>
      </c>
      <c r="AS222" s="47">
        <v>3</v>
      </c>
      <c r="AT222" s="47">
        <v>3</v>
      </c>
      <c r="AU222" s="47">
        <v>2</v>
      </c>
      <c r="AV222" s="47">
        <v>0</v>
      </c>
      <c r="AW222" s="47">
        <v>0</v>
      </c>
      <c r="AX222" s="47">
        <v>0</v>
      </c>
      <c r="AY222">
        <v>0</v>
      </c>
      <c r="AZ222" s="47">
        <v>0</v>
      </c>
      <c r="BA222" s="47">
        <v>0</v>
      </c>
      <c r="BB222">
        <v>0</v>
      </c>
      <c r="BC222" t="s">
        <v>117</v>
      </c>
      <c r="BD222">
        <v>0.39999999999999991</v>
      </c>
      <c r="BE222">
        <v>4.5</v>
      </c>
      <c r="BF222">
        <v>5</v>
      </c>
      <c r="BG222">
        <v>3</v>
      </c>
    </row>
    <row r="223" spans="1:59" x14ac:dyDescent="0.25">
      <c r="A223" s="47">
        <v>2</v>
      </c>
      <c r="B223" s="47">
        <v>8</v>
      </c>
      <c r="C223" s="47">
        <v>12</v>
      </c>
      <c r="D223" s="47">
        <v>1</v>
      </c>
      <c r="E223" s="47">
        <v>6</v>
      </c>
      <c r="F223" s="47">
        <v>0</v>
      </c>
      <c r="G223" s="47">
        <v>1</v>
      </c>
      <c r="H223" s="47">
        <v>0</v>
      </c>
      <c r="I223" s="47">
        <v>0</v>
      </c>
      <c r="J223" s="47">
        <v>0</v>
      </c>
      <c r="K223" s="47">
        <v>21</v>
      </c>
      <c r="L223" s="47">
        <v>267</v>
      </c>
      <c r="M223" s="47">
        <v>4</v>
      </c>
      <c r="N223" s="47">
        <v>6</v>
      </c>
      <c r="O223" s="42">
        <v>0</v>
      </c>
      <c r="P223" s="42">
        <v>2.6</v>
      </c>
      <c r="Q223" s="42">
        <v>0</v>
      </c>
      <c r="R223" s="42">
        <v>1.8</v>
      </c>
      <c r="S223" s="47">
        <v>5</v>
      </c>
      <c r="T223" s="42">
        <v>1.39</v>
      </c>
      <c r="U223" s="42">
        <v>0</v>
      </c>
      <c r="V223" s="42">
        <v>0</v>
      </c>
      <c r="W223" s="42">
        <v>65</v>
      </c>
      <c r="X223" s="42">
        <v>73</v>
      </c>
      <c r="Y223" s="42">
        <v>1.2</v>
      </c>
      <c r="Z223" s="42">
        <v>1.6</v>
      </c>
      <c r="AA223" s="42">
        <v>2.4</v>
      </c>
      <c r="AB223" s="42">
        <v>0.4</v>
      </c>
      <c r="AC223" s="42">
        <v>0.2</v>
      </c>
      <c r="AD223" s="42">
        <v>0</v>
      </c>
      <c r="AE223" s="42">
        <v>0</v>
      </c>
      <c r="AF223" s="42">
        <v>0</v>
      </c>
      <c r="AG223" s="42">
        <v>0.2</v>
      </c>
      <c r="AH223" s="42">
        <v>0</v>
      </c>
      <c r="AI223" s="47">
        <v>6</v>
      </c>
      <c r="AJ223" s="47">
        <v>3</v>
      </c>
      <c r="AK223" s="47">
        <v>5</v>
      </c>
      <c r="AL223" s="47">
        <v>2</v>
      </c>
      <c r="AM223" s="47">
        <v>1</v>
      </c>
      <c r="AN223">
        <v>0</v>
      </c>
      <c r="AO223" s="47">
        <v>0</v>
      </c>
      <c r="AP223" s="47">
        <v>0</v>
      </c>
      <c r="AQ223" s="47">
        <v>1</v>
      </c>
      <c r="AR223" s="47">
        <v>0</v>
      </c>
      <c r="AS223" s="47">
        <v>0</v>
      </c>
      <c r="AT223" s="47">
        <v>5</v>
      </c>
      <c r="AU223" s="47">
        <v>7</v>
      </c>
      <c r="AV223" s="47">
        <v>0</v>
      </c>
      <c r="AW223" s="47">
        <v>0</v>
      </c>
      <c r="AX223" s="47">
        <v>0</v>
      </c>
      <c r="AY223">
        <v>0</v>
      </c>
      <c r="AZ223" s="47">
        <v>0</v>
      </c>
      <c r="BA223" s="47">
        <v>0</v>
      </c>
      <c r="BB223">
        <v>0</v>
      </c>
      <c r="BC223" t="s">
        <v>416</v>
      </c>
      <c r="BD223">
        <v>5.0999999999999996</v>
      </c>
      <c r="BE223">
        <v>3.9</v>
      </c>
      <c r="BF223">
        <v>0</v>
      </c>
      <c r="BG223">
        <v>0</v>
      </c>
    </row>
    <row r="224" spans="1:59" x14ac:dyDescent="0.25">
      <c r="A224" s="47">
        <v>0</v>
      </c>
      <c r="B224" s="47">
        <v>1</v>
      </c>
      <c r="C224" s="47">
        <v>0</v>
      </c>
      <c r="D224" s="47">
        <v>0</v>
      </c>
      <c r="E224" s="47">
        <v>0</v>
      </c>
      <c r="F224" s="47">
        <v>0</v>
      </c>
      <c r="G224" s="47">
        <v>0</v>
      </c>
      <c r="H224" s="47">
        <v>0</v>
      </c>
      <c r="I224" s="47">
        <v>0</v>
      </c>
      <c r="J224" s="47">
        <v>0</v>
      </c>
      <c r="K224" s="47">
        <v>21</v>
      </c>
      <c r="L224" s="47">
        <v>282</v>
      </c>
      <c r="M224" s="47">
        <v>5</v>
      </c>
      <c r="N224" s="47">
        <v>6</v>
      </c>
      <c r="O224" s="42">
        <v>0</v>
      </c>
      <c r="P224" s="42">
        <v>0.95</v>
      </c>
      <c r="Q224" s="42">
        <v>0</v>
      </c>
      <c r="R224" s="42">
        <v>1.2</v>
      </c>
      <c r="S224" s="47">
        <v>1</v>
      </c>
      <c r="T224" s="42">
        <v>1.67</v>
      </c>
      <c r="U224" s="42">
        <v>0</v>
      </c>
      <c r="V224" s="42">
        <v>0</v>
      </c>
      <c r="W224" s="42">
        <v>17</v>
      </c>
      <c r="X224" s="42">
        <v>17</v>
      </c>
      <c r="Y224" s="42">
        <v>0</v>
      </c>
      <c r="Z224" s="42">
        <v>1</v>
      </c>
      <c r="AA224" s="42">
        <v>0</v>
      </c>
      <c r="AB224" s="42">
        <v>0</v>
      </c>
      <c r="AC224" s="42">
        <v>0</v>
      </c>
      <c r="AD224" s="42">
        <v>0</v>
      </c>
      <c r="AE224" s="42">
        <v>0</v>
      </c>
      <c r="AF224" s="42">
        <v>0</v>
      </c>
      <c r="AG224" s="42">
        <v>0</v>
      </c>
      <c r="AH224" s="42">
        <v>0</v>
      </c>
      <c r="AI224" s="47">
        <v>0</v>
      </c>
      <c r="AJ224" s="47">
        <v>0</v>
      </c>
      <c r="AK224" s="47">
        <v>0</v>
      </c>
      <c r="AL224" s="47">
        <v>0</v>
      </c>
      <c r="AM224" s="47">
        <v>0</v>
      </c>
      <c r="AN224">
        <v>0</v>
      </c>
      <c r="AO224" s="47">
        <v>0</v>
      </c>
      <c r="AP224" s="47">
        <v>0</v>
      </c>
      <c r="AQ224" s="47">
        <v>0</v>
      </c>
      <c r="AR224" s="47">
        <v>0</v>
      </c>
      <c r="AS224" s="47">
        <v>0</v>
      </c>
      <c r="AT224" s="47">
        <v>1</v>
      </c>
      <c r="AU224" s="47">
        <v>0</v>
      </c>
      <c r="AV224" s="47">
        <v>0</v>
      </c>
      <c r="AW224" s="47">
        <v>0</v>
      </c>
      <c r="AX224" s="47">
        <v>0</v>
      </c>
      <c r="AY224">
        <v>0</v>
      </c>
      <c r="AZ224" s="47">
        <v>0</v>
      </c>
      <c r="BA224" s="47">
        <v>0</v>
      </c>
      <c r="BB224">
        <v>0</v>
      </c>
      <c r="BC224" t="s">
        <v>649</v>
      </c>
      <c r="BD224">
        <v>0</v>
      </c>
      <c r="BE224">
        <v>1.2</v>
      </c>
      <c r="BF224">
        <v>0</v>
      </c>
      <c r="BG224">
        <v>0</v>
      </c>
    </row>
    <row r="225" spans="1:59" x14ac:dyDescent="0.25">
      <c r="A225" s="47">
        <v>0</v>
      </c>
      <c r="B225" s="47">
        <v>0</v>
      </c>
      <c r="C225" s="47">
        <v>0</v>
      </c>
      <c r="D225" s="47">
        <v>0</v>
      </c>
      <c r="E225" s="47">
        <v>0</v>
      </c>
      <c r="F225" s="47">
        <v>0</v>
      </c>
      <c r="G225" s="47">
        <v>0</v>
      </c>
      <c r="H225" s="47">
        <v>0</v>
      </c>
      <c r="I225" s="47">
        <v>0</v>
      </c>
      <c r="J225" s="47">
        <v>0</v>
      </c>
      <c r="K225" s="47">
        <v>21</v>
      </c>
      <c r="L225" s="47">
        <v>293</v>
      </c>
      <c r="M225" s="47">
        <v>4</v>
      </c>
      <c r="N225" s="47">
        <v>6</v>
      </c>
      <c r="O225" s="42">
        <v>0</v>
      </c>
      <c r="P225" s="42">
        <v>1</v>
      </c>
      <c r="Q225" s="42">
        <v>0</v>
      </c>
      <c r="R225" s="42">
        <v>0</v>
      </c>
      <c r="S225" s="47">
        <v>0</v>
      </c>
      <c r="T225" s="42">
        <v>1.5</v>
      </c>
      <c r="U225" s="42">
        <v>0</v>
      </c>
      <c r="V225" s="42">
        <v>0</v>
      </c>
      <c r="W225" s="42">
        <v>0</v>
      </c>
      <c r="X225" s="42">
        <v>0</v>
      </c>
      <c r="Y225" s="42">
        <v>0</v>
      </c>
      <c r="Z225" s="42">
        <v>0</v>
      </c>
      <c r="AA225" s="42">
        <v>0</v>
      </c>
      <c r="AB225" s="42">
        <v>0</v>
      </c>
      <c r="AC225" s="42">
        <v>0</v>
      </c>
      <c r="AD225" s="42">
        <v>0</v>
      </c>
      <c r="AE225" s="42">
        <v>0</v>
      </c>
      <c r="AF225" s="42">
        <v>0</v>
      </c>
      <c r="AG225" s="42">
        <v>0</v>
      </c>
      <c r="AH225" s="42">
        <v>0</v>
      </c>
      <c r="AI225" s="47">
        <v>0</v>
      </c>
      <c r="AJ225" s="47">
        <v>0</v>
      </c>
      <c r="AK225" s="47">
        <v>0</v>
      </c>
      <c r="AL225" s="47">
        <v>0</v>
      </c>
      <c r="AM225" s="47">
        <v>0</v>
      </c>
      <c r="AN225">
        <v>0</v>
      </c>
      <c r="AO225" s="47">
        <v>0</v>
      </c>
      <c r="AP225" s="47">
        <v>0</v>
      </c>
      <c r="AQ225" s="47">
        <v>0</v>
      </c>
      <c r="AR225" s="47">
        <v>0</v>
      </c>
      <c r="AS225" s="47">
        <v>0</v>
      </c>
      <c r="AT225" s="47">
        <v>0</v>
      </c>
      <c r="AU225" s="47">
        <v>0</v>
      </c>
      <c r="AV225" s="47">
        <v>0</v>
      </c>
      <c r="AW225" s="47">
        <v>0</v>
      </c>
      <c r="AX225" s="47">
        <v>0</v>
      </c>
      <c r="AY225">
        <v>0</v>
      </c>
      <c r="AZ225" s="47">
        <v>0</v>
      </c>
      <c r="BA225" s="47">
        <v>0</v>
      </c>
      <c r="BB225">
        <v>0</v>
      </c>
      <c r="BC225" t="s">
        <v>661</v>
      </c>
      <c r="BD225">
        <v>0</v>
      </c>
      <c r="BE225">
        <v>0</v>
      </c>
      <c r="BF225">
        <v>0</v>
      </c>
      <c r="BG225">
        <v>0</v>
      </c>
    </row>
    <row r="226" spans="1:59" x14ac:dyDescent="0.25">
      <c r="A226" s="47">
        <v>0</v>
      </c>
      <c r="B226" s="47">
        <v>0</v>
      </c>
      <c r="C226" s="47">
        <v>0</v>
      </c>
      <c r="D226" s="47">
        <v>0</v>
      </c>
      <c r="E226" s="47">
        <v>0</v>
      </c>
      <c r="F226" s="47">
        <v>0</v>
      </c>
      <c r="G226" s="47">
        <v>0</v>
      </c>
      <c r="H226" s="47">
        <v>0</v>
      </c>
      <c r="I226" s="47">
        <v>0</v>
      </c>
      <c r="J226" s="47">
        <v>0</v>
      </c>
      <c r="K226" s="47">
        <v>21</v>
      </c>
      <c r="L226" s="47">
        <v>263</v>
      </c>
      <c r="M226" s="47">
        <v>1</v>
      </c>
      <c r="N226" s="47">
        <v>6</v>
      </c>
      <c r="O226" s="42">
        <v>0</v>
      </c>
      <c r="P226" s="42">
        <v>1</v>
      </c>
      <c r="Q226" s="42">
        <v>0</v>
      </c>
      <c r="R226" s="42">
        <v>0</v>
      </c>
      <c r="S226" s="47">
        <v>0</v>
      </c>
      <c r="T226" s="42">
        <v>1.5</v>
      </c>
      <c r="U226" s="42">
        <v>0</v>
      </c>
      <c r="V226" s="42">
        <v>0</v>
      </c>
      <c r="W226" s="42">
        <v>0</v>
      </c>
      <c r="X226" s="42">
        <v>0</v>
      </c>
      <c r="Y226" s="42">
        <v>0</v>
      </c>
      <c r="Z226" s="42">
        <v>0</v>
      </c>
      <c r="AA226" s="42">
        <v>0</v>
      </c>
      <c r="AB226" s="42">
        <v>0</v>
      </c>
      <c r="AC226" s="42">
        <v>0</v>
      </c>
      <c r="AD226" s="42">
        <v>0</v>
      </c>
      <c r="AE226" s="42">
        <v>0</v>
      </c>
      <c r="AF226" s="42">
        <v>0</v>
      </c>
      <c r="AG226" s="42">
        <v>0</v>
      </c>
      <c r="AH226" s="42">
        <v>0</v>
      </c>
      <c r="AI226" s="47">
        <v>0</v>
      </c>
      <c r="AJ226" s="47">
        <v>0</v>
      </c>
      <c r="AK226" s="47">
        <v>0</v>
      </c>
      <c r="AL226" s="47">
        <v>0</v>
      </c>
      <c r="AM226" s="47">
        <v>0</v>
      </c>
      <c r="AN226">
        <v>0</v>
      </c>
      <c r="AO226" s="47">
        <v>0</v>
      </c>
      <c r="AP226" s="47">
        <v>0</v>
      </c>
      <c r="AQ226" s="47">
        <v>0</v>
      </c>
      <c r="AR226" s="47">
        <v>0</v>
      </c>
      <c r="AS226" s="47">
        <v>0</v>
      </c>
      <c r="AT226" s="47">
        <v>0</v>
      </c>
      <c r="AU226" s="47">
        <v>0</v>
      </c>
      <c r="AV226" s="47">
        <v>0</v>
      </c>
      <c r="AW226" s="47">
        <v>0</v>
      </c>
      <c r="AX226" s="47">
        <v>0</v>
      </c>
      <c r="AY226">
        <v>0</v>
      </c>
      <c r="AZ226" s="47">
        <v>0</v>
      </c>
      <c r="BA226" s="47">
        <v>0</v>
      </c>
      <c r="BB226">
        <v>0</v>
      </c>
      <c r="BC226" t="s">
        <v>687</v>
      </c>
      <c r="BD226">
        <v>0</v>
      </c>
      <c r="BE226">
        <v>0</v>
      </c>
      <c r="BF226">
        <v>0</v>
      </c>
      <c r="BG226">
        <v>0</v>
      </c>
    </row>
    <row r="227" spans="1:59" x14ac:dyDescent="0.25">
      <c r="A227" s="47">
        <v>0</v>
      </c>
      <c r="B227" s="47">
        <v>1</v>
      </c>
      <c r="C227" s="47">
        <v>1</v>
      </c>
      <c r="D227" s="47">
        <v>1</v>
      </c>
      <c r="E227" s="47">
        <v>0</v>
      </c>
      <c r="F227" s="47">
        <v>0</v>
      </c>
      <c r="G227" s="47">
        <v>0</v>
      </c>
      <c r="H227" s="47">
        <v>0</v>
      </c>
      <c r="I227" s="47">
        <v>0</v>
      </c>
      <c r="J227" s="47">
        <v>0</v>
      </c>
      <c r="K227" s="47">
        <v>21</v>
      </c>
      <c r="L227" s="47">
        <v>293</v>
      </c>
      <c r="M227" s="47">
        <v>5</v>
      </c>
      <c r="N227" s="47">
        <v>6</v>
      </c>
      <c r="O227" s="42">
        <v>0</v>
      </c>
      <c r="P227" s="42">
        <v>2.39</v>
      </c>
      <c r="Q227" s="42">
        <v>0</v>
      </c>
      <c r="R227" s="42">
        <v>1.7</v>
      </c>
      <c r="S227" s="47">
        <v>1</v>
      </c>
      <c r="T227" s="42">
        <v>1.89</v>
      </c>
      <c r="U227" s="42">
        <v>0</v>
      </c>
      <c r="V227" s="42">
        <v>0</v>
      </c>
      <c r="W227" s="42">
        <v>21</v>
      </c>
      <c r="X227" s="42">
        <v>21</v>
      </c>
      <c r="Y227" s="42">
        <v>0</v>
      </c>
      <c r="Z227" s="42">
        <v>1</v>
      </c>
      <c r="AA227" s="42">
        <v>1</v>
      </c>
      <c r="AB227" s="42">
        <v>0</v>
      </c>
      <c r="AC227" s="42">
        <v>1</v>
      </c>
      <c r="AD227" s="42">
        <v>0</v>
      </c>
      <c r="AE227" s="42">
        <v>0</v>
      </c>
      <c r="AF227" s="42">
        <v>0</v>
      </c>
      <c r="AG227" s="42">
        <v>0</v>
      </c>
      <c r="AH227" s="42">
        <v>0</v>
      </c>
      <c r="AI227" s="47">
        <v>0</v>
      </c>
      <c r="AJ227" s="47">
        <v>1</v>
      </c>
      <c r="AK227" s="47">
        <v>1</v>
      </c>
      <c r="AL227" s="47">
        <v>0</v>
      </c>
      <c r="AM227" s="47">
        <v>1</v>
      </c>
      <c r="AN227">
        <v>0</v>
      </c>
      <c r="AO227" s="47">
        <v>0</v>
      </c>
      <c r="AP227" s="47">
        <v>0</v>
      </c>
      <c r="AQ227" s="47">
        <v>0</v>
      </c>
      <c r="AR227" s="47">
        <v>0</v>
      </c>
      <c r="AS227" s="47">
        <v>0</v>
      </c>
      <c r="AT227" s="47">
        <v>0</v>
      </c>
      <c r="AU227" s="47">
        <v>0</v>
      </c>
      <c r="AV227" s="47">
        <v>0</v>
      </c>
      <c r="AW227" s="47">
        <v>0</v>
      </c>
      <c r="AX227" s="47">
        <v>0</v>
      </c>
      <c r="AY227">
        <v>0</v>
      </c>
      <c r="AZ227" s="47">
        <v>0</v>
      </c>
      <c r="BA227" s="47">
        <v>0</v>
      </c>
      <c r="BB227">
        <v>0</v>
      </c>
      <c r="BC227" t="s">
        <v>201</v>
      </c>
      <c r="BD227">
        <v>1.7</v>
      </c>
      <c r="BE227">
        <v>0</v>
      </c>
      <c r="BF227">
        <v>0</v>
      </c>
      <c r="BG227">
        <v>0</v>
      </c>
    </row>
    <row r="228" spans="1:59" x14ac:dyDescent="0.25">
      <c r="A228" s="47">
        <v>0</v>
      </c>
      <c r="B228" s="47">
        <v>0</v>
      </c>
      <c r="C228" s="47">
        <v>0</v>
      </c>
      <c r="D228" s="47">
        <v>0</v>
      </c>
      <c r="E228" s="47">
        <v>0</v>
      </c>
      <c r="F228" s="47">
        <v>0</v>
      </c>
      <c r="G228" s="47">
        <v>0</v>
      </c>
      <c r="H228" s="47">
        <v>0</v>
      </c>
      <c r="I228" s="47">
        <v>0</v>
      </c>
      <c r="J228" s="47">
        <v>0</v>
      </c>
      <c r="K228" s="47">
        <v>21</v>
      </c>
      <c r="L228" s="47">
        <v>262</v>
      </c>
      <c r="M228" s="47">
        <v>2</v>
      </c>
      <c r="N228" s="47">
        <v>6</v>
      </c>
      <c r="O228" s="42">
        <v>0</v>
      </c>
      <c r="P228" s="42">
        <v>1</v>
      </c>
      <c r="Q228" s="42">
        <v>0</v>
      </c>
      <c r="R228" s="42">
        <v>0</v>
      </c>
      <c r="S228" s="47">
        <v>0</v>
      </c>
      <c r="T228" s="42">
        <v>1.5</v>
      </c>
      <c r="U228" s="42">
        <v>0</v>
      </c>
      <c r="V228" s="42">
        <v>0</v>
      </c>
      <c r="W228" s="42">
        <v>0</v>
      </c>
      <c r="X228" s="42">
        <v>0</v>
      </c>
      <c r="Y228" s="42">
        <v>0</v>
      </c>
      <c r="Z228" s="42">
        <v>0</v>
      </c>
      <c r="AA228" s="42">
        <v>0</v>
      </c>
      <c r="AB228" s="42">
        <v>0</v>
      </c>
      <c r="AC228" s="42">
        <v>0</v>
      </c>
      <c r="AD228" s="42">
        <v>0</v>
      </c>
      <c r="AE228" s="42">
        <v>0</v>
      </c>
      <c r="AF228" s="42">
        <v>0</v>
      </c>
      <c r="AG228" s="42">
        <v>0</v>
      </c>
      <c r="AH228" s="42">
        <v>0</v>
      </c>
      <c r="AI228" s="47">
        <v>0</v>
      </c>
      <c r="AJ228" s="47">
        <v>0</v>
      </c>
      <c r="AK228" s="47">
        <v>0</v>
      </c>
      <c r="AL228" s="47">
        <v>0</v>
      </c>
      <c r="AM228" s="47">
        <v>0</v>
      </c>
      <c r="AN228">
        <v>0</v>
      </c>
      <c r="AO228" s="47">
        <v>0</v>
      </c>
      <c r="AP228" s="47">
        <v>0</v>
      </c>
      <c r="AQ228" s="47">
        <v>0</v>
      </c>
      <c r="AR228" s="47">
        <v>0</v>
      </c>
      <c r="AS228" s="47">
        <v>0</v>
      </c>
      <c r="AT228" s="47">
        <v>0</v>
      </c>
      <c r="AU228" s="47">
        <v>0</v>
      </c>
      <c r="AV228" s="47">
        <v>0</v>
      </c>
      <c r="AW228" s="47">
        <v>0</v>
      </c>
      <c r="AX228" s="47">
        <v>0</v>
      </c>
      <c r="AY228">
        <v>0</v>
      </c>
      <c r="AZ228" s="47">
        <v>0</v>
      </c>
      <c r="BA228" s="47">
        <v>0</v>
      </c>
      <c r="BB228">
        <v>0</v>
      </c>
      <c r="BC228" t="s">
        <v>502</v>
      </c>
      <c r="BD228">
        <v>0</v>
      </c>
      <c r="BE228">
        <v>0</v>
      </c>
      <c r="BF228">
        <v>0</v>
      </c>
      <c r="BG228">
        <v>0</v>
      </c>
    </row>
    <row r="229" spans="1:59" x14ac:dyDescent="0.25">
      <c r="A229" s="47">
        <v>0</v>
      </c>
      <c r="B229" s="47">
        <v>4</v>
      </c>
      <c r="C229" s="47">
        <v>3</v>
      </c>
      <c r="D229" s="47">
        <v>1</v>
      </c>
      <c r="E229" s="47">
        <v>0</v>
      </c>
      <c r="F229" s="47">
        <v>0</v>
      </c>
      <c r="G229" s="47">
        <v>0</v>
      </c>
      <c r="H229" s="47">
        <v>0</v>
      </c>
      <c r="I229" s="47">
        <v>0</v>
      </c>
      <c r="J229" s="47">
        <v>0</v>
      </c>
      <c r="K229" s="47">
        <v>21</v>
      </c>
      <c r="L229" s="47">
        <v>327</v>
      </c>
      <c r="M229" s="47">
        <v>4</v>
      </c>
      <c r="N229" s="47">
        <v>6</v>
      </c>
      <c r="O229" s="42">
        <v>0</v>
      </c>
      <c r="P229" s="42">
        <v>3.66</v>
      </c>
      <c r="Q229" s="42">
        <v>0</v>
      </c>
      <c r="R229" s="42">
        <v>2.35</v>
      </c>
      <c r="S229" s="47">
        <v>2</v>
      </c>
      <c r="T229" s="42">
        <v>0.86</v>
      </c>
      <c r="U229" s="42">
        <v>0</v>
      </c>
      <c r="V229" s="42">
        <v>2.35</v>
      </c>
      <c r="W229" s="42">
        <v>79</v>
      </c>
      <c r="X229" s="42">
        <v>81</v>
      </c>
      <c r="Y229" s="42">
        <v>0</v>
      </c>
      <c r="Z229" s="42">
        <v>2</v>
      </c>
      <c r="AA229" s="42">
        <v>1.5</v>
      </c>
      <c r="AB229" s="42">
        <v>0</v>
      </c>
      <c r="AC229" s="42">
        <v>0.5</v>
      </c>
      <c r="AD229" s="42">
        <v>0</v>
      </c>
      <c r="AE229" s="42">
        <v>0</v>
      </c>
      <c r="AF229" s="42">
        <v>0</v>
      </c>
      <c r="AG229" s="42">
        <v>0</v>
      </c>
      <c r="AH229" s="42">
        <v>0</v>
      </c>
      <c r="AI229" s="47">
        <v>0</v>
      </c>
      <c r="AJ229" s="47">
        <v>0</v>
      </c>
      <c r="AK229" s="47">
        <v>0</v>
      </c>
      <c r="AL229" s="47">
        <v>0</v>
      </c>
      <c r="AM229" s="47">
        <v>0</v>
      </c>
      <c r="AN229">
        <v>0</v>
      </c>
      <c r="AO229" s="47">
        <v>0</v>
      </c>
      <c r="AP229" s="47">
        <v>0</v>
      </c>
      <c r="AQ229" s="47">
        <v>0</v>
      </c>
      <c r="AR229" s="47">
        <v>0</v>
      </c>
      <c r="AS229" s="47">
        <v>0</v>
      </c>
      <c r="AT229" s="47">
        <v>4</v>
      </c>
      <c r="AU229" s="47">
        <v>3</v>
      </c>
      <c r="AV229" s="47">
        <v>0</v>
      </c>
      <c r="AW229" s="47">
        <v>1</v>
      </c>
      <c r="AX229" s="47">
        <v>0</v>
      </c>
      <c r="AY229">
        <v>0</v>
      </c>
      <c r="AZ229" s="47">
        <v>0</v>
      </c>
      <c r="BA229" s="47">
        <v>0</v>
      </c>
      <c r="BB229">
        <v>0</v>
      </c>
      <c r="BC229" t="s">
        <v>901</v>
      </c>
      <c r="BD229">
        <v>0</v>
      </c>
      <c r="BE229">
        <v>4.7</v>
      </c>
      <c r="BF229">
        <v>0</v>
      </c>
      <c r="BG229">
        <v>2</v>
      </c>
    </row>
    <row r="230" spans="1:59" x14ac:dyDescent="0.25">
      <c r="A230" s="47">
        <v>0</v>
      </c>
      <c r="B230" s="47">
        <v>0</v>
      </c>
      <c r="C230" s="47">
        <v>0</v>
      </c>
      <c r="D230" s="47">
        <v>0</v>
      </c>
      <c r="E230" s="47">
        <v>0</v>
      </c>
      <c r="F230" s="47">
        <v>0</v>
      </c>
      <c r="G230" s="47">
        <v>0</v>
      </c>
      <c r="H230" s="47">
        <v>0</v>
      </c>
      <c r="I230" s="47">
        <v>0</v>
      </c>
      <c r="J230" s="47">
        <v>0</v>
      </c>
      <c r="K230" s="47">
        <v>21</v>
      </c>
      <c r="L230" s="47">
        <v>267</v>
      </c>
      <c r="M230" s="47">
        <v>2</v>
      </c>
      <c r="N230" s="47">
        <v>6</v>
      </c>
      <c r="O230" s="42">
        <v>0</v>
      </c>
      <c r="P230" s="42">
        <v>1</v>
      </c>
      <c r="Q230" s="42">
        <v>0</v>
      </c>
      <c r="R230" s="42">
        <v>0</v>
      </c>
      <c r="S230" s="47">
        <v>0</v>
      </c>
      <c r="T230" s="42">
        <v>1.5</v>
      </c>
      <c r="U230" s="42">
        <v>0</v>
      </c>
      <c r="V230" s="42">
        <v>0</v>
      </c>
      <c r="W230" s="42">
        <v>0</v>
      </c>
      <c r="X230" s="42">
        <v>0</v>
      </c>
      <c r="Y230" s="42">
        <v>0</v>
      </c>
      <c r="Z230" s="42">
        <v>0</v>
      </c>
      <c r="AA230" s="42">
        <v>0</v>
      </c>
      <c r="AB230" s="42">
        <v>0</v>
      </c>
      <c r="AC230" s="42">
        <v>0</v>
      </c>
      <c r="AD230" s="42">
        <v>0</v>
      </c>
      <c r="AE230" s="42">
        <v>0</v>
      </c>
      <c r="AF230" s="42">
        <v>0</v>
      </c>
      <c r="AG230" s="42">
        <v>0</v>
      </c>
      <c r="AH230" s="42">
        <v>0</v>
      </c>
      <c r="AI230" s="47">
        <v>0</v>
      </c>
      <c r="AJ230" s="47">
        <v>0</v>
      </c>
      <c r="AK230" s="47">
        <v>0</v>
      </c>
      <c r="AL230" s="47">
        <v>0</v>
      </c>
      <c r="AM230" s="47">
        <v>0</v>
      </c>
      <c r="AN230">
        <v>0</v>
      </c>
      <c r="AO230" s="47">
        <v>0</v>
      </c>
      <c r="AP230" s="47">
        <v>0</v>
      </c>
      <c r="AQ230" s="47">
        <v>0</v>
      </c>
      <c r="AR230" s="47">
        <v>0</v>
      </c>
      <c r="AS230" s="47">
        <v>0</v>
      </c>
      <c r="AT230" s="47">
        <v>0</v>
      </c>
      <c r="AU230" s="47">
        <v>0</v>
      </c>
      <c r="AV230" s="47">
        <v>0</v>
      </c>
      <c r="AW230" s="47">
        <v>0</v>
      </c>
      <c r="AX230" s="47">
        <v>0</v>
      </c>
      <c r="AY230">
        <v>0</v>
      </c>
      <c r="AZ230" s="47">
        <v>0</v>
      </c>
      <c r="BA230" s="47">
        <v>0</v>
      </c>
      <c r="BB230">
        <v>0</v>
      </c>
      <c r="BC230" t="s">
        <v>902</v>
      </c>
      <c r="BD230">
        <v>0</v>
      </c>
      <c r="BE230">
        <v>0</v>
      </c>
      <c r="BF230">
        <v>0</v>
      </c>
      <c r="BG230">
        <v>0</v>
      </c>
    </row>
    <row r="231" spans="1:59" x14ac:dyDescent="0.25">
      <c r="A231" s="47">
        <v>0</v>
      </c>
      <c r="B231" s="47">
        <v>0</v>
      </c>
      <c r="C231" s="47">
        <v>0</v>
      </c>
      <c r="D231" s="47">
        <v>0</v>
      </c>
      <c r="E231" s="47">
        <v>0</v>
      </c>
      <c r="F231" s="47">
        <v>0</v>
      </c>
      <c r="G231" s="47">
        <v>0</v>
      </c>
      <c r="H231" s="47">
        <v>0</v>
      </c>
      <c r="I231" s="47">
        <v>0</v>
      </c>
      <c r="J231" s="47">
        <v>0</v>
      </c>
      <c r="K231" s="47">
        <v>21</v>
      </c>
      <c r="L231" s="47">
        <v>265</v>
      </c>
      <c r="M231" s="47">
        <v>1</v>
      </c>
      <c r="N231" s="47">
        <v>6</v>
      </c>
      <c r="O231" s="42">
        <v>0</v>
      </c>
      <c r="P231" s="42">
        <v>1</v>
      </c>
      <c r="Q231" s="42">
        <v>0</v>
      </c>
      <c r="R231" s="42">
        <v>0</v>
      </c>
      <c r="S231" s="47">
        <v>0</v>
      </c>
      <c r="T231" s="42">
        <v>1.5</v>
      </c>
      <c r="U231" s="42">
        <v>0</v>
      </c>
      <c r="V231" s="42">
        <v>0</v>
      </c>
      <c r="W231" s="42">
        <v>0</v>
      </c>
      <c r="X231" s="42">
        <v>0</v>
      </c>
      <c r="Y231" s="42">
        <v>0</v>
      </c>
      <c r="Z231" s="42">
        <v>0</v>
      </c>
      <c r="AA231" s="42">
        <v>0</v>
      </c>
      <c r="AB231" s="42">
        <v>0</v>
      </c>
      <c r="AC231" s="42">
        <v>0</v>
      </c>
      <c r="AD231" s="42">
        <v>0</v>
      </c>
      <c r="AE231" s="42">
        <v>0</v>
      </c>
      <c r="AF231" s="42">
        <v>0</v>
      </c>
      <c r="AG231" s="42">
        <v>0</v>
      </c>
      <c r="AH231" s="42">
        <v>0</v>
      </c>
      <c r="AI231" s="47">
        <v>0</v>
      </c>
      <c r="AJ231" s="47">
        <v>0</v>
      </c>
      <c r="AK231" s="47">
        <v>0</v>
      </c>
      <c r="AL231" s="47">
        <v>0</v>
      </c>
      <c r="AM231" s="47">
        <v>0</v>
      </c>
      <c r="AN231">
        <v>0</v>
      </c>
      <c r="AO231" s="47">
        <v>0</v>
      </c>
      <c r="AP231" s="47">
        <v>0</v>
      </c>
      <c r="AQ231" s="47">
        <v>0</v>
      </c>
      <c r="AR231" s="47">
        <v>0</v>
      </c>
      <c r="AS231" s="47">
        <v>0</v>
      </c>
      <c r="AT231" s="47">
        <v>0</v>
      </c>
      <c r="AU231" s="47">
        <v>0</v>
      </c>
      <c r="AV231" s="47">
        <v>0</v>
      </c>
      <c r="AW231" s="47">
        <v>0</v>
      </c>
      <c r="AX231" s="47">
        <v>0</v>
      </c>
      <c r="AY231">
        <v>0</v>
      </c>
      <c r="AZ231" s="47">
        <v>0</v>
      </c>
      <c r="BA231" s="47">
        <v>0</v>
      </c>
      <c r="BB231">
        <v>0</v>
      </c>
      <c r="BC231" t="s">
        <v>552</v>
      </c>
      <c r="BD231">
        <v>0</v>
      </c>
      <c r="BE231">
        <v>0</v>
      </c>
      <c r="BF231">
        <v>0</v>
      </c>
      <c r="BG231">
        <v>0</v>
      </c>
    </row>
    <row r="232" spans="1:59" x14ac:dyDescent="0.25">
      <c r="A232" s="47">
        <v>0</v>
      </c>
      <c r="B232" s="47">
        <v>3</v>
      </c>
      <c r="C232" s="47">
        <v>5</v>
      </c>
      <c r="D232" s="47">
        <v>1</v>
      </c>
      <c r="E232" s="47">
        <v>2</v>
      </c>
      <c r="F232" s="47">
        <v>0</v>
      </c>
      <c r="G232" s="47">
        <v>0</v>
      </c>
      <c r="H232" s="47">
        <v>0</v>
      </c>
      <c r="I232" s="47">
        <v>0</v>
      </c>
      <c r="J232" s="47">
        <v>0</v>
      </c>
      <c r="K232" s="47">
        <v>21</v>
      </c>
      <c r="L232" s="47">
        <v>264</v>
      </c>
      <c r="M232" s="47">
        <v>5</v>
      </c>
      <c r="N232" s="47">
        <v>6</v>
      </c>
      <c r="O232" s="42">
        <v>0</v>
      </c>
      <c r="P232" s="42">
        <v>1.6</v>
      </c>
      <c r="Q232" s="42">
        <v>0</v>
      </c>
      <c r="R232" s="42">
        <v>0.63</v>
      </c>
      <c r="S232" s="47">
        <v>6</v>
      </c>
      <c r="T232" s="42">
        <v>2.14</v>
      </c>
      <c r="U232" s="42">
        <v>0.5</v>
      </c>
      <c r="V232" s="42">
        <v>0.76666666666666672</v>
      </c>
      <c r="W232" s="42">
        <v>21</v>
      </c>
      <c r="X232" s="42">
        <v>62</v>
      </c>
      <c r="Y232" s="42">
        <v>0.33</v>
      </c>
      <c r="Z232" s="42">
        <v>0.5</v>
      </c>
      <c r="AA232" s="42">
        <v>0.83</v>
      </c>
      <c r="AB232" s="42">
        <v>0</v>
      </c>
      <c r="AC232" s="42">
        <v>0.17</v>
      </c>
      <c r="AD232" s="42">
        <v>0</v>
      </c>
      <c r="AE232" s="42">
        <v>0</v>
      </c>
      <c r="AF232" s="42">
        <v>0</v>
      </c>
      <c r="AG232" s="42">
        <v>0</v>
      </c>
      <c r="AH232" s="42">
        <v>0</v>
      </c>
      <c r="AI232" s="47">
        <v>1</v>
      </c>
      <c r="AJ232" s="47">
        <v>1</v>
      </c>
      <c r="AK232" s="47">
        <v>3</v>
      </c>
      <c r="AL232" s="47">
        <v>0</v>
      </c>
      <c r="AM232" s="47">
        <v>1</v>
      </c>
      <c r="AN232">
        <v>0</v>
      </c>
      <c r="AO232" s="47">
        <v>0</v>
      </c>
      <c r="AP232" s="47">
        <v>0</v>
      </c>
      <c r="AQ232" s="47">
        <v>0</v>
      </c>
      <c r="AR232" s="47">
        <v>0</v>
      </c>
      <c r="AS232" s="47">
        <v>1</v>
      </c>
      <c r="AT232" s="47">
        <v>2</v>
      </c>
      <c r="AU232" s="47">
        <v>2</v>
      </c>
      <c r="AV232" s="47">
        <v>0</v>
      </c>
      <c r="AW232" s="47">
        <v>0</v>
      </c>
      <c r="AX232" s="47">
        <v>0</v>
      </c>
      <c r="AY232">
        <v>0</v>
      </c>
      <c r="AZ232" s="47">
        <v>0</v>
      </c>
      <c r="BA232" s="47">
        <v>0</v>
      </c>
      <c r="BB232">
        <v>0</v>
      </c>
      <c r="BC232" t="s">
        <v>480</v>
      </c>
      <c r="BD232">
        <v>1.6</v>
      </c>
      <c r="BE232">
        <v>2.2999999999999998</v>
      </c>
      <c r="BF232">
        <v>3</v>
      </c>
      <c r="BG232">
        <v>3</v>
      </c>
    </row>
    <row r="233" spans="1:59" x14ac:dyDescent="0.25">
      <c r="A233" s="47">
        <v>0</v>
      </c>
      <c r="B233" s="47">
        <v>0</v>
      </c>
      <c r="C233" s="47">
        <v>0</v>
      </c>
      <c r="D233" s="47">
        <v>0</v>
      </c>
      <c r="E233" s="47">
        <v>0</v>
      </c>
      <c r="F233" s="47">
        <v>0</v>
      </c>
      <c r="G233" s="47">
        <v>0</v>
      </c>
      <c r="H233" s="47">
        <v>0</v>
      </c>
      <c r="I233" s="47">
        <v>0</v>
      </c>
      <c r="J233" s="47">
        <v>0</v>
      </c>
      <c r="K233" s="47">
        <v>21</v>
      </c>
      <c r="L233" s="47">
        <v>284</v>
      </c>
      <c r="M233" s="47">
        <v>1</v>
      </c>
      <c r="N233" s="47">
        <v>6</v>
      </c>
      <c r="O233" s="42">
        <v>0</v>
      </c>
      <c r="P233" s="42">
        <v>1</v>
      </c>
      <c r="Q233" s="42">
        <v>0</v>
      </c>
      <c r="R233" s="42">
        <v>0</v>
      </c>
      <c r="S233" s="47">
        <v>0</v>
      </c>
      <c r="T233" s="42">
        <v>1.5</v>
      </c>
      <c r="U233" s="42">
        <v>0</v>
      </c>
      <c r="V233" s="42">
        <v>0</v>
      </c>
      <c r="W233" s="42">
        <v>0</v>
      </c>
      <c r="X233" s="42">
        <v>0</v>
      </c>
      <c r="Y233" s="42">
        <v>0</v>
      </c>
      <c r="Z233" s="42">
        <v>0</v>
      </c>
      <c r="AA233" s="42">
        <v>0</v>
      </c>
      <c r="AB233" s="42">
        <v>0</v>
      </c>
      <c r="AC233" s="42">
        <v>0</v>
      </c>
      <c r="AD233" s="42">
        <v>0</v>
      </c>
      <c r="AE233" s="42">
        <v>0</v>
      </c>
      <c r="AF233" s="42">
        <v>0</v>
      </c>
      <c r="AG233" s="42">
        <v>0</v>
      </c>
      <c r="AH233" s="42">
        <v>0</v>
      </c>
      <c r="AI233" s="47">
        <v>0</v>
      </c>
      <c r="AJ233" s="47">
        <v>0</v>
      </c>
      <c r="AK233" s="47">
        <v>0</v>
      </c>
      <c r="AL233" s="47">
        <v>0</v>
      </c>
      <c r="AM233" s="47">
        <v>0</v>
      </c>
      <c r="AN233">
        <v>0</v>
      </c>
      <c r="AO233" s="47">
        <v>0</v>
      </c>
      <c r="AP233" s="47">
        <v>0</v>
      </c>
      <c r="AQ233" s="47">
        <v>0</v>
      </c>
      <c r="AR233" s="47">
        <v>0</v>
      </c>
      <c r="AS233" s="47">
        <v>0</v>
      </c>
      <c r="AT233" s="47">
        <v>0</v>
      </c>
      <c r="AU233" s="47">
        <v>0</v>
      </c>
      <c r="AV233" s="47">
        <v>0</v>
      </c>
      <c r="AW233" s="47">
        <v>0</v>
      </c>
      <c r="AX233" s="47">
        <v>0</v>
      </c>
      <c r="AY233">
        <v>0</v>
      </c>
      <c r="AZ233" s="47">
        <v>0</v>
      </c>
      <c r="BA233" s="47">
        <v>0</v>
      </c>
      <c r="BB233">
        <v>0</v>
      </c>
      <c r="BC233" t="s">
        <v>705</v>
      </c>
      <c r="BD233">
        <v>0</v>
      </c>
      <c r="BE233">
        <v>0</v>
      </c>
      <c r="BF233">
        <v>0</v>
      </c>
      <c r="BG233">
        <v>0</v>
      </c>
    </row>
    <row r="234" spans="1:59" x14ac:dyDescent="0.25">
      <c r="A234" s="47">
        <v>2</v>
      </c>
      <c r="B234" s="47">
        <v>10</v>
      </c>
      <c r="C234" s="47">
        <v>11</v>
      </c>
      <c r="D234" s="47">
        <v>7</v>
      </c>
      <c r="E234" s="47">
        <v>16</v>
      </c>
      <c r="F234" s="47">
        <v>0</v>
      </c>
      <c r="G234" s="47">
        <v>2</v>
      </c>
      <c r="H234" s="47">
        <v>0</v>
      </c>
      <c r="I234" s="47">
        <v>0</v>
      </c>
      <c r="J234" s="47">
        <v>0</v>
      </c>
      <c r="K234" s="47">
        <v>21</v>
      </c>
      <c r="L234" s="47">
        <v>264</v>
      </c>
      <c r="M234" s="47">
        <v>4</v>
      </c>
      <c r="N234" s="47">
        <v>6</v>
      </c>
      <c r="O234" s="42">
        <v>0</v>
      </c>
      <c r="P234" s="42">
        <v>3.3</v>
      </c>
      <c r="Q234" s="42">
        <v>0</v>
      </c>
      <c r="R234" s="42">
        <v>2.5099999999999998</v>
      </c>
      <c r="S234" s="47">
        <v>9</v>
      </c>
      <c r="T234" s="42">
        <v>0.67</v>
      </c>
      <c r="U234" s="42">
        <v>3.5249999999999995</v>
      </c>
      <c r="V234" s="42">
        <v>1.7000000000000004</v>
      </c>
      <c r="W234" s="42">
        <v>58</v>
      </c>
      <c r="X234" s="42">
        <v>62</v>
      </c>
      <c r="Y234" s="42">
        <v>1.78</v>
      </c>
      <c r="Z234" s="42">
        <v>1.1100000000000001</v>
      </c>
      <c r="AA234" s="42">
        <v>1.22</v>
      </c>
      <c r="AB234" s="42">
        <v>0.22</v>
      </c>
      <c r="AC234" s="42">
        <v>0.78</v>
      </c>
      <c r="AD234" s="42">
        <v>0</v>
      </c>
      <c r="AE234" s="42">
        <v>0</v>
      </c>
      <c r="AF234" s="42">
        <v>0</v>
      </c>
      <c r="AG234" s="42">
        <v>0.22</v>
      </c>
      <c r="AH234" s="42">
        <v>0</v>
      </c>
      <c r="AI234" s="47">
        <v>5</v>
      </c>
      <c r="AJ234" s="47">
        <v>5</v>
      </c>
      <c r="AK234" s="47">
        <v>0</v>
      </c>
      <c r="AL234" s="47">
        <v>0</v>
      </c>
      <c r="AM234" s="47">
        <v>4</v>
      </c>
      <c r="AN234">
        <v>0</v>
      </c>
      <c r="AO234" s="47">
        <v>0</v>
      </c>
      <c r="AP234" s="47">
        <v>0</v>
      </c>
      <c r="AQ234" s="47">
        <v>2</v>
      </c>
      <c r="AR234" s="47">
        <v>0</v>
      </c>
      <c r="AS234" s="47">
        <v>11</v>
      </c>
      <c r="AT234" s="47">
        <v>5</v>
      </c>
      <c r="AU234" s="47">
        <v>11</v>
      </c>
      <c r="AV234" s="47">
        <v>2</v>
      </c>
      <c r="AW234" s="47">
        <v>3</v>
      </c>
      <c r="AX234" s="47">
        <v>0</v>
      </c>
      <c r="AY234">
        <v>0</v>
      </c>
      <c r="AZ234" s="47">
        <v>0</v>
      </c>
      <c r="BA234" s="47">
        <v>0</v>
      </c>
      <c r="BB234">
        <v>0</v>
      </c>
      <c r="BC234" t="s">
        <v>278</v>
      </c>
      <c r="BD234">
        <v>14.1</v>
      </c>
      <c r="BE234">
        <v>8.6</v>
      </c>
      <c r="BF234">
        <v>4</v>
      </c>
      <c r="BG234">
        <v>5</v>
      </c>
    </row>
    <row r="235" spans="1:59" x14ac:dyDescent="0.25">
      <c r="A235" s="47">
        <v>0</v>
      </c>
      <c r="B235" s="47">
        <v>0</v>
      </c>
      <c r="C235" s="47">
        <v>0</v>
      </c>
      <c r="D235" s="47">
        <v>0</v>
      </c>
      <c r="E235" s="47">
        <v>0</v>
      </c>
      <c r="F235" s="47">
        <v>0</v>
      </c>
      <c r="G235" s="47">
        <v>0</v>
      </c>
      <c r="H235" s="47">
        <v>0</v>
      </c>
      <c r="I235" s="47">
        <v>0</v>
      </c>
      <c r="J235" s="47">
        <v>0</v>
      </c>
      <c r="K235" s="47">
        <v>21</v>
      </c>
      <c r="L235" s="47">
        <v>276</v>
      </c>
      <c r="M235" s="47">
        <v>4</v>
      </c>
      <c r="N235" s="47">
        <v>6</v>
      </c>
      <c r="O235" s="42">
        <v>0</v>
      </c>
      <c r="P235" s="42">
        <v>1</v>
      </c>
      <c r="Q235" s="42">
        <v>0</v>
      </c>
      <c r="R235" s="42">
        <v>0</v>
      </c>
      <c r="S235" s="47">
        <v>0</v>
      </c>
      <c r="T235" s="42">
        <v>1.5</v>
      </c>
      <c r="U235" s="42">
        <v>0</v>
      </c>
      <c r="V235" s="42">
        <v>0</v>
      </c>
      <c r="W235" s="42">
        <v>0</v>
      </c>
      <c r="X235" s="42">
        <v>0</v>
      </c>
      <c r="Y235" s="42">
        <v>0</v>
      </c>
      <c r="Z235" s="42">
        <v>0</v>
      </c>
      <c r="AA235" s="42">
        <v>0</v>
      </c>
      <c r="AB235" s="42">
        <v>0</v>
      </c>
      <c r="AC235" s="42">
        <v>0</v>
      </c>
      <c r="AD235" s="42">
        <v>0</v>
      </c>
      <c r="AE235" s="42">
        <v>0</v>
      </c>
      <c r="AF235" s="42">
        <v>0</v>
      </c>
      <c r="AG235" s="42">
        <v>0</v>
      </c>
      <c r="AH235" s="42">
        <v>0</v>
      </c>
      <c r="AI235" s="47">
        <v>0</v>
      </c>
      <c r="AJ235" s="47">
        <v>0</v>
      </c>
      <c r="AK235" s="47">
        <v>0</v>
      </c>
      <c r="AL235" s="47">
        <v>0</v>
      </c>
      <c r="AM235" s="47">
        <v>0</v>
      </c>
      <c r="AN235">
        <v>0</v>
      </c>
      <c r="AO235" s="47">
        <v>0</v>
      </c>
      <c r="AP235" s="47">
        <v>0</v>
      </c>
      <c r="AQ235" s="47">
        <v>0</v>
      </c>
      <c r="AR235" s="47">
        <v>0</v>
      </c>
      <c r="AS235" s="47">
        <v>0</v>
      </c>
      <c r="AT235" s="47">
        <v>0</v>
      </c>
      <c r="AU235" s="47">
        <v>0</v>
      </c>
      <c r="AV235" s="47">
        <v>0</v>
      </c>
      <c r="AW235" s="47">
        <v>0</v>
      </c>
      <c r="AX235" s="47">
        <v>0</v>
      </c>
      <c r="AY235">
        <v>0</v>
      </c>
      <c r="AZ235" s="47">
        <v>0</v>
      </c>
      <c r="BA235" s="47">
        <v>0</v>
      </c>
      <c r="BB235">
        <v>0</v>
      </c>
      <c r="BC235" t="s">
        <v>513</v>
      </c>
      <c r="BD235">
        <v>0</v>
      </c>
      <c r="BE235">
        <v>0</v>
      </c>
      <c r="BF235">
        <v>0</v>
      </c>
      <c r="BG235">
        <v>0</v>
      </c>
    </row>
    <row r="236" spans="1:59" x14ac:dyDescent="0.25">
      <c r="A236" s="47">
        <v>0</v>
      </c>
      <c r="B236" s="47">
        <v>0</v>
      </c>
      <c r="C236" s="47">
        <v>0</v>
      </c>
      <c r="D236" s="47">
        <v>0</v>
      </c>
      <c r="E236" s="47">
        <v>0</v>
      </c>
      <c r="F236" s="47">
        <v>0</v>
      </c>
      <c r="G236" s="47">
        <v>0</v>
      </c>
      <c r="H236" s="47">
        <v>0</v>
      </c>
      <c r="I236" s="47">
        <v>0</v>
      </c>
      <c r="J236" s="47">
        <v>0</v>
      </c>
      <c r="K236" s="47">
        <v>21</v>
      </c>
      <c r="L236" s="47">
        <v>1371</v>
      </c>
      <c r="M236" s="47">
        <v>2</v>
      </c>
      <c r="N236" s="47">
        <v>6</v>
      </c>
      <c r="O236" s="42">
        <v>0</v>
      </c>
      <c r="P236" s="42">
        <v>1</v>
      </c>
      <c r="Q236" s="42">
        <v>0</v>
      </c>
      <c r="R236" s="42">
        <v>0</v>
      </c>
      <c r="S236" s="47">
        <v>0</v>
      </c>
      <c r="T236" s="42">
        <v>1.5</v>
      </c>
      <c r="U236" s="42">
        <v>0</v>
      </c>
      <c r="V236" s="42">
        <v>0</v>
      </c>
      <c r="W236" s="42">
        <v>0</v>
      </c>
      <c r="X236" s="42">
        <v>0</v>
      </c>
      <c r="Y236" s="42">
        <v>0</v>
      </c>
      <c r="Z236" s="42">
        <v>0</v>
      </c>
      <c r="AA236" s="42">
        <v>0</v>
      </c>
      <c r="AB236" s="42">
        <v>0</v>
      </c>
      <c r="AC236" s="42">
        <v>0</v>
      </c>
      <c r="AD236" s="42">
        <v>0</v>
      </c>
      <c r="AE236" s="42">
        <v>0</v>
      </c>
      <c r="AF236" s="42">
        <v>0</v>
      </c>
      <c r="AG236" s="42">
        <v>0</v>
      </c>
      <c r="AH236" s="42">
        <v>0</v>
      </c>
      <c r="AI236" s="47">
        <v>0</v>
      </c>
      <c r="AJ236" s="47">
        <v>0</v>
      </c>
      <c r="AK236" s="47">
        <v>0</v>
      </c>
      <c r="AL236" s="47">
        <v>0</v>
      </c>
      <c r="AM236" s="47">
        <v>0</v>
      </c>
      <c r="AN236">
        <v>0</v>
      </c>
      <c r="AO236" s="47">
        <v>0</v>
      </c>
      <c r="AP236" s="47">
        <v>0</v>
      </c>
      <c r="AQ236" s="47">
        <v>0</v>
      </c>
      <c r="AR236" s="47">
        <v>0</v>
      </c>
      <c r="AS236" s="47">
        <v>0</v>
      </c>
      <c r="AT236" s="47">
        <v>0</v>
      </c>
      <c r="AU236" s="47">
        <v>0</v>
      </c>
      <c r="AV236" s="47">
        <v>0</v>
      </c>
      <c r="AW236" s="47">
        <v>0</v>
      </c>
      <c r="AX236" s="47">
        <v>0</v>
      </c>
      <c r="AY236">
        <v>0</v>
      </c>
      <c r="AZ236" s="47">
        <v>0</v>
      </c>
      <c r="BA236" s="47">
        <v>0</v>
      </c>
      <c r="BB236">
        <v>0</v>
      </c>
      <c r="BC236" t="s">
        <v>681</v>
      </c>
      <c r="BD236">
        <v>0</v>
      </c>
      <c r="BE236">
        <v>0</v>
      </c>
      <c r="BF236">
        <v>0</v>
      </c>
      <c r="BG236">
        <v>0</v>
      </c>
    </row>
    <row r="237" spans="1:59" x14ac:dyDescent="0.25">
      <c r="A237" s="47">
        <v>0</v>
      </c>
      <c r="B237" s="47">
        <v>0</v>
      </c>
      <c r="C237" s="47">
        <v>0</v>
      </c>
      <c r="D237" s="47">
        <v>0</v>
      </c>
      <c r="E237" s="47">
        <v>0</v>
      </c>
      <c r="F237" s="47">
        <v>0</v>
      </c>
      <c r="G237" s="47">
        <v>0</v>
      </c>
      <c r="H237" s="47">
        <v>0</v>
      </c>
      <c r="I237" s="47">
        <v>0</v>
      </c>
      <c r="J237" s="47">
        <v>0</v>
      </c>
      <c r="K237" s="47">
        <v>21</v>
      </c>
      <c r="L237" s="47">
        <v>264</v>
      </c>
      <c r="M237" s="47">
        <v>4</v>
      </c>
      <c r="N237" s="47">
        <v>6</v>
      </c>
      <c r="O237" s="42">
        <v>0</v>
      </c>
      <c r="P237" s="42">
        <v>1</v>
      </c>
      <c r="Q237" s="42">
        <v>0</v>
      </c>
      <c r="R237" s="42">
        <v>0</v>
      </c>
      <c r="S237" s="47">
        <v>0</v>
      </c>
      <c r="T237" s="42">
        <v>1.5</v>
      </c>
      <c r="U237" s="42">
        <v>0</v>
      </c>
      <c r="V237" s="42">
        <v>0</v>
      </c>
      <c r="W237" s="42">
        <v>0</v>
      </c>
      <c r="X237" s="42">
        <v>0</v>
      </c>
      <c r="Y237" s="42">
        <v>0</v>
      </c>
      <c r="Z237" s="42">
        <v>0</v>
      </c>
      <c r="AA237" s="42">
        <v>0</v>
      </c>
      <c r="AB237" s="42">
        <v>0</v>
      </c>
      <c r="AC237" s="42">
        <v>0</v>
      </c>
      <c r="AD237" s="42">
        <v>0</v>
      </c>
      <c r="AE237" s="42">
        <v>0</v>
      </c>
      <c r="AF237" s="42">
        <v>0</v>
      </c>
      <c r="AG237" s="42">
        <v>0</v>
      </c>
      <c r="AH237" s="42">
        <v>0</v>
      </c>
      <c r="AI237" s="47">
        <v>0</v>
      </c>
      <c r="AJ237" s="47">
        <v>0</v>
      </c>
      <c r="AK237" s="47">
        <v>0</v>
      </c>
      <c r="AL237" s="47">
        <v>0</v>
      </c>
      <c r="AM237" s="47">
        <v>0</v>
      </c>
      <c r="AN237">
        <v>0</v>
      </c>
      <c r="AO237" s="47">
        <v>0</v>
      </c>
      <c r="AP237" s="47">
        <v>0</v>
      </c>
      <c r="AQ237" s="47">
        <v>0</v>
      </c>
      <c r="AR237" s="47">
        <v>0</v>
      </c>
      <c r="AS237" s="47">
        <v>0</v>
      </c>
      <c r="AT237" s="47">
        <v>0</v>
      </c>
      <c r="AU237" s="47">
        <v>0</v>
      </c>
      <c r="AV237" s="47">
        <v>0</v>
      </c>
      <c r="AW237" s="47">
        <v>0</v>
      </c>
      <c r="AX237" s="47">
        <v>0</v>
      </c>
      <c r="AY237">
        <v>0</v>
      </c>
      <c r="AZ237" s="47">
        <v>0</v>
      </c>
      <c r="BA237" s="47">
        <v>0</v>
      </c>
      <c r="BB237">
        <v>0</v>
      </c>
      <c r="BC237" t="s">
        <v>682</v>
      </c>
      <c r="BD237">
        <v>0</v>
      </c>
      <c r="BE237">
        <v>0</v>
      </c>
      <c r="BF237">
        <v>0</v>
      </c>
      <c r="BG237">
        <v>0</v>
      </c>
    </row>
    <row r="238" spans="1:59" x14ac:dyDescent="0.25">
      <c r="A238" s="47">
        <v>0</v>
      </c>
      <c r="B238" s="47">
        <v>0</v>
      </c>
      <c r="C238" s="47">
        <v>2</v>
      </c>
      <c r="D238" s="47">
        <v>0</v>
      </c>
      <c r="E238" s="47">
        <v>0</v>
      </c>
      <c r="F238" s="47">
        <v>0</v>
      </c>
      <c r="G238" s="47">
        <v>0</v>
      </c>
      <c r="H238" s="47">
        <v>0</v>
      </c>
      <c r="I238" s="47">
        <v>0</v>
      </c>
      <c r="J238" s="47">
        <v>0</v>
      </c>
      <c r="K238" s="47">
        <v>21</v>
      </c>
      <c r="L238" s="47">
        <v>276</v>
      </c>
      <c r="M238" s="47">
        <v>4</v>
      </c>
      <c r="N238" s="47">
        <v>6</v>
      </c>
      <c r="O238" s="42">
        <v>0</v>
      </c>
      <c r="P238" s="42">
        <v>0.73</v>
      </c>
      <c r="Q238" s="42">
        <v>0</v>
      </c>
      <c r="R238" s="42">
        <v>-0.6</v>
      </c>
      <c r="S238" s="47">
        <v>1</v>
      </c>
      <c r="T238" s="42">
        <v>1.38</v>
      </c>
      <c r="U238" s="42">
        <v>0</v>
      </c>
      <c r="V238" s="42">
        <v>-0.6</v>
      </c>
      <c r="W238" s="42">
        <v>26</v>
      </c>
      <c r="X238" s="42">
        <v>26</v>
      </c>
      <c r="Y238" s="42">
        <v>0</v>
      </c>
      <c r="Z238" s="42">
        <v>0</v>
      </c>
      <c r="AA238" s="42">
        <v>2</v>
      </c>
      <c r="AB238" s="42">
        <v>0</v>
      </c>
      <c r="AC238" s="42">
        <v>0</v>
      </c>
      <c r="AD238" s="42">
        <v>0</v>
      </c>
      <c r="AE238" s="42">
        <v>0</v>
      </c>
      <c r="AF238" s="42">
        <v>0</v>
      </c>
      <c r="AG238" s="42">
        <v>0</v>
      </c>
      <c r="AH238" s="42">
        <v>0</v>
      </c>
      <c r="AI238" s="47">
        <v>0</v>
      </c>
      <c r="AJ238" s="47">
        <v>0</v>
      </c>
      <c r="AK238" s="47">
        <v>0</v>
      </c>
      <c r="AL238" s="47">
        <v>0</v>
      </c>
      <c r="AM238" s="47">
        <v>0</v>
      </c>
      <c r="AN238">
        <v>0</v>
      </c>
      <c r="AO238" s="47">
        <v>0</v>
      </c>
      <c r="AP238" s="47">
        <v>0</v>
      </c>
      <c r="AQ238" s="47">
        <v>0</v>
      </c>
      <c r="AR238" s="47">
        <v>0</v>
      </c>
      <c r="AS238" s="47">
        <v>0</v>
      </c>
      <c r="AT238" s="47">
        <v>0</v>
      </c>
      <c r="AU238" s="47">
        <v>2</v>
      </c>
      <c r="AV238" s="47">
        <v>0</v>
      </c>
      <c r="AW238" s="47">
        <v>0</v>
      </c>
      <c r="AX238" s="47">
        <v>0</v>
      </c>
      <c r="AY238">
        <v>0</v>
      </c>
      <c r="AZ238" s="47">
        <v>0</v>
      </c>
      <c r="BA238" s="47">
        <v>0</v>
      </c>
      <c r="BB238">
        <v>0</v>
      </c>
      <c r="BC238" t="s">
        <v>689</v>
      </c>
      <c r="BD238">
        <v>0</v>
      </c>
      <c r="BE238">
        <v>-0.6</v>
      </c>
      <c r="BF238">
        <v>0</v>
      </c>
      <c r="BG238">
        <v>1</v>
      </c>
    </row>
    <row r="239" spans="1:59" x14ac:dyDescent="0.25">
      <c r="A239" s="47">
        <v>0</v>
      </c>
      <c r="B239" s="47">
        <v>0</v>
      </c>
      <c r="C239" s="47">
        <v>0</v>
      </c>
      <c r="D239" s="47">
        <v>0</v>
      </c>
      <c r="E239" s="47">
        <v>0</v>
      </c>
      <c r="F239" s="47">
        <v>0</v>
      </c>
      <c r="G239" s="47">
        <v>0</v>
      </c>
      <c r="H239" s="47">
        <v>0</v>
      </c>
      <c r="I239" s="47">
        <v>0</v>
      </c>
      <c r="J239" s="47">
        <v>0</v>
      </c>
      <c r="K239" s="47">
        <v>21</v>
      </c>
      <c r="L239" s="47">
        <v>290</v>
      </c>
      <c r="M239" s="47">
        <v>3</v>
      </c>
      <c r="N239" s="47">
        <v>6</v>
      </c>
      <c r="O239" s="42">
        <v>0</v>
      </c>
      <c r="P239" s="42">
        <v>1</v>
      </c>
      <c r="Q239" s="42">
        <v>0</v>
      </c>
      <c r="R239" s="42">
        <v>0</v>
      </c>
      <c r="S239" s="47">
        <v>0</v>
      </c>
      <c r="T239" s="42">
        <v>1.5</v>
      </c>
      <c r="U239" s="42">
        <v>0</v>
      </c>
      <c r="V239" s="42">
        <v>0</v>
      </c>
      <c r="W239" s="42">
        <v>0</v>
      </c>
      <c r="X239" s="42">
        <v>0</v>
      </c>
      <c r="Y239" s="42">
        <v>0</v>
      </c>
      <c r="Z239" s="42">
        <v>0</v>
      </c>
      <c r="AA239" s="42">
        <v>0</v>
      </c>
      <c r="AB239" s="42">
        <v>0</v>
      </c>
      <c r="AC239" s="42">
        <v>0</v>
      </c>
      <c r="AD239" s="42">
        <v>0</v>
      </c>
      <c r="AE239" s="42">
        <v>0</v>
      </c>
      <c r="AF239" s="42">
        <v>0</v>
      </c>
      <c r="AG239" s="42">
        <v>0</v>
      </c>
      <c r="AH239" s="42">
        <v>0</v>
      </c>
      <c r="AI239" s="47">
        <v>0</v>
      </c>
      <c r="AJ239" s="47">
        <v>0</v>
      </c>
      <c r="AK239" s="47">
        <v>0</v>
      </c>
      <c r="AL239" s="47">
        <v>0</v>
      </c>
      <c r="AM239" s="47">
        <v>0</v>
      </c>
      <c r="AN239">
        <v>0</v>
      </c>
      <c r="AO239" s="47">
        <v>0</v>
      </c>
      <c r="AP239" s="47">
        <v>0</v>
      </c>
      <c r="AQ239" s="47">
        <v>0</v>
      </c>
      <c r="AR239" s="47">
        <v>0</v>
      </c>
      <c r="AS239" s="47">
        <v>0</v>
      </c>
      <c r="AT239" s="47">
        <v>0</v>
      </c>
      <c r="AU239" s="47">
        <v>0</v>
      </c>
      <c r="AV239" s="47">
        <v>0</v>
      </c>
      <c r="AW239" s="47">
        <v>0</v>
      </c>
      <c r="AX239" s="47">
        <v>0</v>
      </c>
      <c r="AY239">
        <v>0</v>
      </c>
      <c r="AZ239" s="47">
        <v>0</v>
      </c>
      <c r="BA239" s="47">
        <v>0</v>
      </c>
      <c r="BB239">
        <v>0</v>
      </c>
      <c r="BC239" t="s">
        <v>537</v>
      </c>
      <c r="BD239">
        <v>0</v>
      </c>
      <c r="BE239">
        <v>0</v>
      </c>
      <c r="BF239">
        <v>0</v>
      </c>
      <c r="BG239">
        <v>0</v>
      </c>
    </row>
    <row r="240" spans="1:59" x14ac:dyDescent="0.25">
      <c r="A240" s="47">
        <v>0</v>
      </c>
      <c r="B240" s="47">
        <v>1</v>
      </c>
      <c r="C240" s="47">
        <v>2</v>
      </c>
      <c r="D240" s="47">
        <v>0</v>
      </c>
      <c r="E240" s="47">
        <v>1</v>
      </c>
      <c r="F240" s="47">
        <v>0</v>
      </c>
      <c r="G240" s="47">
        <v>0</v>
      </c>
      <c r="H240" s="47">
        <v>0</v>
      </c>
      <c r="I240" s="47">
        <v>0</v>
      </c>
      <c r="J240" s="47">
        <v>0</v>
      </c>
      <c r="K240" s="47">
        <v>21</v>
      </c>
      <c r="L240" s="47">
        <v>282</v>
      </c>
      <c r="M240" s="47">
        <v>4</v>
      </c>
      <c r="N240" s="47">
        <v>6</v>
      </c>
      <c r="O240" s="42">
        <v>0</v>
      </c>
      <c r="P240" s="42">
        <v>1.04</v>
      </c>
      <c r="Q240" s="42">
        <v>0</v>
      </c>
      <c r="R240" s="42">
        <v>1.1000000000000001</v>
      </c>
      <c r="S240" s="47">
        <v>1</v>
      </c>
      <c r="T240" s="42">
        <v>1.5</v>
      </c>
      <c r="U240" s="42">
        <v>0</v>
      </c>
      <c r="V240" s="42">
        <v>0</v>
      </c>
      <c r="W240" s="42">
        <v>23</v>
      </c>
      <c r="X240" s="42">
        <v>23</v>
      </c>
      <c r="Y240" s="42">
        <v>1</v>
      </c>
      <c r="Z240" s="42">
        <v>1</v>
      </c>
      <c r="AA240" s="42">
        <v>2</v>
      </c>
      <c r="AB240" s="42">
        <v>0</v>
      </c>
      <c r="AC240" s="42">
        <v>0</v>
      </c>
      <c r="AD240" s="42">
        <v>0</v>
      </c>
      <c r="AE240" s="42">
        <v>0</v>
      </c>
      <c r="AF240" s="42">
        <v>0</v>
      </c>
      <c r="AG240" s="42">
        <v>0</v>
      </c>
      <c r="AH240" s="42">
        <v>0</v>
      </c>
      <c r="AI240" s="47">
        <v>0</v>
      </c>
      <c r="AJ240" s="47">
        <v>0</v>
      </c>
      <c r="AK240" s="47">
        <v>0</v>
      </c>
      <c r="AL240" s="47">
        <v>0</v>
      </c>
      <c r="AM240" s="47">
        <v>0</v>
      </c>
      <c r="AN240">
        <v>0</v>
      </c>
      <c r="AO240" s="47">
        <v>0</v>
      </c>
      <c r="AP240" s="47">
        <v>0</v>
      </c>
      <c r="AQ240" s="47">
        <v>0</v>
      </c>
      <c r="AR240" s="47">
        <v>0</v>
      </c>
      <c r="AS240" s="47">
        <v>1</v>
      </c>
      <c r="AT240" s="47">
        <v>1</v>
      </c>
      <c r="AU240" s="47">
        <v>2</v>
      </c>
      <c r="AV240" s="47">
        <v>0</v>
      </c>
      <c r="AW240" s="47">
        <v>0</v>
      </c>
      <c r="AX240" s="47">
        <v>0</v>
      </c>
      <c r="AY240">
        <v>0</v>
      </c>
      <c r="AZ240" s="47">
        <v>0</v>
      </c>
      <c r="BA240" s="47">
        <v>0</v>
      </c>
      <c r="BB240">
        <v>0</v>
      </c>
      <c r="BC240" t="s">
        <v>150</v>
      </c>
      <c r="BD240">
        <v>0</v>
      </c>
      <c r="BE240">
        <v>1.1000000000000001</v>
      </c>
      <c r="BF240">
        <v>0</v>
      </c>
      <c r="BG240">
        <v>0</v>
      </c>
    </row>
    <row r="241" spans="1:59" x14ac:dyDescent="0.25">
      <c r="A241" s="47">
        <v>0</v>
      </c>
      <c r="B241" s="47">
        <v>0</v>
      </c>
      <c r="C241" s="47">
        <v>0</v>
      </c>
      <c r="D241" s="47">
        <v>0</v>
      </c>
      <c r="E241" s="47">
        <v>0</v>
      </c>
      <c r="F241" s="47">
        <v>0</v>
      </c>
      <c r="G241" s="47">
        <v>0</v>
      </c>
      <c r="H241" s="47">
        <v>0</v>
      </c>
      <c r="I241" s="47">
        <v>0</v>
      </c>
      <c r="J241" s="47">
        <v>0</v>
      </c>
      <c r="K241" s="47">
        <v>21</v>
      </c>
      <c r="L241" s="47">
        <v>283</v>
      </c>
      <c r="M241" s="47">
        <v>5</v>
      </c>
      <c r="N241" s="47">
        <v>6</v>
      </c>
      <c r="O241" s="42">
        <v>0</v>
      </c>
      <c r="P241" s="42">
        <v>1</v>
      </c>
      <c r="Q241" s="42">
        <v>0</v>
      </c>
      <c r="R241" s="42">
        <v>0</v>
      </c>
      <c r="S241" s="47">
        <v>0</v>
      </c>
      <c r="T241" s="42">
        <v>1.5</v>
      </c>
      <c r="U241" s="42">
        <v>0</v>
      </c>
      <c r="V241" s="42">
        <v>0</v>
      </c>
      <c r="W241" s="42">
        <v>0</v>
      </c>
      <c r="X241" s="42">
        <v>0</v>
      </c>
      <c r="Y241" s="42">
        <v>0</v>
      </c>
      <c r="Z241" s="42">
        <v>0</v>
      </c>
      <c r="AA241" s="42">
        <v>0</v>
      </c>
      <c r="AB241" s="42">
        <v>0</v>
      </c>
      <c r="AC241" s="42">
        <v>0</v>
      </c>
      <c r="AD241" s="42">
        <v>0</v>
      </c>
      <c r="AE241" s="42">
        <v>0</v>
      </c>
      <c r="AF241" s="42">
        <v>0</v>
      </c>
      <c r="AG241" s="42">
        <v>0</v>
      </c>
      <c r="AH241" s="42">
        <v>0</v>
      </c>
      <c r="AI241" s="47">
        <v>0</v>
      </c>
      <c r="AJ241" s="47">
        <v>0</v>
      </c>
      <c r="AK241" s="47">
        <v>0</v>
      </c>
      <c r="AL241" s="47">
        <v>0</v>
      </c>
      <c r="AM241" s="47">
        <v>0</v>
      </c>
      <c r="AN241">
        <v>0</v>
      </c>
      <c r="AO241" s="47">
        <v>0</v>
      </c>
      <c r="AP241" s="47">
        <v>0</v>
      </c>
      <c r="AQ241" s="47">
        <v>0</v>
      </c>
      <c r="AR241" s="47">
        <v>0</v>
      </c>
      <c r="AS241" s="47">
        <v>0</v>
      </c>
      <c r="AT241" s="47">
        <v>0</v>
      </c>
      <c r="AU241" s="47">
        <v>0</v>
      </c>
      <c r="AV241" s="47">
        <v>0</v>
      </c>
      <c r="AW241" s="47">
        <v>0</v>
      </c>
      <c r="AX241" s="47">
        <v>0</v>
      </c>
      <c r="AY241">
        <v>0</v>
      </c>
      <c r="AZ241" s="47">
        <v>0</v>
      </c>
      <c r="BA241" s="47">
        <v>0</v>
      </c>
      <c r="BB241">
        <v>0</v>
      </c>
      <c r="BC241" t="s">
        <v>136</v>
      </c>
      <c r="BD241">
        <v>0</v>
      </c>
      <c r="BE241">
        <v>0</v>
      </c>
      <c r="BF241">
        <v>0</v>
      </c>
      <c r="BG241">
        <v>0</v>
      </c>
    </row>
    <row r="242" spans="1:59" x14ac:dyDescent="0.25">
      <c r="A242" s="47">
        <v>0</v>
      </c>
      <c r="B242" s="47">
        <v>1</v>
      </c>
      <c r="C242" s="47">
        <v>0</v>
      </c>
      <c r="D242" s="47">
        <v>0</v>
      </c>
      <c r="E242" s="47">
        <v>0</v>
      </c>
      <c r="F242" s="47">
        <v>0</v>
      </c>
      <c r="G242" s="47">
        <v>0</v>
      </c>
      <c r="H242" s="47">
        <v>0</v>
      </c>
      <c r="I242" s="47">
        <v>0</v>
      </c>
      <c r="J242" s="47">
        <v>0</v>
      </c>
      <c r="K242" s="47">
        <v>21</v>
      </c>
      <c r="L242" s="47">
        <v>266</v>
      </c>
      <c r="M242" s="47">
        <v>4</v>
      </c>
      <c r="N242" s="47">
        <v>6</v>
      </c>
      <c r="O242" s="42">
        <v>0</v>
      </c>
      <c r="P242" s="42">
        <v>1.04</v>
      </c>
      <c r="Q242" s="42">
        <v>0</v>
      </c>
      <c r="R242" s="42">
        <v>1.2</v>
      </c>
      <c r="S242" s="47">
        <v>1</v>
      </c>
      <c r="T242" s="42">
        <v>1.68</v>
      </c>
      <c r="U242" s="42">
        <v>0</v>
      </c>
      <c r="V242" s="42">
        <v>0</v>
      </c>
      <c r="W242" s="42">
        <v>14</v>
      </c>
      <c r="X242" s="42">
        <v>14</v>
      </c>
      <c r="Y242" s="42">
        <v>0</v>
      </c>
      <c r="Z242" s="42">
        <v>1</v>
      </c>
      <c r="AA242" s="42">
        <v>0</v>
      </c>
      <c r="AB242" s="42">
        <v>0</v>
      </c>
      <c r="AC242" s="42">
        <v>0</v>
      </c>
      <c r="AD242" s="42">
        <v>0</v>
      </c>
      <c r="AE242" s="42">
        <v>0</v>
      </c>
      <c r="AF242" s="42">
        <v>0</v>
      </c>
      <c r="AG242" s="42">
        <v>0</v>
      </c>
      <c r="AH242" s="42">
        <v>0</v>
      </c>
      <c r="AI242" s="47">
        <v>0</v>
      </c>
      <c r="AJ242" s="47">
        <v>0</v>
      </c>
      <c r="AK242" s="47">
        <v>0</v>
      </c>
      <c r="AL242" s="47">
        <v>0</v>
      </c>
      <c r="AM242" s="47">
        <v>0</v>
      </c>
      <c r="AN242">
        <v>0</v>
      </c>
      <c r="AO242" s="47">
        <v>0</v>
      </c>
      <c r="AP242" s="47">
        <v>0</v>
      </c>
      <c r="AQ242" s="47">
        <v>0</v>
      </c>
      <c r="AR242" s="47">
        <v>0</v>
      </c>
      <c r="AS242" s="47">
        <v>0</v>
      </c>
      <c r="AT242" s="47">
        <v>1</v>
      </c>
      <c r="AU242" s="47">
        <v>0</v>
      </c>
      <c r="AV242" s="47">
        <v>0</v>
      </c>
      <c r="AW242" s="47">
        <v>0</v>
      </c>
      <c r="AX242" s="47">
        <v>0</v>
      </c>
      <c r="AY242">
        <v>0</v>
      </c>
      <c r="AZ242" s="47">
        <v>0</v>
      </c>
      <c r="BA242" s="47">
        <v>0</v>
      </c>
      <c r="BB242">
        <v>0</v>
      </c>
      <c r="BC242" t="s">
        <v>696</v>
      </c>
      <c r="BD242">
        <v>0</v>
      </c>
      <c r="BE242">
        <v>1.2</v>
      </c>
      <c r="BF242">
        <v>0</v>
      </c>
      <c r="BG242">
        <v>0</v>
      </c>
    </row>
    <row r="243" spans="1:59" x14ac:dyDescent="0.25">
      <c r="A243" s="47">
        <v>0</v>
      </c>
      <c r="B243" s="47">
        <v>0</v>
      </c>
      <c r="C243" s="47">
        <v>0</v>
      </c>
      <c r="D243" s="47">
        <v>0</v>
      </c>
      <c r="E243" s="47">
        <v>0</v>
      </c>
      <c r="F243" s="47">
        <v>0</v>
      </c>
      <c r="G243" s="47">
        <v>0</v>
      </c>
      <c r="H243" s="47">
        <v>0</v>
      </c>
      <c r="I243" s="47">
        <v>0</v>
      </c>
      <c r="J243" s="47">
        <v>0</v>
      </c>
      <c r="K243" s="47">
        <v>21</v>
      </c>
      <c r="L243" s="47">
        <v>276</v>
      </c>
      <c r="M243" s="47">
        <v>1</v>
      </c>
      <c r="N243" s="47">
        <v>6</v>
      </c>
      <c r="O243" s="42">
        <v>0</v>
      </c>
      <c r="P243" s="42">
        <v>1</v>
      </c>
      <c r="Q243" s="42">
        <v>0</v>
      </c>
      <c r="R243" s="42">
        <v>0</v>
      </c>
      <c r="S243" s="47">
        <v>0</v>
      </c>
      <c r="T243" s="42">
        <v>1.5</v>
      </c>
      <c r="U243" s="42">
        <v>0</v>
      </c>
      <c r="V243" s="42">
        <v>0</v>
      </c>
      <c r="W243" s="42">
        <v>0</v>
      </c>
      <c r="X243" s="42">
        <v>0</v>
      </c>
      <c r="Y243" s="42">
        <v>0</v>
      </c>
      <c r="Z243" s="42">
        <v>0</v>
      </c>
      <c r="AA243" s="42">
        <v>0</v>
      </c>
      <c r="AB243" s="42">
        <v>0</v>
      </c>
      <c r="AC243" s="42">
        <v>0</v>
      </c>
      <c r="AD243" s="42">
        <v>0</v>
      </c>
      <c r="AE243" s="42">
        <v>0</v>
      </c>
      <c r="AF243" s="42">
        <v>0</v>
      </c>
      <c r="AG243" s="42">
        <v>0</v>
      </c>
      <c r="AH243" s="42">
        <v>0</v>
      </c>
      <c r="AI243" s="47">
        <v>0</v>
      </c>
      <c r="AJ243" s="47">
        <v>0</v>
      </c>
      <c r="AK243" s="47">
        <v>0</v>
      </c>
      <c r="AL243" s="47">
        <v>0</v>
      </c>
      <c r="AM243" s="47">
        <v>0</v>
      </c>
      <c r="AN243">
        <v>0</v>
      </c>
      <c r="AO243" s="47">
        <v>0</v>
      </c>
      <c r="AP243" s="47">
        <v>0</v>
      </c>
      <c r="AQ243" s="47">
        <v>0</v>
      </c>
      <c r="AR243" s="47">
        <v>0</v>
      </c>
      <c r="AS243" s="47">
        <v>0</v>
      </c>
      <c r="AT243" s="47">
        <v>0</v>
      </c>
      <c r="AU243" s="47">
        <v>0</v>
      </c>
      <c r="AV243" s="47">
        <v>0</v>
      </c>
      <c r="AW243" s="47">
        <v>0</v>
      </c>
      <c r="AX243" s="47">
        <v>0</v>
      </c>
      <c r="AY243">
        <v>0</v>
      </c>
      <c r="AZ243" s="47">
        <v>0</v>
      </c>
      <c r="BA243" s="47">
        <v>0</v>
      </c>
      <c r="BB243">
        <v>0</v>
      </c>
      <c r="BC243" t="s">
        <v>625</v>
      </c>
      <c r="BD243">
        <v>0</v>
      </c>
      <c r="BE243">
        <v>0</v>
      </c>
      <c r="BF243">
        <v>0</v>
      </c>
      <c r="BG243">
        <v>0</v>
      </c>
    </row>
    <row r="244" spans="1:59" x14ac:dyDescent="0.25">
      <c r="A244" s="47">
        <v>0</v>
      </c>
      <c r="B244" s="47">
        <v>0</v>
      </c>
      <c r="C244" s="47">
        <v>0</v>
      </c>
      <c r="D244" s="47">
        <v>0</v>
      </c>
      <c r="E244" s="47">
        <v>0</v>
      </c>
      <c r="F244" s="47">
        <v>0</v>
      </c>
      <c r="G244" s="47">
        <v>0</v>
      </c>
      <c r="H244" s="47">
        <v>0</v>
      </c>
      <c r="I244" s="47">
        <v>0</v>
      </c>
      <c r="J244" s="47">
        <v>0</v>
      </c>
      <c r="K244" s="47">
        <v>21</v>
      </c>
      <c r="L244" s="47">
        <v>285</v>
      </c>
      <c r="M244" s="47">
        <v>2</v>
      </c>
      <c r="N244" s="47">
        <v>6</v>
      </c>
      <c r="O244" s="42">
        <v>0</v>
      </c>
      <c r="P244" s="42">
        <v>1</v>
      </c>
      <c r="Q244" s="42">
        <v>0</v>
      </c>
      <c r="R244" s="42">
        <v>0</v>
      </c>
      <c r="S244" s="47">
        <v>0</v>
      </c>
      <c r="T244" s="42">
        <v>1.5</v>
      </c>
      <c r="U244" s="42">
        <v>0</v>
      </c>
      <c r="V244" s="42">
        <v>0</v>
      </c>
      <c r="W244" s="42">
        <v>0</v>
      </c>
      <c r="X244" s="42">
        <v>0</v>
      </c>
      <c r="Y244" s="42">
        <v>0</v>
      </c>
      <c r="Z244" s="42">
        <v>0</v>
      </c>
      <c r="AA244" s="42">
        <v>0</v>
      </c>
      <c r="AB244" s="42">
        <v>0</v>
      </c>
      <c r="AC244" s="42">
        <v>0</v>
      </c>
      <c r="AD244" s="42">
        <v>0</v>
      </c>
      <c r="AE244" s="42">
        <v>0</v>
      </c>
      <c r="AF244" s="42">
        <v>0</v>
      </c>
      <c r="AG244" s="42">
        <v>0</v>
      </c>
      <c r="AH244" s="42">
        <v>0</v>
      </c>
      <c r="AI244" s="47">
        <v>0</v>
      </c>
      <c r="AJ244" s="47">
        <v>0</v>
      </c>
      <c r="AK244" s="47">
        <v>0</v>
      </c>
      <c r="AL244" s="47">
        <v>0</v>
      </c>
      <c r="AM244" s="47">
        <v>0</v>
      </c>
      <c r="AN244">
        <v>0</v>
      </c>
      <c r="AO244" s="47">
        <v>0</v>
      </c>
      <c r="AP244" s="47">
        <v>0</v>
      </c>
      <c r="AQ244" s="47">
        <v>0</v>
      </c>
      <c r="AR244" s="47">
        <v>0</v>
      </c>
      <c r="AS244" s="47">
        <v>0</v>
      </c>
      <c r="AT244" s="47">
        <v>0</v>
      </c>
      <c r="AU244" s="47">
        <v>0</v>
      </c>
      <c r="AV244" s="47">
        <v>0</v>
      </c>
      <c r="AW244" s="47">
        <v>0</v>
      </c>
      <c r="AX244" s="47">
        <v>0</v>
      </c>
      <c r="AY244">
        <v>0</v>
      </c>
      <c r="AZ244" s="47">
        <v>0</v>
      </c>
      <c r="BA244" s="47">
        <v>0</v>
      </c>
      <c r="BB244">
        <v>0</v>
      </c>
      <c r="BC244" t="s">
        <v>589</v>
      </c>
      <c r="BD244">
        <v>0</v>
      </c>
      <c r="BE244">
        <v>0</v>
      </c>
      <c r="BF244">
        <v>0</v>
      </c>
      <c r="BG244">
        <v>0</v>
      </c>
    </row>
    <row r="245" spans="1:59" x14ac:dyDescent="0.25">
      <c r="A245" s="47">
        <v>0</v>
      </c>
      <c r="B245" s="47">
        <v>0</v>
      </c>
      <c r="C245" s="47">
        <v>0</v>
      </c>
      <c r="D245" s="47">
        <v>0</v>
      </c>
      <c r="E245" s="47">
        <v>0</v>
      </c>
      <c r="F245" s="47">
        <v>0</v>
      </c>
      <c r="G245" s="47">
        <v>0</v>
      </c>
      <c r="H245" s="47">
        <v>0</v>
      </c>
      <c r="I245" s="47">
        <v>0</v>
      </c>
      <c r="J245" s="47">
        <v>0</v>
      </c>
      <c r="K245" s="47">
        <v>21</v>
      </c>
      <c r="L245" s="47">
        <v>356</v>
      </c>
      <c r="M245" s="47">
        <v>1</v>
      </c>
      <c r="N245" s="47">
        <v>6</v>
      </c>
      <c r="O245" s="42">
        <v>0</v>
      </c>
      <c r="P245" s="42">
        <v>1</v>
      </c>
      <c r="Q245" s="42">
        <v>0</v>
      </c>
      <c r="R245" s="42">
        <v>0</v>
      </c>
      <c r="S245" s="47">
        <v>0</v>
      </c>
      <c r="T245" s="42">
        <v>1.5</v>
      </c>
      <c r="U245" s="42">
        <v>0</v>
      </c>
      <c r="V245" s="42">
        <v>0</v>
      </c>
      <c r="W245" s="42">
        <v>0</v>
      </c>
      <c r="X245" s="42">
        <v>0</v>
      </c>
      <c r="Y245" s="42">
        <v>0</v>
      </c>
      <c r="Z245" s="42">
        <v>0</v>
      </c>
      <c r="AA245" s="42">
        <v>0</v>
      </c>
      <c r="AB245" s="42">
        <v>0</v>
      </c>
      <c r="AC245" s="42">
        <v>0</v>
      </c>
      <c r="AD245" s="42">
        <v>0</v>
      </c>
      <c r="AE245" s="42">
        <v>0</v>
      </c>
      <c r="AF245" s="42">
        <v>0</v>
      </c>
      <c r="AG245" s="42">
        <v>0</v>
      </c>
      <c r="AH245" s="42">
        <v>0</v>
      </c>
      <c r="AI245" s="47">
        <v>0</v>
      </c>
      <c r="AJ245" s="47">
        <v>0</v>
      </c>
      <c r="AK245" s="47">
        <v>0</v>
      </c>
      <c r="AL245" s="47">
        <v>0</v>
      </c>
      <c r="AM245" s="47">
        <v>0</v>
      </c>
      <c r="AN245">
        <v>0</v>
      </c>
      <c r="AO245" s="47">
        <v>0</v>
      </c>
      <c r="AP245" s="47">
        <v>0</v>
      </c>
      <c r="AQ245" s="47">
        <v>0</v>
      </c>
      <c r="AR245" s="47">
        <v>0</v>
      </c>
      <c r="AS245" s="47">
        <v>0</v>
      </c>
      <c r="AT245" s="47">
        <v>0</v>
      </c>
      <c r="AU245" s="47">
        <v>0</v>
      </c>
      <c r="AV245" s="47">
        <v>0</v>
      </c>
      <c r="AW245" s="47">
        <v>0</v>
      </c>
      <c r="AX245" s="47">
        <v>0</v>
      </c>
      <c r="AY245">
        <v>0</v>
      </c>
      <c r="AZ245" s="47">
        <v>0</v>
      </c>
      <c r="BA245" s="47">
        <v>0</v>
      </c>
      <c r="BB245">
        <v>0</v>
      </c>
      <c r="BC245" t="s">
        <v>643</v>
      </c>
      <c r="BD245">
        <v>0</v>
      </c>
      <c r="BE245">
        <v>0</v>
      </c>
      <c r="BF245">
        <v>0</v>
      </c>
      <c r="BG245">
        <v>0</v>
      </c>
    </row>
    <row r="246" spans="1:59" x14ac:dyDescent="0.25">
      <c r="A246" s="47">
        <v>0</v>
      </c>
      <c r="B246" s="47">
        <v>0</v>
      </c>
      <c r="C246" s="47">
        <v>0</v>
      </c>
      <c r="D246" s="47">
        <v>0</v>
      </c>
      <c r="E246" s="47">
        <v>0</v>
      </c>
      <c r="F246" s="47">
        <v>0</v>
      </c>
      <c r="G246" s="47">
        <v>0</v>
      </c>
      <c r="H246" s="47">
        <v>0</v>
      </c>
      <c r="I246" s="47">
        <v>0</v>
      </c>
      <c r="J246" s="47">
        <v>0</v>
      </c>
      <c r="K246" s="47">
        <v>21</v>
      </c>
      <c r="L246" s="47">
        <v>293</v>
      </c>
      <c r="M246" s="47">
        <v>3</v>
      </c>
      <c r="N246" s="47">
        <v>6</v>
      </c>
      <c r="O246" s="42">
        <v>0</v>
      </c>
      <c r="P246" s="42">
        <v>1</v>
      </c>
      <c r="Q246" s="42">
        <v>0</v>
      </c>
      <c r="R246" s="42">
        <v>0</v>
      </c>
      <c r="S246" s="47">
        <v>0</v>
      </c>
      <c r="T246" s="42">
        <v>1.5</v>
      </c>
      <c r="U246" s="42">
        <v>0</v>
      </c>
      <c r="V246" s="42">
        <v>0</v>
      </c>
      <c r="W246" s="42">
        <v>0</v>
      </c>
      <c r="X246" s="42">
        <v>0</v>
      </c>
      <c r="Y246" s="42">
        <v>0</v>
      </c>
      <c r="Z246" s="42">
        <v>0</v>
      </c>
      <c r="AA246" s="42">
        <v>0</v>
      </c>
      <c r="AB246" s="42">
        <v>0</v>
      </c>
      <c r="AC246" s="42">
        <v>0</v>
      </c>
      <c r="AD246" s="42">
        <v>0</v>
      </c>
      <c r="AE246" s="42">
        <v>0</v>
      </c>
      <c r="AF246" s="42">
        <v>0</v>
      </c>
      <c r="AG246" s="42">
        <v>0</v>
      </c>
      <c r="AH246" s="42">
        <v>0</v>
      </c>
      <c r="AI246" s="47">
        <v>0</v>
      </c>
      <c r="AJ246" s="47">
        <v>0</v>
      </c>
      <c r="AK246" s="47">
        <v>0</v>
      </c>
      <c r="AL246" s="47">
        <v>0</v>
      </c>
      <c r="AM246" s="47">
        <v>0</v>
      </c>
      <c r="AN246">
        <v>0</v>
      </c>
      <c r="AO246" s="47">
        <v>0</v>
      </c>
      <c r="AP246" s="47">
        <v>0</v>
      </c>
      <c r="AQ246" s="47">
        <v>0</v>
      </c>
      <c r="AR246" s="47">
        <v>0</v>
      </c>
      <c r="AS246" s="47">
        <v>0</v>
      </c>
      <c r="AT246" s="47">
        <v>0</v>
      </c>
      <c r="AU246" s="47">
        <v>0</v>
      </c>
      <c r="AV246" s="47">
        <v>0</v>
      </c>
      <c r="AW246" s="47">
        <v>0</v>
      </c>
      <c r="AX246" s="47">
        <v>0</v>
      </c>
      <c r="AY246">
        <v>0</v>
      </c>
      <c r="AZ246" s="47">
        <v>0</v>
      </c>
      <c r="BA246" s="47">
        <v>0</v>
      </c>
      <c r="BB246">
        <v>0</v>
      </c>
      <c r="BC246" t="s">
        <v>622</v>
      </c>
      <c r="BD246">
        <v>0</v>
      </c>
      <c r="BE246">
        <v>0</v>
      </c>
      <c r="BF246">
        <v>0</v>
      </c>
      <c r="BG246">
        <v>0</v>
      </c>
    </row>
    <row r="247" spans="1:59" x14ac:dyDescent="0.25">
      <c r="A247" s="47">
        <v>0</v>
      </c>
      <c r="B247" s="47">
        <v>0</v>
      </c>
      <c r="C247" s="47">
        <v>0</v>
      </c>
      <c r="D247" s="47">
        <v>0</v>
      </c>
      <c r="E247" s="47">
        <v>0</v>
      </c>
      <c r="F247" s="47">
        <v>0</v>
      </c>
      <c r="G247" s="47">
        <v>0</v>
      </c>
      <c r="H247" s="47">
        <v>0</v>
      </c>
      <c r="I247" s="47">
        <v>0</v>
      </c>
      <c r="J247" s="47">
        <v>0</v>
      </c>
      <c r="K247" s="47">
        <v>21</v>
      </c>
      <c r="L247" s="47">
        <v>285</v>
      </c>
      <c r="M247" s="47">
        <v>3</v>
      </c>
      <c r="N247" s="47">
        <v>6</v>
      </c>
      <c r="O247" s="42">
        <v>0</v>
      </c>
      <c r="P247" s="42">
        <v>1</v>
      </c>
      <c r="Q247" s="42">
        <v>0</v>
      </c>
      <c r="R247" s="42">
        <v>0</v>
      </c>
      <c r="S247" s="47">
        <v>0</v>
      </c>
      <c r="T247" s="42">
        <v>1.5</v>
      </c>
      <c r="U247" s="42">
        <v>0</v>
      </c>
      <c r="V247" s="42">
        <v>0</v>
      </c>
      <c r="W247" s="42">
        <v>0</v>
      </c>
      <c r="X247" s="42">
        <v>0</v>
      </c>
      <c r="Y247" s="42">
        <v>0</v>
      </c>
      <c r="Z247" s="42">
        <v>0</v>
      </c>
      <c r="AA247" s="42">
        <v>0</v>
      </c>
      <c r="AB247" s="42">
        <v>0</v>
      </c>
      <c r="AC247" s="42">
        <v>0</v>
      </c>
      <c r="AD247" s="42">
        <v>0</v>
      </c>
      <c r="AE247" s="42">
        <v>0</v>
      </c>
      <c r="AF247" s="42">
        <v>0</v>
      </c>
      <c r="AG247" s="42">
        <v>0</v>
      </c>
      <c r="AH247" s="42">
        <v>0</v>
      </c>
      <c r="AI247" s="47">
        <v>0</v>
      </c>
      <c r="AJ247" s="47">
        <v>0</v>
      </c>
      <c r="AK247" s="47">
        <v>0</v>
      </c>
      <c r="AL247" s="47">
        <v>0</v>
      </c>
      <c r="AM247" s="47">
        <v>0</v>
      </c>
      <c r="AN247">
        <v>0</v>
      </c>
      <c r="AO247" s="47">
        <v>0</v>
      </c>
      <c r="AP247" s="47">
        <v>0</v>
      </c>
      <c r="AQ247" s="47">
        <v>0</v>
      </c>
      <c r="AR247" s="47">
        <v>0</v>
      </c>
      <c r="AS247" s="47">
        <v>0</v>
      </c>
      <c r="AT247" s="47">
        <v>0</v>
      </c>
      <c r="AU247" s="47">
        <v>0</v>
      </c>
      <c r="AV247" s="47">
        <v>0</v>
      </c>
      <c r="AW247" s="47">
        <v>0</v>
      </c>
      <c r="AX247" s="47">
        <v>0</v>
      </c>
      <c r="AY247">
        <v>0</v>
      </c>
      <c r="AZ247" s="47">
        <v>0</v>
      </c>
      <c r="BA247" s="47">
        <v>0</v>
      </c>
      <c r="BB247">
        <v>0</v>
      </c>
      <c r="BC247" t="s">
        <v>657</v>
      </c>
      <c r="BD247">
        <v>0</v>
      </c>
      <c r="BE247">
        <v>0</v>
      </c>
      <c r="BF247">
        <v>0</v>
      </c>
      <c r="BG247">
        <v>0</v>
      </c>
    </row>
    <row r="248" spans="1:59" x14ac:dyDescent="0.25">
      <c r="A248" s="47">
        <v>0</v>
      </c>
      <c r="B248" s="47">
        <v>0</v>
      </c>
      <c r="C248" s="47">
        <v>0</v>
      </c>
      <c r="D248" s="47">
        <v>0</v>
      </c>
      <c r="E248" s="47">
        <v>0</v>
      </c>
      <c r="F248" s="47">
        <v>0</v>
      </c>
      <c r="G248" s="47">
        <v>0</v>
      </c>
      <c r="H248" s="47">
        <v>0</v>
      </c>
      <c r="I248" s="47">
        <v>0</v>
      </c>
      <c r="J248" s="47">
        <v>0</v>
      </c>
      <c r="K248" s="47">
        <v>21</v>
      </c>
      <c r="L248" s="47">
        <v>266</v>
      </c>
      <c r="M248" s="47">
        <v>2</v>
      </c>
      <c r="N248" s="47">
        <v>6</v>
      </c>
      <c r="O248" s="42">
        <v>0</v>
      </c>
      <c r="P248" s="42">
        <v>1</v>
      </c>
      <c r="Q248" s="42">
        <v>0</v>
      </c>
      <c r="R248" s="42">
        <v>0</v>
      </c>
      <c r="S248" s="47">
        <v>0</v>
      </c>
      <c r="T248" s="42">
        <v>1.5</v>
      </c>
      <c r="U248" s="42">
        <v>0</v>
      </c>
      <c r="V248" s="42">
        <v>0</v>
      </c>
      <c r="W248" s="42">
        <v>0</v>
      </c>
      <c r="X248" s="42">
        <v>0</v>
      </c>
      <c r="Y248" s="42">
        <v>0</v>
      </c>
      <c r="Z248" s="42">
        <v>0</v>
      </c>
      <c r="AA248" s="42">
        <v>0</v>
      </c>
      <c r="AB248" s="42">
        <v>0</v>
      </c>
      <c r="AC248" s="42">
        <v>0</v>
      </c>
      <c r="AD248" s="42">
        <v>0</v>
      </c>
      <c r="AE248" s="42">
        <v>0</v>
      </c>
      <c r="AF248" s="42">
        <v>0</v>
      </c>
      <c r="AG248" s="42">
        <v>0</v>
      </c>
      <c r="AH248" s="42">
        <v>0</v>
      </c>
      <c r="AI248" s="47">
        <v>0</v>
      </c>
      <c r="AJ248" s="47">
        <v>0</v>
      </c>
      <c r="AK248" s="47">
        <v>0</v>
      </c>
      <c r="AL248" s="47">
        <v>0</v>
      </c>
      <c r="AM248" s="47">
        <v>0</v>
      </c>
      <c r="AN248">
        <v>0</v>
      </c>
      <c r="AO248" s="47">
        <v>0</v>
      </c>
      <c r="AP248" s="47">
        <v>0</v>
      </c>
      <c r="AQ248" s="47">
        <v>0</v>
      </c>
      <c r="AR248" s="47">
        <v>0</v>
      </c>
      <c r="AS248" s="47">
        <v>0</v>
      </c>
      <c r="AT248" s="47">
        <v>0</v>
      </c>
      <c r="AU248" s="47">
        <v>0</v>
      </c>
      <c r="AV248" s="47">
        <v>0</v>
      </c>
      <c r="AW248" s="47">
        <v>0</v>
      </c>
      <c r="AX248" s="47">
        <v>0</v>
      </c>
      <c r="AY248">
        <v>0</v>
      </c>
      <c r="AZ248" s="47">
        <v>0</v>
      </c>
      <c r="BA248" s="47">
        <v>0</v>
      </c>
      <c r="BB248">
        <v>0</v>
      </c>
      <c r="BC248" t="s">
        <v>609</v>
      </c>
      <c r="BD248">
        <v>0</v>
      </c>
      <c r="BE248">
        <v>0</v>
      </c>
      <c r="BF248">
        <v>0</v>
      </c>
      <c r="BG248">
        <v>0</v>
      </c>
    </row>
    <row r="249" spans="1:59" x14ac:dyDescent="0.25">
      <c r="A249" s="47">
        <v>1</v>
      </c>
      <c r="B249" s="47">
        <v>2</v>
      </c>
      <c r="C249" s="47">
        <v>4</v>
      </c>
      <c r="D249" s="47">
        <v>0</v>
      </c>
      <c r="E249" s="47">
        <v>3</v>
      </c>
      <c r="F249" s="47">
        <v>0</v>
      </c>
      <c r="G249" s="47">
        <v>0</v>
      </c>
      <c r="H249" s="47">
        <v>0</v>
      </c>
      <c r="I249" s="47">
        <v>0</v>
      </c>
      <c r="J249" s="47">
        <v>0</v>
      </c>
      <c r="K249" s="47">
        <v>21</v>
      </c>
      <c r="L249" s="47">
        <v>327</v>
      </c>
      <c r="M249" s="47">
        <v>4</v>
      </c>
      <c r="N249" s="47">
        <v>6</v>
      </c>
      <c r="O249" s="42">
        <v>0</v>
      </c>
      <c r="P249" s="42">
        <v>0.93</v>
      </c>
      <c r="Q249" s="42">
        <v>0</v>
      </c>
      <c r="R249" s="42">
        <v>0.85</v>
      </c>
      <c r="S249" s="47">
        <v>2</v>
      </c>
      <c r="T249" s="42">
        <v>0.16</v>
      </c>
      <c r="U249" s="42">
        <v>0</v>
      </c>
      <c r="V249" s="42">
        <v>0</v>
      </c>
      <c r="W249" s="42">
        <v>52</v>
      </c>
      <c r="X249" s="42">
        <v>23</v>
      </c>
      <c r="Y249" s="42">
        <v>1.5</v>
      </c>
      <c r="Z249" s="42">
        <v>1</v>
      </c>
      <c r="AA249" s="42">
        <v>2</v>
      </c>
      <c r="AB249" s="42">
        <v>0.5</v>
      </c>
      <c r="AC249" s="42">
        <v>0</v>
      </c>
      <c r="AD249" s="42">
        <v>0</v>
      </c>
      <c r="AE249" s="42">
        <v>0</v>
      </c>
      <c r="AF249" s="42">
        <v>0</v>
      </c>
      <c r="AG249" s="42">
        <v>0</v>
      </c>
      <c r="AH249" s="42">
        <v>0</v>
      </c>
      <c r="AI249" s="47">
        <v>2</v>
      </c>
      <c r="AJ249" s="47">
        <v>1</v>
      </c>
      <c r="AK249" s="47">
        <v>2</v>
      </c>
      <c r="AL249" s="47">
        <v>0</v>
      </c>
      <c r="AM249" s="47">
        <v>0</v>
      </c>
      <c r="AN249">
        <v>0</v>
      </c>
      <c r="AO249" s="47">
        <v>0</v>
      </c>
      <c r="AP249" s="47">
        <v>0</v>
      </c>
      <c r="AQ249" s="47">
        <v>0</v>
      </c>
      <c r="AR249" s="47">
        <v>0</v>
      </c>
      <c r="AS249" s="47">
        <v>1</v>
      </c>
      <c r="AT249" s="47">
        <v>1</v>
      </c>
      <c r="AU249" s="47">
        <v>2</v>
      </c>
      <c r="AV249" s="47">
        <v>1</v>
      </c>
      <c r="AW249" s="47">
        <v>0</v>
      </c>
      <c r="AX249" s="47">
        <v>0</v>
      </c>
      <c r="AY249">
        <v>0</v>
      </c>
      <c r="AZ249" s="47">
        <v>0</v>
      </c>
      <c r="BA249" s="47">
        <v>0</v>
      </c>
      <c r="BB249">
        <v>0</v>
      </c>
      <c r="BC249" t="s">
        <v>429</v>
      </c>
      <c r="BD249">
        <v>1.6</v>
      </c>
      <c r="BE249">
        <v>0.10000000000000009</v>
      </c>
      <c r="BF249">
        <v>0</v>
      </c>
      <c r="BG249">
        <v>0</v>
      </c>
    </row>
    <row r="250" spans="1:59" x14ac:dyDescent="0.25">
      <c r="A250" s="47">
        <v>2</v>
      </c>
      <c r="B250" s="47">
        <v>6</v>
      </c>
      <c r="C250" s="47">
        <v>12</v>
      </c>
      <c r="D250" s="47">
        <v>1</v>
      </c>
      <c r="E250" s="47">
        <v>1</v>
      </c>
      <c r="F250" s="47">
        <v>0</v>
      </c>
      <c r="G250" s="47">
        <v>0</v>
      </c>
      <c r="H250" s="47">
        <v>0</v>
      </c>
      <c r="I250" s="47">
        <v>0</v>
      </c>
      <c r="J250" s="47">
        <v>0</v>
      </c>
      <c r="K250" s="47">
        <v>21</v>
      </c>
      <c r="L250" s="47">
        <v>276</v>
      </c>
      <c r="M250" s="47">
        <v>4</v>
      </c>
      <c r="N250" s="47">
        <v>6</v>
      </c>
      <c r="O250" s="42">
        <v>0</v>
      </c>
      <c r="P250" s="42">
        <v>0.9</v>
      </c>
      <c r="Q250" s="42">
        <v>0</v>
      </c>
      <c r="R250" s="42">
        <v>0.6</v>
      </c>
      <c r="S250" s="47">
        <v>10</v>
      </c>
      <c r="T250" s="42">
        <v>-7.0000000000000007E-2</v>
      </c>
      <c r="U250" s="42">
        <v>0.26666666666666666</v>
      </c>
      <c r="V250" s="42">
        <v>1.075</v>
      </c>
      <c r="W250" s="42">
        <v>26</v>
      </c>
      <c r="X250" s="42">
        <v>14</v>
      </c>
      <c r="Y250" s="42">
        <v>0.1</v>
      </c>
      <c r="Z250" s="42">
        <v>0.6</v>
      </c>
      <c r="AA250" s="42">
        <v>1.2</v>
      </c>
      <c r="AB250" s="42">
        <v>0.2</v>
      </c>
      <c r="AC250" s="42">
        <v>0.1</v>
      </c>
      <c r="AD250" s="42">
        <v>0</v>
      </c>
      <c r="AE250" s="42">
        <v>0</v>
      </c>
      <c r="AF250" s="42">
        <v>0</v>
      </c>
      <c r="AG250" s="42">
        <v>0</v>
      </c>
      <c r="AH250" s="42">
        <v>0</v>
      </c>
      <c r="AI250" s="47">
        <v>1</v>
      </c>
      <c r="AJ250" s="47">
        <v>4</v>
      </c>
      <c r="AK250" s="47">
        <v>9</v>
      </c>
      <c r="AL250" s="47">
        <v>1</v>
      </c>
      <c r="AM250" s="47">
        <v>0</v>
      </c>
      <c r="AN250">
        <v>0</v>
      </c>
      <c r="AO250" s="47">
        <v>0</v>
      </c>
      <c r="AP250" s="47">
        <v>0</v>
      </c>
      <c r="AQ250" s="47">
        <v>0</v>
      </c>
      <c r="AR250" s="47">
        <v>0</v>
      </c>
      <c r="AS250" s="47">
        <v>0</v>
      </c>
      <c r="AT250" s="47">
        <v>2</v>
      </c>
      <c r="AU250" s="47">
        <v>3</v>
      </c>
      <c r="AV250" s="47">
        <v>1</v>
      </c>
      <c r="AW250" s="47">
        <v>1</v>
      </c>
      <c r="AX250" s="47">
        <v>0</v>
      </c>
      <c r="AY250">
        <v>0</v>
      </c>
      <c r="AZ250" s="47">
        <v>0</v>
      </c>
      <c r="BA250" s="47">
        <v>0</v>
      </c>
      <c r="BB250">
        <v>0</v>
      </c>
      <c r="BC250" t="s">
        <v>479</v>
      </c>
      <c r="BD250">
        <v>1.6</v>
      </c>
      <c r="BE250">
        <v>1.3</v>
      </c>
      <c r="BF250">
        <v>6</v>
      </c>
      <c r="BG250">
        <v>1</v>
      </c>
    </row>
    <row r="251" spans="1:59" x14ac:dyDescent="0.25">
      <c r="A251" s="47">
        <v>0</v>
      </c>
      <c r="B251" s="47">
        <v>0</v>
      </c>
      <c r="C251" s="47">
        <v>0</v>
      </c>
      <c r="D251" s="47">
        <v>0</v>
      </c>
      <c r="E251" s="47">
        <v>0</v>
      </c>
      <c r="F251" s="47">
        <v>0</v>
      </c>
      <c r="G251" s="47">
        <v>0</v>
      </c>
      <c r="H251" s="47">
        <v>0</v>
      </c>
      <c r="I251" s="47">
        <v>0</v>
      </c>
      <c r="J251" s="47">
        <v>0</v>
      </c>
      <c r="K251" s="47">
        <v>21</v>
      </c>
      <c r="L251" s="47">
        <v>290</v>
      </c>
      <c r="M251" s="47">
        <v>4</v>
      </c>
      <c r="N251" s="47">
        <v>6</v>
      </c>
      <c r="O251" s="42">
        <v>0</v>
      </c>
      <c r="P251" s="42">
        <v>1</v>
      </c>
      <c r="Q251" s="42">
        <v>0</v>
      </c>
      <c r="R251" s="42">
        <v>0</v>
      </c>
      <c r="S251" s="47">
        <v>0</v>
      </c>
      <c r="T251" s="42">
        <v>1.5</v>
      </c>
      <c r="U251" s="42">
        <v>0</v>
      </c>
      <c r="V251" s="42">
        <v>0</v>
      </c>
      <c r="W251" s="42">
        <v>0</v>
      </c>
      <c r="X251" s="42">
        <v>0</v>
      </c>
      <c r="Y251" s="42">
        <v>0</v>
      </c>
      <c r="Z251" s="42">
        <v>0</v>
      </c>
      <c r="AA251" s="42">
        <v>0</v>
      </c>
      <c r="AB251" s="42">
        <v>0</v>
      </c>
      <c r="AC251" s="42">
        <v>0</v>
      </c>
      <c r="AD251" s="42">
        <v>0</v>
      </c>
      <c r="AE251" s="42">
        <v>0</v>
      </c>
      <c r="AF251" s="42">
        <v>0</v>
      </c>
      <c r="AG251" s="42">
        <v>0</v>
      </c>
      <c r="AH251" s="42">
        <v>0</v>
      </c>
      <c r="AI251" s="47">
        <v>0</v>
      </c>
      <c r="AJ251" s="47">
        <v>0</v>
      </c>
      <c r="AK251" s="47">
        <v>0</v>
      </c>
      <c r="AL251" s="47">
        <v>0</v>
      </c>
      <c r="AM251" s="47">
        <v>0</v>
      </c>
      <c r="AN251">
        <v>0</v>
      </c>
      <c r="AO251" s="47">
        <v>0</v>
      </c>
      <c r="AP251" s="47">
        <v>0</v>
      </c>
      <c r="AQ251" s="47">
        <v>0</v>
      </c>
      <c r="AR251" s="47">
        <v>0</v>
      </c>
      <c r="AS251" s="47">
        <v>0</v>
      </c>
      <c r="AT251" s="47">
        <v>0</v>
      </c>
      <c r="AU251" s="47">
        <v>0</v>
      </c>
      <c r="AV251" s="47">
        <v>0</v>
      </c>
      <c r="AW251" s="47">
        <v>0</v>
      </c>
      <c r="AX251" s="47">
        <v>0</v>
      </c>
      <c r="AY251">
        <v>0</v>
      </c>
      <c r="AZ251" s="47">
        <v>0</v>
      </c>
      <c r="BA251" s="47">
        <v>0</v>
      </c>
      <c r="BB251">
        <v>0</v>
      </c>
      <c r="BC251" t="s">
        <v>581</v>
      </c>
      <c r="BD251">
        <v>0</v>
      </c>
      <c r="BE251">
        <v>0</v>
      </c>
      <c r="BF251">
        <v>0</v>
      </c>
      <c r="BG251">
        <v>0</v>
      </c>
    </row>
    <row r="252" spans="1:59" x14ac:dyDescent="0.25">
      <c r="A252" s="47">
        <v>0</v>
      </c>
      <c r="B252" s="47">
        <v>0</v>
      </c>
      <c r="C252" s="47">
        <v>0</v>
      </c>
      <c r="D252" s="47">
        <v>0</v>
      </c>
      <c r="E252" s="47">
        <v>0</v>
      </c>
      <c r="F252" s="47">
        <v>0</v>
      </c>
      <c r="G252" s="47">
        <v>0</v>
      </c>
      <c r="H252" s="47">
        <v>0</v>
      </c>
      <c r="I252" s="47">
        <v>0</v>
      </c>
      <c r="J252" s="47">
        <v>0</v>
      </c>
      <c r="K252" s="47">
        <v>21</v>
      </c>
      <c r="L252" s="47">
        <v>290</v>
      </c>
      <c r="M252" s="47">
        <v>5</v>
      </c>
      <c r="N252" s="47">
        <v>6</v>
      </c>
      <c r="O252" s="42">
        <v>0</v>
      </c>
      <c r="P252" s="42">
        <v>1</v>
      </c>
      <c r="Q252" s="42">
        <v>0</v>
      </c>
      <c r="R252" s="42">
        <v>0</v>
      </c>
      <c r="S252" s="47">
        <v>0</v>
      </c>
      <c r="T252" s="42">
        <v>1.5</v>
      </c>
      <c r="U252" s="42">
        <v>0</v>
      </c>
      <c r="V252" s="42">
        <v>0</v>
      </c>
      <c r="W252" s="42">
        <v>0</v>
      </c>
      <c r="X252" s="42">
        <v>0</v>
      </c>
      <c r="Y252" s="42">
        <v>0</v>
      </c>
      <c r="Z252" s="42">
        <v>0</v>
      </c>
      <c r="AA252" s="42">
        <v>0</v>
      </c>
      <c r="AB252" s="42">
        <v>0</v>
      </c>
      <c r="AC252" s="42">
        <v>0</v>
      </c>
      <c r="AD252" s="42">
        <v>0</v>
      </c>
      <c r="AE252" s="42">
        <v>0</v>
      </c>
      <c r="AF252" s="42">
        <v>0</v>
      </c>
      <c r="AG252" s="42">
        <v>0</v>
      </c>
      <c r="AH252" s="42">
        <v>0</v>
      </c>
      <c r="AI252" s="47">
        <v>0</v>
      </c>
      <c r="AJ252" s="47">
        <v>0</v>
      </c>
      <c r="AK252" s="47">
        <v>0</v>
      </c>
      <c r="AL252" s="47">
        <v>0</v>
      </c>
      <c r="AM252" s="47">
        <v>0</v>
      </c>
      <c r="AN252">
        <v>0</v>
      </c>
      <c r="AO252" s="47">
        <v>0</v>
      </c>
      <c r="AP252" s="47">
        <v>0</v>
      </c>
      <c r="AQ252" s="47">
        <v>0</v>
      </c>
      <c r="AR252" s="47">
        <v>0</v>
      </c>
      <c r="AS252" s="47">
        <v>0</v>
      </c>
      <c r="AT252" s="47">
        <v>0</v>
      </c>
      <c r="AU252" s="47">
        <v>0</v>
      </c>
      <c r="AV252" s="47">
        <v>0</v>
      </c>
      <c r="AW252" s="47">
        <v>0</v>
      </c>
      <c r="AX252" s="47">
        <v>0</v>
      </c>
      <c r="AY252">
        <v>0</v>
      </c>
      <c r="AZ252" s="47">
        <v>0</v>
      </c>
      <c r="BA252" s="47">
        <v>0</v>
      </c>
      <c r="BB252">
        <v>0</v>
      </c>
      <c r="BC252" t="s">
        <v>501</v>
      </c>
      <c r="BD252">
        <v>0</v>
      </c>
      <c r="BE252">
        <v>0</v>
      </c>
      <c r="BF252">
        <v>0</v>
      </c>
      <c r="BG252">
        <v>0</v>
      </c>
    </row>
    <row r="253" spans="1:59" x14ac:dyDescent="0.25">
      <c r="A253" s="47">
        <v>0</v>
      </c>
      <c r="B253" s="47">
        <v>0</v>
      </c>
      <c r="C253" s="47">
        <v>1</v>
      </c>
      <c r="D253" s="47">
        <v>0</v>
      </c>
      <c r="E253" s="47">
        <v>0</v>
      </c>
      <c r="F253" s="47">
        <v>0</v>
      </c>
      <c r="G253" s="47">
        <v>1</v>
      </c>
      <c r="H253" s="47">
        <v>0</v>
      </c>
      <c r="I253" s="47">
        <v>0</v>
      </c>
      <c r="J253" s="47">
        <v>0</v>
      </c>
      <c r="K253" s="47">
        <v>21</v>
      </c>
      <c r="L253" s="47">
        <v>284</v>
      </c>
      <c r="M253" s="47">
        <v>5</v>
      </c>
      <c r="N253" s="47">
        <v>6</v>
      </c>
      <c r="O253" s="42">
        <v>0</v>
      </c>
      <c r="P253" s="42">
        <v>0.76</v>
      </c>
      <c r="Q253" s="42">
        <v>0</v>
      </c>
      <c r="R253" s="42">
        <v>0.3</v>
      </c>
      <c r="S253" s="47">
        <v>3</v>
      </c>
      <c r="T253" s="42">
        <v>1.27</v>
      </c>
      <c r="U253" s="42">
        <v>-0.3</v>
      </c>
      <c r="V253" s="42">
        <v>0.6</v>
      </c>
      <c r="W253" s="42">
        <v>15</v>
      </c>
      <c r="X253" s="42">
        <v>21</v>
      </c>
      <c r="Y253" s="42">
        <v>0</v>
      </c>
      <c r="Z253" s="42">
        <v>0</v>
      </c>
      <c r="AA253" s="42">
        <v>0.33</v>
      </c>
      <c r="AB253" s="42">
        <v>0</v>
      </c>
      <c r="AC253" s="42">
        <v>0</v>
      </c>
      <c r="AD253" s="42">
        <v>0</v>
      </c>
      <c r="AE253" s="42">
        <v>0</v>
      </c>
      <c r="AF253" s="42">
        <v>0</v>
      </c>
      <c r="AG253" s="42">
        <v>0.33</v>
      </c>
      <c r="AH253" s="42">
        <v>0</v>
      </c>
      <c r="AI253" s="47">
        <v>0</v>
      </c>
      <c r="AJ253" s="47">
        <v>0</v>
      </c>
      <c r="AK253" s="47">
        <v>1</v>
      </c>
      <c r="AL253" s="47">
        <v>0</v>
      </c>
      <c r="AM253" s="47">
        <v>0</v>
      </c>
      <c r="AN253">
        <v>0</v>
      </c>
      <c r="AO253" s="47">
        <v>0</v>
      </c>
      <c r="AP253" s="47">
        <v>0</v>
      </c>
      <c r="AQ253" s="47">
        <v>0</v>
      </c>
      <c r="AR253" s="47">
        <v>0</v>
      </c>
      <c r="AS253" s="47">
        <v>0</v>
      </c>
      <c r="AT253" s="47">
        <v>0</v>
      </c>
      <c r="AU253" s="47">
        <v>0</v>
      </c>
      <c r="AV253" s="47">
        <v>0</v>
      </c>
      <c r="AW253" s="47">
        <v>0</v>
      </c>
      <c r="AX253" s="47">
        <v>0</v>
      </c>
      <c r="AY253">
        <v>0</v>
      </c>
      <c r="AZ253" s="47">
        <v>0</v>
      </c>
      <c r="BA253" s="47">
        <v>1</v>
      </c>
      <c r="BB253">
        <v>0</v>
      </c>
      <c r="BC253" t="s">
        <v>707</v>
      </c>
      <c r="BD253">
        <v>-0.3</v>
      </c>
      <c r="BE253">
        <v>1.2</v>
      </c>
      <c r="BF253">
        <v>1</v>
      </c>
      <c r="BG253">
        <v>2</v>
      </c>
    </row>
    <row r="254" spans="1:59" x14ac:dyDescent="0.25">
      <c r="A254" s="47">
        <v>0</v>
      </c>
      <c r="B254" s="47">
        <v>0</v>
      </c>
      <c r="C254" s="47">
        <v>0</v>
      </c>
      <c r="D254" s="47">
        <v>0</v>
      </c>
      <c r="E254" s="47">
        <v>0</v>
      </c>
      <c r="F254" s="47">
        <v>0</v>
      </c>
      <c r="G254" s="47">
        <v>0</v>
      </c>
      <c r="H254" s="47">
        <v>0</v>
      </c>
      <c r="I254" s="47">
        <v>0</v>
      </c>
      <c r="J254" s="47">
        <v>0</v>
      </c>
      <c r="K254" s="47">
        <v>21</v>
      </c>
      <c r="L254" s="47">
        <v>266</v>
      </c>
      <c r="M254" s="47">
        <v>5</v>
      </c>
      <c r="N254" s="47">
        <v>6</v>
      </c>
      <c r="O254" s="42">
        <v>0</v>
      </c>
      <c r="P254" s="42">
        <v>1</v>
      </c>
      <c r="Q254" s="42">
        <v>0</v>
      </c>
      <c r="R254" s="42">
        <v>0</v>
      </c>
      <c r="S254" s="47">
        <v>0</v>
      </c>
      <c r="T254" s="42">
        <v>1.5</v>
      </c>
      <c r="U254" s="42">
        <v>0</v>
      </c>
      <c r="V254" s="42">
        <v>0</v>
      </c>
      <c r="W254" s="42">
        <v>0</v>
      </c>
      <c r="X254" s="42">
        <v>0</v>
      </c>
      <c r="Y254" s="42">
        <v>0</v>
      </c>
      <c r="Z254" s="42">
        <v>0</v>
      </c>
      <c r="AA254" s="42">
        <v>0</v>
      </c>
      <c r="AB254" s="42">
        <v>0</v>
      </c>
      <c r="AC254" s="42">
        <v>0</v>
      </c>
      <c r="AD254" s="42">
        <v>0</v>
      </c>
      <c r="AE254" s="42">
        <v>0</v>
      </c>
      <c r="AF254" s="42">
        <v>0</v>
      </c>
      <c r="AG254" s="42">
        <v>0</v>
      </c>
      <c r="AH254" s="42">
        <v>0</v>
      </c>
      <c r="AI254" s="47">
        <v>0</v>
      </c>
      <c r="AJ254" s="47">
        <v>0</v>
      </c>
      <c r="AK254" s="47">
        <v>0</v>
      </c>
      <c r="AL254" s="47">
        <v>0</v>
      </c>
      <c r="AM254" s="47">
        <v>0</v>
      </c>
      <c r="AN254">
        <v>0</v>
      </c>
      <c r="AO254" s="47">
        <v>0</v>
      </c>
      <c r="AP254" s="47">
        <v>0</v>
      </c>
      <c r="AQ254" s="47">
        <v>0</v>
      </c>
      <c r="AR254" s="47">
        <v>0</v>
      </c>
      <c r="AS254" s="47">
        <v>0</v>
      </c>
      <c r="AT254" s="47">
        <v>0</v>
      </c>
      <c r="AU254" s="47">
        <v>0</v>
      </c>
      <c r="AV254" s="47">
        <v>0</v>
      </c>
      <c r="AW254" s="47">
        <v>0</v>
      </c>
      <c r="AX254" s="47">
        <v>0</v>
      </c>
      <c r="AY254">
        <v>0</v>
      </c>
      <c r="AZ254" s="47">
        <v>0</v>
      </c>
      <c r="BA254" s="47">
        <v>0</v>
      </c>
      <c r="BB254">
        <v>0</v>
      </c>
      <c r="BC254" t="s">
        <v>612</v>
      </c>
      <c r="BD254">
        <v>0</v>
      </c>
      <c r="BE254">
        <v>0</v>
      </c>
      <c r="BF254">
        <v>0</v>
      </c>
      <c r="BG254">
        <v>0</v>
      </c>
    </row>
    <row r="255" spans="1:59" x14ac:dyDescent="0.25">
      <c r="A255" s="47">
        <v>0</v>
      </c>
      <c r="B255" s="47">
        <v>0</v>
      </c>
      <c r="C255" s="47">
        <v>0</v>
      </c>
      <c r="D255" s="47">
        <v>0</v>
      </c>
      <c r="E255" s="47">
        <v>0</v>
      </c>
      <c r="F255" s="47">
        <v>0</v>
      </c>
      <c r="G255" s="47">
        <v>0</v>
      </c>
      <c r="H255" s="47">
        <v>0</v>
      </c>
      <c r="I255" s="47">
        <v>0</v>
      </c>
      <c r="J255" s="47">
        <v>0</v>
      </c>
      <c r="K255" s="47">
        <v>21</v>
      </c>
      <c r="L255" s="47">
        <v>276</v>
      </c>
      <c r="M255" s="47">
        <v>1</v>
      </c>
      <c r="N255" s="47">
        <v>6</v>
      </c>
      <c r="O255" s="42">
        <v>0</v>
      </c>
      <c r="P255" s="42">
        <v>1</v>
      </c>
      <c r="Q255" s="42">
        <v>0</v>
      </c>
      <c r="R255" s="42">
        <v>0</v>
      </c>
      <c r="S255" s="47">
        <v>0</v>
      </c>
      <c r="T255" s="42">
        <v>1.5</v>
      </c>
      <c r="U255" s="42">
        <v>0</v>
      </c>
      <c r="V255" s="42">
        <v>0</v>
      </c>
      <c r="W255" s="42">
        <v>0</v>
      </c>
      <c r="X255" s="42">
        <v>0</v>
      </c>
      <c r="Y255" s="42">
        <v>0</v>
      </c>
      <c r="Z255" s="42">
        <v>0</v>
      </c>
      <c r="AA255" s="42">
        <v>0</v>
      </c>
      <c r="AB255" s="42">
        <v>0</v>
      </c>
      <c r="AC255" s="42">
        <v>0</v>
      </c>
      <c r="AD255" s="42">
        <v>0</v>
      </c>
      <c r="AE255" s="42">
        <v>0</v>
      </c>
      <c r="AF255" s="42">
        <v>0</v>
      </c>
      <c r="AG255" s="42">
        <v>0</v>
      </c>
      <c r="AH255" s="42">
        <v>0</v>
      </c>
      <c r="AI255" s="47">
        <v>0</v>
      </c>
      <c r="AJ255" s="47">
        <v>0</v>
      </c>
      <c r="AK255" s="47">
        <v>0</v>
      </c>
      <c r="AL255" s="47">
        <v>0</v>
      </c>
      <c r="AM255" s="47">
        <v>0</v>
      </c>
      <c r="AN255">
        <v>0</v>
      </c>
      <c r="AO255" s="47">
        <v>0</v>
      </c>
      <c r="AP255" s="47">
        <v>0</v>
      </c>
      <c r="AQ255" s="47">
        <v>0</v>
      </c>
      <c r="AR255" s="47">
        <v>0</v>
      </c>
      <c r="AS255" s="47">
        <v>0</v>
      </c>
      <c r="AT255" s="47">
        <v>0</v>
      </c>
      <c r="AU255" s="47">
        <v>0</v>
      </c>
      <c r="AV255" s="47">
        <v>0</v>
      </c>
      <c r="AW255" s="47">
        <v>0</v>
      </c>
      <c r="AX255" s="47">
        <v>0</v>
      </c>
      <c r="AY255">
        <v>0</v>
      </c>
      <c r="AZ255" s="47">
        <v>0</v>
      </c>
      <c r="BA255" s="47">
        <v>0</v>
      </c>
      <c r="BB255">
        <v>0</v>
      </c>
      <c r="BC255" t="s">
        <v>595</v>
      </c>
      <c r="BD255">
        <v>0</v>
      </c>
      <c r="BE255">
        <v>0</v>
      </c>
      <c r="BF255">
        <v>0</v>
      </c>
      <c r="BG255">
        <v>0</v>
      </c>
    </row>
    <row r="256" spans="1:59" x14ac:dyDescent="0.25">
      <c r="A256" s="47">
        <v>0</v>
      </c>
      <c r="B256" s="47">
        <v>0</v>
      </c>
      <c r="C256" s="47">
        <v>0</v>
      </c>
      <c r="D256" s="47">
        <v>0</v>
      </c>
      <c r="E256" s="47">
        <v>0</v>
      </c>
      <c r="F256" s="47">
        <v>0</v>
      </c>
      <c r="G256" s="47">
        <v>0</v>
      </c>
      <c r="H256" s="47">
        <v>0</v>
      </c>
      <c r="I256" s="47">
        <v>0</v>
      </c>
      <c r="J256" s="47">
        <v>0</v>
      </c>
      <c r="K256" s="47">
        <v>21</v>
      </c>
      <c r="L256" s="47">
        <v>284</v>
      </c>
      <c r="M256" s="47">
        <v>5</v>
      </c>
      <c r="N256" s="47">
        <v>6</v>
      </c>
      <c r="O256" s="42">
        <v>0</v>
      </c>
      <c r="P256" s="42">
        <v>0.72</v>
      </c>
      <c r="Q256" s="42">
        <v>0</v>
      </c>
      <c r="R256" s="42">
        <v>0</v>
      </c>
      <c r="S256" s="47">
        <v>1</v>
      </c>
      <c r="T256" s="42">
        <v>1.47</v>
      </c>
      <c r="U256" s="42">
        <v>0</v>
      </c>
      <c r="V256" s="42">
        <v>0</v>
      </c>
      <c r="W256" s="42">
        <v>12</v>
      </c>
      <c r="X256" s="42">
        <v>12</v>
      </c>
      <c r="Y256" s="42">
        <v>0</v>
      </c>
      <c r="Z256" s="42">
        <v>0</v>
      </c>
      <c r="AA256" s="42">
        <v>0</v>
      </c>
      <c r="AB256" s="42">
        <v>0</v>
      </c>
      <c r="AC256" s="42">
        <v>0</v>
      </c>
      <c r="AD256" s="42">
        <v>0</v>
      </c>
      <c r="AE256" s="42">
        <v>0</v>
      </c>
      <c r="AF256" s="42">
        <v>0</v>
      </c>
      <c r="AG256" s="42">
        <v>0</v>
      </c>
      <c r="AH256" s="42">
        <v>0</v>
      </c>
      <c r="AI256" s="47">
        <v>0</v>
      </c>
      <c r="AJ256" s="47">
        <v>0</v>
      </c>
      <c r="AK256" s="47">
        <v>0</v>
      </c>
      <c r="AL256" s="47">
        <v>0</v>
      </c>
      <c r="AM256" s="47">
        <v>0</v>
      </c>
      <c r="AN256">
        <v>0</v>
      </c>
      <c r="AO256" s="47">
        <v>0</v>
      </c>
      <c r="AP256" s="47">
        <v>0</v>
      </c>
      <c r="AQ256" s="47">
        <v>0</v>
      </c>
      <c r="AR256" s="47">
        <v>0</v>
      </c>
      <c r="AS256" s="47">
        <v>0</v>
      </c>
      <c r="AT256" s="47">
        <v>0</v>
      </c>
      <c r="AU256" s="47">
        <v>0</v>
      </c>
      <c r="AV256" s="47">
        <v>0</v>
      </c>
      <c r="AW256" s="47">
        <v>0</v>
      </c>
      <c r="AX256" s="47">
        <v>0</v>
      </c>
      <c r="AY256">
        <v>0</v>
      </c>
      <c r="AZ256" s="47">
        <v>0</v>
      </c>
      <c r="BA256" s="47">
        <v>0</v>
      </c>
      <c r="BB256">
        <v>0</v>
      </c>
      <c r="BC256" t="s">
        <v>524</v>
      </c>
      <c r="BD256">
        <v>0</v>
      </c>
      <c r="BE256">
        <v>0</v>
      </c>
      <c r="BF256">
        <v>0</v>
      </c>
      <c r="BG256">
        <v>0</v>
      </c>
    </row>
    <row r="257" spans="1:59" x14ac:dyDescent="0.25">
      <c r="A257" s="47">
        <v>0</v>
      </c>
      <c r="B257" s="47">
        <v>0</v>
      </c>
      <c r="C257" s="47">
        <v>0</v>
      </c>
      <c r="D257" s="47">
        <v>0</v>
      </c>
      <c r="E257" s="47">
        <v>0</v>
      </c>
      <c r="F257" s="47">
        <v>1</v>
      </c>
      <c r="G257" s="47">
        <v>1</v>
      </c>
      <c r="H257" s="47">
        <v>0</v>
      </c>
      <c r="I257" s="47">
        <v>0</v>
      </c>
      <c r="J257" s="47">
        <v>0</v>
      </c>
      <c r="K257" s="47">
        <v>21</v>
      </c>
      <c r="L257" s="47">
        <v>294</v>
      </c>
      <c r="M257" s="47">
        <v>4</v>
      </c>
      <c r="N257" s="47">
        <v>6</v>
      </c>
      <c r="O257" s="42">
        <v>0</v>
      </c>
      <c r="P257" s="42">
        <v>1.73</v>
      </c>
      <c r="Q257" s="42">
        <v>0</v>
      </c>
      <c r="R257" s="42">
        <v>1.55</v>
      </c>
      <c r="S257" s="47">
        <v>4</v>
      </c>
      <c r="T257" s="42">
        <v>-0.75</v>
      </c>
      <c r="U257" s="42">
        <v>0</v>
      </c>
      <c r="V257" s="42">
        <v>2.0666666666666669</v>
      </c>
      <c r="W257" s="42">
        <v>13</v>
      </c>
      <c r="X257" s="42">
        <v>7</v>
      </c>
      <c r="Y257" s="42">
        <v>0</v>
      </c>
      <c r="Z257" s="42">
        <v>0</v>
      </c>
      <c r="AA257" s="42">
        <v>0</v>
      </c>
      <c r="AB257" s="42">
        <v>0</v>
      </c>
      <c r="AC257" s="42">
        <v>0</v>
      </c>
      <c r="AD257" s="42">
        <v>0</v>
      </c>
      <c r="AE257" s="42">
        <v>0.25</v>
      </c>
      <c r="AF257" s="42">
        <v>0</v>
      </c>
      <c r="AG257" s="42">
        <v>0.25</v>
      </c>
      <c r="AH257" s="42">
        <v>0</v>
      </c>
      <c r="AI257" s="47">
        <v>0</v>
      </c>
      <c r="AJ257" s="47">
        <v>0</v>
      </c>
      <c r="AK257" s="47">
        <v>0</v>
      </c>
      <c r="AL257" s="47">
        <v>0</v>
      </c>
      <c r="AM257" s="47">
        <v>0</v>
      </c>
      <c r="AN257">
        <v>0</v>
      </c>
      <c r="AO257" s="47">
        <v>0</v>
      </c>
      <c r="AP257" s="47">
        <v>0</v>
      </c>
      <c r="AQ257" s="47">
        <v>0</v>
      </c>
      <c r="AR257" s="47">
        <v>0</v>
      </c>
      <c r="AS257" s="47">
        <v>0</v>
      </c>
      <c r="AT257" s="47">
        <v>0</v>
      </c>
      <c r="AU257" s="47">
        <v>0</v>
      </c>
      <c r="AV257" s="47">
        <v>0</v>
      </c>
      <c r="AW257" s="47">
        <v>0</v>
      </c>
      <c r="AX257" s="47">
        <v>1</v>
      </c>
      <c r="AY257">
        <v>0</v>
      </c>
      <c r="AZ257" s="47">
        <v>0</v>
      </c>
      <c r="BA257" s="47">
        <v>1</v>
      </c>
      <c r="BB257">
        <v>0</v>
      </c>
      <c r="BC257" t="s">
        <v>558</v>
      </c>
      <c r="BD257">
        <v>0</v>
      </c>
      <c r="BE257">
        <v>6.2</v>
      </c>
      <c r="BF257">
        <v>0</v>
      </c>
      <c r="BG257">
        <v>3</v>
      </c>
    </row>
    <row r="258" spans="1:59" x14ac:dyDescent="0.25">
      <c r="A258" s="47">
        <v>0</v>
      </c>
      <c r="B258" s="47">
        <v>0</v>
      </c>
      <c r="C258" s="47">
        <v>0</v>
      </c>
      <c r="D258" s="47">
        <v>0</v>
      </c>
      <c r="E258" s="47">
        <v>0</v>
      </c>
      <c r="F258" s="47">
        <v>0</v>
      </c>
      <c r="G258" s="47">
        <v>0</v>
      </c>
      <c r="H258" s="47">
        <v>0</v>
      </c>
      <c r="I258" s="47">
        <v>0</v>
      </c>
      <c r="J258" s="47">
        <v>0</v>
      </c>
      <c r="K258" s="47">
        <v>21</v>
      </c>
      <c r="L258" s="47">
        <v>280</v>
      </c>
      <c r="M258" s="47">
        <v>3</v>
      </c>
      <c r="N258" s="47">
        <v>6</v>
      </c>
      <c r="O258" s="42">
        <v>0</v>
      </c>
      <c r="P258" s="42">
        <v>1</v>
      </c>
      <c r="Q258" s="42">
        <v>0</v>
      </c>
      <c r="R258" s="42">
        <v>0</v>
      </c>
      <c r="S258" s="47">
        <v>0</v>
      </c>
      <c r="T258" s="42">
        <v>1.5</v>
      </c>
      <c r="U258" s="42">
        <v>0</v>
      </c>
      <c r="V258" s="42">
        <v>0</v>
      </c>
      <c r="W258" s="42">
        <v>0</v>
      </c>
      <c r="X258" s="42">
        <v>0</v>
      </c>
      <c r="Y258" s="42">
        <v>0</v>
      </c>
      <c r="Z258" s="42">
        <v>0</v>
      </c>
      <c r="AA258" s="42">
        <v>0</v>
      </c>
      <c r="AB258" s="42">
        <v>0</v>
      </c>
      <c r="AC258" s="42">
        <v>0</v>
      </c>
      <c r="AD258" s="42">
        <v>0</v>
      </c>
      <c r="AE258" s="42">
        <v>0</v>
      </c>
      <c r="AF258" s="42">
        <v>0</v>
      </c>
      <c r="AG258" s="42">
        <v>0</v>
      </c>
      <c r="AH258" s="42">
        <v>0</v>
      </c>
      <c r="AI258" s="47">
        <v>0</v>
      </c>
      <c r="AJ258" s="47">
        <v>0</v>
      </c>
      <c r="AK258" s="47">
        <v>0</v>
      </c>
      <c r="AL258" s="47">
        <v>0</v>
      </c>
      <c r="AM258" s="47">
        <v>0</v>
      </c>
      <c r="AN258">
        <v>0</v>
      </c>
      <c r="AO258" s="47">
        <v>0</v>
      </c>
      <c r="AP258" s="47">
        <v>0</v>
      </c>
      <c r="AQ258" s="47">
        <v>0</v>
      </c>
      <c r="AR258" s="47">
        <v>0</v>
      </c>
      <c r="AS258" s="47">
        <v>0</v>
      </c>
      <c r="AT258" s="47">
        <v>0</v>
      </c>
      <c r="AU258" s="47">
        <v>0</v>
      </c>
      <c r="AV258" s="47">
        <v>0</v>
      </c>
      <c r="AW258" s="47">
        <v>0</v>
      </c>
      <c r="AX258" s="47">
        <v>0</v>
      </c>
      <c r="AY258">
        <v>0</v>
      </c>
      <c r="AZ258" s="47">
        <v>0</v>
      </c>
      <c r="BA258" s="47">
        <v>0</v>
      </c>
      <c r="BB258">
        <v>0</v>
      </c>
      <c r="BC258" t="s">
        <v>656</v>
      </c>
      <c r="BD258">
        <v>0</v>
      </c>
      <c r="BE258">
        <v>0</v>
      </c>
      <c r="BF258">
        <v>0</v>
      </c>
      <c r="BG258">
        <v>0</v>
      </c>
    </row>
    <row r="259" spans="1:59" x14ac:dyDescent="0.25">
      <c r="A259" s="47">
        <v>0</v>
      </c>
      <c r="B259" s="47">
        <v>0</v>
      </c>
      <c r="C259" s="47">
        <v>0</v>
      </c>
      <c r="D259" s="47">
        <v>0</v>
      </c>
      <c r="E259" s="47">
        <v>0</v>
      </c>
      <c r="F259" s="47">
        <v>0</v>
      </c>
      <c r="G259" s="47">
        <v>0</v>
      </c>
      <c r="H259" s="47">
        <v>0</v>
      </c>
      <c r="I259" s="47">
        <v>0</v>
      </c>
      <c r="J259" s="47">
        <v>0</v>
      </c>
      <c r="K259" s="47">
        <v>21</v>
      </c>
      <c r="L259" s="47">
        <v>266</v>
      </c>
      <c r="M259" s="47">
        <v>3</v>
      </c>
      <c r="N259" s="47">
        <v>6</v>
      </c>
      <c r="O259" s="42">
        <v>0</v>
      </c>
      <c r="P259" s="42">
        <v>1</v>
      </c>
      <c r="Q259" s="42">
        <v>0</v>
      </c>
      <c r="R259" s="42">
        <v>0</v>
      </c>
      <c r="S259" s="47">
        <v>0</v>
      </c>
      <c r="T259" s="42">
        <v>1.5</v>
      </c>
      <c r="U259" s="42">
        <v>0</v>
      </c>
      <c r="V259" s="42">
        <v>0</v>
      </c>
      <c r="W259" s="42">
        <v>0</v>
      </c>
      <c r="X259" s="42">
        <v>0</v>
      </c>
      <c r="Y259" s="42">
        <v>0</v>
      </c>
      <c r="Z259" s="42">
        <v>0</v>
      </c>
      <c r="AA259" s="42">
        <v>0</v>
      </c>
      <c r="AB259" s="42">
        <v>0</v>
      </c>
      <c r="AC259" s="42">
        <v>0</v>
      </c>
      <c r="AD259" s="42">
        <v>0</v>
      </c>
      <c r="AE259" s="42">
        <v>0</v>
      </c>
      <c r="AF259" s="42">
        <v>0</v>
      </c>
      <c r="AG259" s="42">
        <v>0</v>
      </c>
      <c r="AH259" s="42">
        <v>0</v>
      </c>
      <c r="AI259" s="47">
        <v>0</v>
      </c>
      <c r="AJ259" s="47">
        <v>0</v>
      </c>
      <c r="AK259" s="47">
        <v>0</v>
      </c>
      <c r="AL259" s="47">
        <v>0</v>
      </c>
      <c r="AM259" s="47">
        <v>0</v>
      </c>
      <c r="AN259">
        <v>0</v>
      </c>
      <c r="AO259" s="47">
        <v>0</v>
      </c>
      <c r="AP259" s="47">
        <v>0</v>
      </c>
      <c r="AQ259" s="47">
        <v>0</v>
      </c>
      <c r="AR259" s="47">
        <v>0</v>
      </c>
      <c r="AS259" s="47">
        <v>0</v>
      </c>
      <c r="AT259" s="47">
        <v>0</v>
      </c>
      <c r="AU259" s="47">
        <v>0</v>
      </c>
      <c r="AV259" s="47">
        <v>0</v>
      </c>
      <c r="AW259" s="47">
        <v>0</v>
      </c>
      <c r="AX259" s="47">
        <v>0</v>
      </c>
      <c r="AY259">
        <v>0</v>
      </c>
      <c r="AZ259" s="47">
        <v>0</v>
      </c>
      <c r="BA259" s="47">
        <v>0</v>
      </c>
      <c r="BB259">
        <v>0</v>
      </c>
      <c r="BC259" t="s">
        <v>692</v>
      </c>
      <c r="BD259">
        <v>0</v>
      </c>
      <c r="BE259">
        <v>0</v>
      </c>
      <c r="BF259">
        <v>0</v>
      </c>
      <c r="BG259">
        <v>0</v>
      </c>
    </row>
    <row r="260" spans="1:59" x14ac:dyDescent="0.25">
      <c r="A260" s="47">
        <v>1</v>
      </c>
      <c r="B260" s="47">
        <v>0</v>
      </c>
      <c r="C260" s="47">
        <v>0</v>
      </c>
      <c r="D260" s="47">
        <v>0</v>
      </c>
      <c r="E260" s="47">
        <v>0</v>
      </c>
      <c r="F260" s="47">
        <v>0</v>
      </c>
      <c r="G260" s="47">
        <v>0</v>
      </c>
      <c r="H260" s="47">
        <v>0</v>
      </c>
      <c r="I260" s="47">
        <v>0</v>
      </c>
      <c r="J260" s="47">
        <v>0</v>
      </c>
      <c r="K260" s="47">
        <v>21</v>
      </c>
      <c r="L260" s="47">
        <v>283</v>
      </c>
      <c r="M260" s="47">
        <v>1</v>
      </c>
      <c r="N260" s="47">
        <v>6</v>
      </c>
      <c r="O260" s="42">
        <v>0</v>
      </c>
      <c r="P260" s="42">
        <v>0.7</v>
      </c>
      <c r="Q260" s="42">
        <v>0</v>
      </c>
      <c r="R260" s="42">
        <v>-1</v>
      </c>
      <c r="S260" s="47">
        <v>0</v>
      </c>
      <c r="T260" s="42">
        <v>1.32</v>
      </c>
      <c r="U260" s="42">
        <v>0</v>
      </c>
      <c r="V260" s="42">
        <v>0</v>
      </c>
      <c r="W260" s="42">
        <v>0</v>
      </c>
      <c r="X260" s="42">
        <v>0</v>
      </c>
      <c r="Y260" s="42">
        <v>0</v>
      </c>
      <c r="Z260" s="42">
        <v>0</v>
      </c>
      <c r="AA260" s="42">
        <v>0</v>
      </c>
      <c r="AB260" s="42">
        <v>1</v>
      </c>
      <c r="AC260" s="42">
        <v>0</v>
      </c>
      <c r="AD260" s="42">
        <v>0</v>
      </c>
      <c r="AE260" s="42">
        <v>0</v>
      </c>
      <c r="AF260" s="42">
        <v>0</v>
      </c>
      <c r="AG260" s="42">
        <v>0</v>
      </c>
      <c r="AH260" s="42">
        <v>0</v>
      </c>
      <c r="AI260" s="47">
        <v>0</v>
      </c>
      <c r="AJ260" s="47">
        <v>0</v>
      </c>
      <c r="AK260" s="47">
        <v>0</v>
      </c>
      <c r="AL260" s="47">
        <v>1</v>
      </c>
      <c r="AM260" s="47">
        <v>0</v>
      </c>
      <c r="AN260">
        <v>0</v>
      </c>
      <c r="AO260" s="47">
        <v>0</v>
      </c>
      <c r="AP260" s="47">
        <v>0</v>
      </c>
      <c r="AQ260" s="47">
        <v>0</v>
      </c>
      <c r="AR260" s="47">
        <v>0</v>
      </c>
      <c r="AS260" s="47">
        <v>0</v>
      </c>
      <c r="AT260" s="47">
        <v>0</v>
      </c>
      <c r="AU260" s="47">
        <v>0</v>
      </c>
      <c r="AV260" s="47">
        <v>0</v>
      </c>
      <c r="AW260" s="47">
        <v>0</v>
      </c>
      <c r="AX260" s="47">
        <v>0</v>
      </c>
      <c r="AY260">
        <v>0</v>
      </c>
      <c r="AZ260" s="47">
        <v>0</v>
      </c>
      <c r="BA260" s="47">
        <v>0</v>
      </c>
      <c r="BB260">
        <v>0</v>
      </c>
      <c r="BC260" t="s">
        <v>154</v>
      </c>
      <c r="BD260">
        <v>-1</v>
      </c>
      <c r="BE260">
        <v>0</v>
      </c>
      <c r="BF260">
        <v>0</v>
      </c>
      <c r="BG260">
        <v>0</v>
      </c>
    </row>
    <row r="261" spans="1:59" x14ac:dyDescent="0.25">
      <c r="A261" s="47">
        <v>0</v>
      </c>
      <c r="B261" s="47">
        <v>0</v>
      </c>
      <c r="C261" s="47">
        <v>0</v>
      </c>
      <c r="D261" s="47">
        <v>0</v>
      </c>
      <c r="E261" s="47">
        <v>0</v>
      </c>
      <c r="F261" s="47">
        <v>0</v>
      </c>
      <c r="G261" s="47">
        <v>0</v>
      </c>
      <c r="H261" s="47">
        <v>0</v>
      </c>
      <c r="I261" s="47">
        <v>0</v>
      </c>
      <c r="J261" s="47">
        <v>0</v>
      </c>
      <c r="K261" s="47">
        <v>21</v>
      </c>
      <c r="L261" s="47">
        <v>277</v>
      </c>
      <c r="M261" s="47">
        <v>1</v>
      </c>
      <c r="N261" s="47">
        <v>6</v>
      </c>
      <c r="O261" s="42">
        <v>0</v>
      </c>
      <c r="P261" s="42">
        <v>1</v>
      </c>
      <c r="Q261" s="42">
        <v>0</v>
      </c>
      <c r="R261" s="42">
        <v>0</v>
      </c>
      <c r="S261" s="47">
        <v>0</v>
      </c>
      <c r="T261" s="42">
        <v>1.5</v>
      </c>
      <c r="U261" s="42">
        <v>0</v>
      </c>
      <c r="V261" s="42">
        <v>0</v>
      </c>
      <c r="W261" s="42">
        <v>0</v>
      </c>
      <c r="X261" s="42">
        <v>0</v>
      </c>
      <c r="Y261" s="42">
        <v>0</v>
      </c>
      <c r="Z261" s="42">
        <v>0</v>
      </c>
      <c r="AA261" s="42">
        <v>0</v>
      </c>
      <c r="AB261" s="42">
        <v>0</v>
      </c>
      <c r="AC261" s="42">
        <v>0</v>
      </c>
      <c r="AD261" s="42">
        <v>0</v>
      </c>
      <c r="AE261" s="42">
        <v>0</v>
      </c>
      <c r="AF261" s="42">
        <v>0</v>
      </c>
      <c r="AG261" s="42">
        <v>0</v>
      </c>
      <c r="AH261" s="42">
        <v>0</v>
      </c>
      <c r="AI261" s="47">
        <v>0</v>
      </c>
      <c r="AJ261" s="47">
        <v>0</v>
      </c>
      <c r="AK261" s="47">
        <v>0</v>
      </c>
      <c r="AL261" s="47">
        <v>0</v>
      </c>
      <c r="AM261" s="47">
        <v>0</v>
      </c>
      <c r="AN261">
        <v>0</v>
      </c>
      <c r="AO261" s="47">
        <v>0</v>
      </c>
      <c r="AP261" s="47">
        <v>0</v>
      </c>
      <c r="AQ261" s="47">
        <v>0</v>
      </c>
      <c r="AR261" s="47">
        <v>0</v>
      </c>
      <c r="AS261" s="47">
        <v>0</v>
      </c>
      <c r="AT261" s="47">
        <v>0</v>
      </c>
      <c r="AU261" s="47">
        <v>0</v>
      </c>
      <c r="AV261" s="47">
        <v>0</v>
      </c>
      <c r="AW261" s="47">
        <v>0</v>
      </c>
      <c r="AX261" s="47">
        <v>0</v>
      </c>
      <c r="AY261">
        <v>0</v>
      </c>
      <c r="AZ261" s="47">
        <v>0</v>
      </c>
      <c r="BA261" s="47">
        <v>0</v>
      </c>
      <c r="BB261">
        <v>0</v>
      </c>
      <c r="BC261" t="s">
        <v>147</v>
      </c>
      <c r="BD261">
        <v>0</v>
      </c>
      <c r="BE261">
        <v>0</v>
      </c>
      <c r="BF261">
        <v>0</v>
      </c>
      <c r="BG261">
        <v>0</v>
      </c>
    </row>
    <row r="262" spans="1:59" x14ac:dyDescent="0.25">
      <c r="A262" s="47">
        <v>0</v>
      </c>
      <c r="B262" s="47">
        <v>0</v>
      </c>
      <c r="C262" s="47">
        <v>0</v>
      </c>
      <c r="D262" s="47">
        <v>0</v>
      </c>
      <c r="E262" s="47">
        <v>0</v>
      </c>
      <c r="F262" s="47">
        <v>0</v>
      </c>
      <c r="G262" s="47">
        <v>0</v>
      </c>
      <c r="H262" s="47">
        <v>0</v>
      </c>
      <c r="I262" s="47">
        <v>0</v>
      </c>
      <c r="J262" s="47">
        <v>0</v>
      </c>
      <c r="K262" s="47">
        <v>21</v>
      </c>
      <c r="L262" s="47">
        <v>264</v>
      </c>
      <c r="M262" s="47">
        <v>3</v>
      </c>
      <c r="N262" s="47">
        <v>6</v>
      </c>
      <c r="O262" s="42">
        <v>0</v>
      </c>
      <c r="P262" s="42">
        <v>1</v>
      </c>
      <c r="Q262" s="42">
        <v>0</v>
      </c>
      <c r="R262" s="42">
        <v>0</v>
      </c>
      <c r="S262" s="47">
        <v>0</v>
      </c>
      <c r="T262" s="42">
        <v>1.5</v>
      </c>
      <c r="U262" s="42">
        <v>0</v>
      </c>
      <c r="V262" s="42">
        <v>0</v>
      </c>
      <c r="W262" s="42">
        <v>0</v>
      </c>
      <c r="X262" s="42">
        <v>0</v>
      </c>
      <c r="Y262" s="42">
        <v>0</v>
      </c>
      <c r="Z262" s="42">
        <v>0</v>
      </c>
      <c r="AA262" s="42">
        <v>0</v>
      </c>
      <c r="AB262" s="42">
        <v>0</v>
      </c>
      <c r="AC262" s="42">
        <v>0</v>
      </c>
      <c r="AD262" s="42">
        <v>0</v>
      </c>
      <c r="AE262" s="42">
        <v>0</v>
      </c>
      <c r="AF262" s="42">
        <v>0</v>
      </c>
      <c r="AG262" s="42">
        <v>0</v>
      </c>
      <c r="AH262" s="42">
        <v>0</v>
      </c>
      <c r="AI262" s="47">
        <v>0</v>
      </c>
      <c r="AJ262" s="47">
        <v>0</v>
      </c>
      <c r="AK262" s="47">
        <v>0</v>
      </c>
      <c r="AL262" s="47">
        <v>0</v>
      </c>
      <c r="AM262" s="47">
        <v>0</v>
      </c>
      <c r="AN262">
        <v>0</v>
      </c>
      <c r="AO262" s="47">
        <v>0</v>
      </c>
      <c r="AP262" s="47">
        <v>0</v>
      </c>
      <c r="AQ262" s="47">
        <v>0</v>
      </c>
      <c r="AR262" s="47">
        <v>0</v>
      </c>
      <c r="AS262" s="47">
        <v>0</v>
      </c>
      <c r="AT262" s="47">
        <v>0</v>
      </c>
      <c r="AU262" s="47">
        <v>0</v>
      </c>
      <c r="AV262" s="47">
        <v>0</v>
      </c>
      <c r="AW262" s="47">
        <v>0</v>
      </c>
      <c r="AX262" s="47">
        <v>0</v>
      </c>
      <c r="AY262">
        <v>0</v>
      </c>
      <c r="AZ262" s="47">
        <v>0</v>
      </c>
      <c r="BA262" s="47">
        <v>0</v>
      </c>
      <c r="BB262">
        <v>0</v>
      </c>
      <c r="BC262" t="s">
        <v>504</v>
      </c>
      <c r="BD262">
        <v>0</v>
      </c>
      <c r="BE262">
        <v>0</v>
      </c>
      <c r="BF262">
        <v>0</v>
      </c>
      <c r="BG262">
        <v>0</v>
      </c>
    </row>
    <row r="263" spans="1:59" x14ac:dyDescent="0.25">
      <c r="A263" s="47">
        <v>0</v>
      </c>
      <c r="B263" s="47">
        <v>0</v>
      </c>
      <c r="C263" s="47">
        <v>0</v>
      </c>
      <c r="D263" s="47">
        <v>0</v>
      </c>
      <c r="E263" s="47">
        <v>0</v>
      </c>
      <c r="F263" s="47">
        <v>0</v>
      </c>
      <c r="G263" s="47">
        <v>0</v>
      </c>
      <c r="H263" s="47">
        <v>0</v>
      </c>
      <c r="I263" s="47">
        <v>0</v>
      </c>
      <c r="J263" s="47">
        <v>0</v>
      </c>
      <c r="K263" s="47">
        <v>21</v>
      </c>
      <c r="L263" s="47">
        <v>267</v>
      </c>
      <c r="M263" s="47">
        <v>3</v>
      </c>
      <c r="N263" s="47">
        <v>6</v>
      </c>
      <c r="O263" s="42">
        <v>0</v>
      </c>
      <c r="P263" s="42">
        <v>1</v>
      </c>
      <c r="Q263" s="42">
        <v>0</v>
      </c>
      <c r="R263" s="42">
        <v>0</v>
      </c>
      <c r="S263" s="47">
        <v>0</v>
      </c>
      <c r="T263" s="42">
        <v>1.5</v>
      </c>
      <c r="U263" s="42">
        <v>0</v>
      </c>
      <c r="V263" s="42">
        <v>0</v>
      </c>
      <c r="W263" s="42">
        <v>0</v>
      </c>
      <c r="X263" s="42">
        <v>0</v>
      </c>
      <c r="Y263" s="42">
        <v>0</v>
      </c>
      <c r="Z263" s="42">
        <v>0</v>
      </c>
      <c r="AA263" s="42">
        <v>0</v>
      </c>
      <c r="AB263" s="42">
        <v>0</v>
      </c>
      <c r="AC263" s="42">
        <v>0</v>
      </c>
      <c r="AD263" s="42">
        <v>0</v>
      </c>
      <c r="AE263" s="42">
        <v>0</v>
      </c>
      <c r="AF263" s="42">
        <v>0</v>
      </c>
      <c r="AG263" s="42">
        <v>0</v>
      </c>
      <c r="AH263" s="42">
        <v>0</v>
      </c>
      <c r="AI263" s="47">
        <v>0</v>
      </c>
      <c r="AJ263" s="47">
        <v>0</v>
      </c>
      <c r="AK263" s="47">
        <v>0</v>
      </c>
      <c r="AL263" s="47">
        <v>0</v>
      </c>
      <c r="AM263" s="47">
        <v>0</v>
      </c>
      <c r="AN263">
        <v>0</v>
      </c>
      <c r="AO263" s="47">
        <v>0</v>
      </c>
      <c r="AP263" s="47">
        <v>0</v>
      </c>
      <c r="AQ263" s="47">
        <v>0</v>
      </c>
      <c r="AR263" s="47">
        <v>0</v>
      </c>
      <c r="AS263" s="47">
        <v>0</v>
      </c>
      <c r="AT263" s="47">
        <v>0</v>
      </c>
      <c r="AU263" s="47">
        <v>0</v>
      </c>
      <c r="AV263" s="47">
        <v>0</v>
      </c>
      <c r="AW263" s="47">
        <v>0</v>
      </c>
      <c r="AX263" s="47">
        <v>0</v>
      </c>
      <c r="AY263">
        <v>0</v>
      </c>
      <c r="AZ263" s="47">
        <v>0</v>
      </c>
      <c r="BA263" s="47">
        <v>0</v>
      </c>
      <c r="BB263">
        <v>0</v>
      </c>
      <c r="BC263" t="s">
        <v>523</v>
      </c>
      <c r="BD263">
        <v>0</v>
      </c>
      <c r="BE263">
        <v>0</v>
      </c>
      <c r="BF263">
        <v>0</v>
      </c>
      <c r="BG263">
        <v>0</v>
      </c>
    </row>
    <row r="264" spans="1:59" x14ac:dyDescent="0.25">
      <c r="A264" s="47">
        <v>0</v>
      </c>
      <c r="B264" s="47">
        <v>0</v>
      </c>
      <c r="C264" s="47">
        <v>0</v>
      </c>
      <c r="D264" s="47">
        <v>0</v>
      </c>
      <c r="E264" s="47">
        <v>0</v>
      </c>
      <c r="F264" s="47">
        <v>0</v>
      </c>
      <c r="G264" s="47">
        <v>0</v>
      </c>
      <c r="H264" s="47">
        <v>0</v>
      </c>
      <c r="I264" s="47">
        <v>0</v>
      </c>
      <c r="J264" s="47">
        <v>0</v>
      </c>
      <c r="K264" s="47">
        <v>21</v>
      </c>
      <c r="L264" s="47">
        <v>1371</v>
      </c>
      <c r="M264" s="47">
        <v>4</v>
      </c>
      <c r="N264" s="47">
        <v>6</v>
      </c>
      <c r="O264" s="42">
        <v>0</v>
      </c>
      <c r="P264" s="42">
        <v>1</v>
      </c>
      <c r="Q264" s="42">
        <v>0</v>
      </c>
      <c r="R264" s="42">
        <v>0</v>
      </c>
      <c r="S264" s="47">
        <v>0</v>
      </c>
      <c r="T264" s="42">
        <v>1.5</v>
      </c>
      <c r="U264" s="42">
        <v>0</v>
      </c>
      <c r="V264" s="42">
        <v>0</v>
      </c>
      <c r="W264" s="42">
        <v>0</v>
      </c>
      <c r="X264" s="42">
        <v>0</v>
      </c>
      <c r="Y264" s="42">
        <v>0</v>
      </c>
      <c r="Z264" s="42">
        <v>0</v>
      </c>
      <c r="AA264" s="42">
        <v>0</v>
      </c>
      <c r="AB264" s="42">
        <v>0</v>
      </c>
      <c r="AC264" s="42">
        <v>0</v>
      </c>
      <c r="AD264" s="42">
        <v>0</v>
      </c>
      <c r="AE264" s="42">
        <v>0</v>
      </c>
      <c r="AF264" s="42">
        <v>0</v>
      </c>
      <c r="AG264" s="42">
        <v>0</v>
      </c>
      <c r="AH264" s="42">
        <v>0</v>
      </c>
      <c r="AI264" s="47">
        <v>0</v>
      </c>
      <c r="AJ264" s="47">
        <v>0</v>
      </c>
      <c r="AK264" s="47">
        <v>0</v>
      </c>
      <c r="AL264" s="47">
        <v>0</v>
      </c>
      <c r="AM264" s="47">
        <v>0</v>
      </c>
      <c r="AN264">
        <v>0</v>
      </c>
      <c r="AO264" s="47">
        <v>0</v>
      </c>
      <c r="AP264" s="47">
        <v>0</v>
      </c>
      <c r="AQ264" s="47">
        <v>0</v>
      </c>
      <c r="AR264" s="47">
        <v>0</v>
      </c>
      <c r="AS264" s="47">
        <v>0</v>
      </c>
      <c r="AT264" s="47">
        <v>0</v>
      </c>
      <c r="AU264" s="47">
        <v>0</v>
      </c>
      <c r="AV264" s="47">
        <v>0</v>
      </c>
      <c r="AW264" s="47">
        <v>0</v>
      </c>
      <c r="AX264" s="47">
        <v>0</v>
      </c>
      <c r="AY264">
        <v>0</v>
      </c>
      <c r="AZ264" s="47">
        <v>0</v>
      </c>
      <c r="BA264" s="47">
        <v>0</v>
      </c>
      <c r="BB264">
        <v>0</v>
      </c>
      <c r="BC264" t="s">
        <v>336</v>
      </c>
      <c r="BD264">
        <v>0</v>
      </c>
      <c r="BE264">
        <v>0</v>
      </c>
      <c r="BF264">
        <v>0</v>
      </c>
      <c r="BG264">
        <v>0</v>
      </c>
    </row>
    <row r="265" spans="1:59" x14ac:dyDescent="0.25">
      <c r="A265" s="47">
        <v>0</v>
      </c>
      <c r="B265" s="47">
        <v>0</v>
      </c>
      <c r="C265" s="47">
        <v>0</v>
      </c>
      <c r="D265" s="47">
        <v>0</v>
      </c>
      <c r="E265" s="47">
        <v>0</v>
      </c>
      <c r="F265" s="47">
        <v>0</v>
      </c>
      <c r="G265" s="47">
        <v>0</v>
      </c>
      <c r="H265" s="47">
        <v>0</v>
      </c>
      <c r="I265" s="47">
        <v>0</v>
      </c>
      <c r="J265" s="47">
        <v>0</v>
      </c>
      <c r="K265" s="47">
        <v>21</v>
      </c>
      <c r="L265" s="47">
        <v>284</v>
      </c>
      <c r="M265" s="47">
        <v>2</v>
      </c>
      <c r="N265" s="47">
        <v>6</v>
      </c>
      <c r="O265" s="42">
        <v>0</v>
      </c>
      <c r="P265" s="42">
        <v>1</v>
      </c>
      <c r="Q265" s="42">
        <v>0</v>
      </c>
      <c r="R265" s="42">
        <v>0</v>
      </c>
      <c r="S265" s="47">
        <v>0</v>
      </c>
      <c r="T265" s="42">
        <v>1.5</v>
      </c>
      <c r="U265" s="42">
        <v>0</v>
      </c>
      <c r="V265" s="42">
        <v>0</v>
      </c>
      <c r="W265" s="42">
        <v>0</v>
      </c>
      <c r="X265" s="42">
        <v>0</v>
      </c>
      <c r="Y265" s="42">
        <v>0</v>
      </c>
      <c r="Z265" s="42">
        <v>0</v>
      </c>
      <c r="AA265" s="42">
        <v>0</v>
      </c>
      <c r="AB265" s="42">
        <v>0</v>
      </c>
      <c r="AC265" s="42">
        <v>0</v>
      </c>
      <c r="AD265" s="42">
        <v>0</v>
      </c>
      <c r="AE265" s="42">
        <v>0</v>
      </c>
      <c r="AF265" s="42">
        <v>0</v>
      </c>
      <c r="AG265" s="42">
        <v>0</v>
      </c>
      <c r="AH265" s="42">
        <v>0</v>
      </c>
      <c r="AI265" s="47">
        <v>0</v>
      </c>
      <c r="AJ265" s="47">
        <v>0</v>
      </c>
      <c r="AK265" s="47">
        <v>0</v>
      </c>
      <c r="AL265" s="47">
        <v>0</v>
      </c>
      <c r="AM265" s="47">
        <v>0</v>
      </c>
      <c r="AN265">
        <v>0</v>
      </c>
      <c r="AO265" s="47">
        <v>0</v>
      </c>
      <c r="AP265" s="47">
        <v>0</v>
      </c>
      <c r="AQ265" s="47">
        <v>0</v>
      </c>
      <c r="AR265" s="47">
        <v>0</v>
      </c>
      <c r="AS265" s="47">
        <v>0</v>
      </c>
      <c r="AT265" s="47">
        <v>0</v>
      </c>
      <c r="AU265" s="47">
        <v>0</v>
      </c>
      <c r="AV265" s="47">
        <v>0</v>
      </c>
      <c r="AW265" s="47">
        <v>0</v>
      </c>
      <c r="AX265" s="47">
        <v>0</v>
      </c>
      <c r="AY265">
        <v>0</v>
      </c>
      <c r="AZ265" s="47">
        <v>0</v>
      </c>
      <c r="BA265" s="47">
        <v>0</v>
      </c>
      <c r="BB265">
        <v>0</v>
      </c>
      <c r="BC265" t="s">
        <v>517</v>
      </c>
      <c r="BD265">
        <v>0</v>
      </c>
      <c r="BE265">
        <v>0</v>
      </c>
      <c r="BF265">
        <v>0</v>
      </c>
      <c r="BG265">
        <v>0</v>
      </c>
    </row>
    <row r="266" spans="1:59" x14ac:dyDescent="0.25">
      <c r="A266" s="47">
        <v>1</v>
      </c>
      <c r="B266" s="47">
        <v>1</v>
      </c>
      <c r="C266" s="47">
        <v>2</v>
      </c>
      <c r="D266" s="47">
        <v>2</v>
      </c>
      <c r="E266" s="47">
        <v>1</v>
      </c>
      <c r="F266" s="47">
        <v>0</v>
      </c>
      <c r="G266" s="47">
        <v>2</v>
      </c>
      <c r="H266" s="47">
        <v>0</v>
      </c>
      <c r="I266" s="47">
        <v>0</v>
      </c>
      <c r="J266" s="47">
        <v>0</v>
      </c>
      <c r="K266" s="47">
        <v>21</v>
      </c>
      <c r="L266" s="47">
        <v>283</v>
      </c>
      <c r="M266" s="47">
        <v>5</v>
      </c>
      <c r="N266" s="47">
        <v>6</v>
      </c>
      <c r="O266" s="42">
        <v>0</v>
      </c>
      <c r="P266" s="42">
        <v>1.86</v>
      </c>
      <c r="Q266" s="42">
        <v>0</v>
      </c>
      <c r="R266" s="42">
        <v>2.33</v>
      </c>
      <c r="S266" s="47">
        <v>3</v>
      </c>
      <c r="T266" s="42">
        <v>4.1399999999999997</v>
      </c>
      <c r="U266" s="42">
        <v>3.65</v>
      </c>
      <c r="V266" s="42">
        <v>-0.3</v>
      </c>
      <c r="W266" s="42">
        <v>37</v>
      </c>
      <c r="X266" s="42">
        <v>17</v>
      </c>
      <c r="Y266" s="42">
        <v>0.33</v>
      </c>
      <c r="Z266" s="42">
        <v>0.33</v>
      </c>
      <c r="AA266" s="42">
        <v>0.67</v>
      </c>
      <c r="AB266" s="42">
        <v>0.33</v>
      </c>
      <c r="AC266" s="42">
        <v>0.67</v>
      </c>
      <c r="AD266" s="42">
        <v>0</v>
      </c>
      <c r="AE266" s="42">
        <v>0</v>
      </c>
      <c r="AF266" s="42">
        <v>0</v>
      </c>
      <c r="AG266" s="42">
        <v>0.67</v>
      </c>
      <c r="AH266" s="42">
        <v>0</v>
      </c>
      <c r="AI266" s="47">
        <v>0</v>
      </c>
      <c r="AJ266" s="47">
        <v>1</v>
      </c>
      <c r="AK266" s="47">
        <v>0</v>
      </c>
      <c r="AL266" s="47">
        <v>0</v>
      </c>
      <c r="AM266" s="47">
        <v>1</v>
      </c>
      <c r="AN266">
        <v>0</v>
      </c>
      <c r="AO266" s="47">
        <v>0</v>
      </c>
      <c r="AP266" s="47">
        <v>0</v>
      </c>
      <c r="AQ266" s="47">
        <v>2</v>
      </c>
      <c r="AR266" s="47">
        <v>0</v>
      </c>
      <c r="AS266" s="47">
        <v>1</v>
      </c>
      <c r="AT266" s="47">
        <v>0</v>
      </c>
      <c r="AU266" s="47">
        <v>2</v>
      </c>
      <c r="AV266" s="47">
        <v>1</v>
      </c>
      <c r="AW266" s="47">
        <v>1</v>
      </c>
      <c r="AX266" s="47">
        <v>0</v>
      </c>
      <c r="AY266">
        <v>0</v>
      </c>
      <c r="AZ266" s="47">
        <v>0</v>
      </c>
      <c r="BA266" s="47">
        <v>0</v>
      </c>
      <c r="BB266">
        <v>0</v>
      </c>
      <c r="BC266" t="s">
        <v>144</v>
      </c>
      <c r="BD266">
        <v>4.4000000000000004</v>
      </c>
      <c r="BE266">
        <v>-0.30000000000000004</v>
      </c>
      <c r="BF266">
        <v>1</v>
      </c>
      <c r="BG266">
        <v>1</v>
      </c>
    </row>
    <row r="267" spans="1:59" x14ac:dyDescent="0.25">
      <c r="A267" s="47">
        <v>0</v>
      </c>
      <c r="B267" s="47">
        <v>0</v>
      </c>
      <c r="C267" s="47">
        <v>0</v>
      </c>
      <c r="D267" s="47">
        <v>0</v>
      </c>
      <c r="E267" s="47">
        <v>0</v>
      </c>
      <c r="F267" s="47">
        <v>0</v>
      </c>
      <c r="G267" s="47">
        <v>0</v>
      </c>
      <c r="H267" s="47">
        <v>0</v>
      </c>
      <c r="I267" s="47">
        <v>0</v>
      </c>
      <c r="J267" s="47">
        <v>0</v>
      </c>
      <c r="K267" s="47">
        <v>21</v>
      </c>
      <c r="L267" s="47">
        <v>284</v>
      </c>
      <c r="M267" s="47">
        <v>3</v>
      </c>
      <c r="N267" s="47">
        <v>6</v>
      </c>
      <c r="O267" s="42">
        <v>0</v>
      </c>
      <c r="P267" s="42">
        <v>1</v>
      </c>
      <c r="Q267" s="42">
        <v>0</v>
      </c>
      <c r="R267" s="42">
        <v>0</v>
      </c>
      <c r="S267" s="47">
        <v>0</v>
      </c>
      <c r="T267" s="42">
        <v>1.5</v>
      </c>
      <c r="U267" s="42">
        <v>0</v>
      </c>
      <c r="V267" s="42">
        <v>0</v>
      </c>
      <c r="W267" s="42">
        <v>0</v>
      </c>
      <c r="X267" s="42">
        <v>0</v>
      </c>
      <c r="Y267" s="42">
        <v>0</v>
      </c>
      <c r="Z267" s="42">
        <v>0</v>
      </c>
      <c r="AA267" s="42">
        <v>0</v>
      </c>
      <c r="AB267" s="42">
        <v>0</v>
      </c>
      <c r="AC267" s="42">
        <v>0</v>
      </c>
      <c r="AD267" s="42">
        <v>0</v>
      </c>
      <c r="AE267" s="42">
        <v>0</v>
      </c>
      <c r="AF267" s="42">
        <v>0</v>
      </c>
      <c r="AG267" s="42">
        <v>0</v>
      </c>
      <c r="AH267" s="42">
        <v>0</v>
      </c>
      <c r="AI267" s="47">
        <v>0</v>
      </c>
      <c r="AJ267" s="47">
        <v>0</v>
      </c>
      <c r="AK267" s="47">
        <v>0</v>
      </c>
      <c r="AL267" s="47">
        <v>0</v>
      </c>
      <c r="AM267" s="47">
        <v>0</v>
      </c>
      <c r="AN267">
        <v>0</v>
      </c>
      <c r="AO267" s="47">
        <v>0</v>
      </c>
      <c r="AP267" s="47">
        <v>0</v>
      </c>
      <c r="AQ267" s="47">
        <v>0</v>
      </c>
      <c r="AR267" s="47">
        <v>0</v>
      </c>
      <c r="AS267" s="47">
        <v>0</v>
      </c>
      <c r="AT267" s="47">
        <v>0</v>
      </c>
      <c r="AU267" s="47">
        <v>0</v>
      </c>
      <c r="AV267" s="47">
        <v>0</v>
      </c>
      <c r="AW267" s="47">
        <v>0</v>
      </c>
      <c r="AX267" s="47">
        <v>0</v>
      </c>
      <c r="AY267">
        <v>0</v>
      </c>
      <c r="AZ267" s="47">
        <v>0</v>
      </c>
      <c r="BA267" s="47">
        <v>0</v>
      </c>
      <c r="BB267">
        <v>0</v>
      </c>
      <c r="BC267" t="s">
        <v>563</v>
      </c>
      <c r="BD267">
        <v>0</v>
      </c>
      <c r="BE267">
        <v>0</v>
      </c>
      <c r="BF267">
        <v>0</v>
      </c>
      <c r="BG267">
        <v>0</v>
      </c>
    </row>
    <row r="268" spans="1:59" x14ac:dyDescent="0.25">
      <c r="A268" s="47">
        <v>1</v>
      </c>
      <c r="B268" s="47">
        <v>0</v>
      </c>
      <c r="C268" s="47">
        <v>3</v>
      </c>
      <c r="D268" s="47">
        <v>0</v>
      </c>
      <c r="E268" s="47">
        <v>1</v>
      </c>
      <c r="F268" s="47">
        <v>0</v>
      </c>
      <c r="G268" s="47">
        <v>0</v>
      </c>
      <c r="H268" s="47">
        <v>0</v>
      </c>
      <c r="I268" s="47">
        <v>0</v>
      </c>
      <c r="J268" s="47">
        <v>0</v>
      </c>
      <c r="K268" s="47">
        <v>21</v>
      </c>
      <c r="L268" s="47">
        <v>282</v>
      </c>
      <c r="M268" s="47">
        <v>5</v>
      </c>
      <c r="N268" s="47">
        <v>6</v>
      </c>
      <c r="O268" s="42">
        <v>0</v>
      </c>
      <c r="P268" s="42">
        <v>0.72</v>
      </c>
      <c r="Q268" s="42">
        <v>0</v>
      </c>
      <c r="R268" s="42">
        <v>-0.47</v>
      </c>
      <c r="S268" s="47">
        <v>3</v>
      </c>
      <c r="T268" s="42">
        <v>0.53</v>
      </c>
      <c r="U268" s="42">
        <v>-4.9999999999999989E-2</v>
      </c>
      <c r="V268" s="42">
        <v>-1.3</v>
      </c>
      <c r="W268" s="42">
        <v>18</v>
      </c>
      <c r="X268" s="42">
        <v>6</v>
      </c>
      <c r="Y268" s="42">
        <v>0.33</v>
      </c>
      <c r="Z268" s="42">
        <v>0</v>
      </c>
      <c r="AA268" s="42">
        <v>1</v>
      </c>
      <c r="AB268" s="42">
        <v>0.33</v>
      </c>
      <c r="AC268" s="42">
        <v>0</v>
      </c>
      <c r="AD268" s="42">
        <v>0</v>
      </c>
      <c r="AE268" s="42">
        <v>0</v>
      </c>
      <c r="AF268" s="42">
        <v>0</v>
      </c>
      <c r="AG268" s="42">
        <v>0</v>
      </c>
      <c r="AH268" s="42">
        <v>0</v>
      </c>
      <c r="AI268" s="47">
        <v>1</v>
      </c>
      <c r="AJ268" s="47">
        <v>0</v>
      </c>
      <c r="AK268" s="47">
        <v>2</v>
      </c>
      <c r="AL268" s="47">
        <v>0</v>
      </c>
      <c r="AM268" s="47">
        <v>0</v>
      </c>
      <c r="AN268">
        <v>0</v>
      </c>
      <c r="AO268" s="47">
        <v>0</v>
      </c>
      <c r="AP268" s="47">
        <v>0</v>
      </c>
      <c r="AQ268" s="47">
        <v>0</v>
      </c>
      <c r="AR268" s="47">
        <v>0</v>
      </c>
      <c r="AS268" s="47">
        <v>0</v>
      </c>
      <c r="AT268" s="47">
        <v>0</v>
      </c>
      <c r="AU268" s="47">
        <v>1</v>
      </c>
      <c r="AV268" s="47">
        <v>1</v>
      </c>
      <c r="AW268" s="47">
        <v>0</v>
      </c>
      <c r="AX268" s="47">
        <v>0</v>
      </c>
      <c r="AY268">
        <v>0</v>
      </c>
      <c r="AZ268" s="47">
        <v>0</v>
      </c>
      <c r="BA268" s="47">
        <v>0</v>
      </c>
      <c r="BB268">
        <v>0</v>
      </c>
      <c r="BC268" t="s">
        <v>330</v>
      </c>
      <c r="BD268">
        <v>-9.9999999999999978E-2</v>
      </c>
      <c r="BE268">
        <v>-1.3</v>
      </c>
      <c r="BF268">
        <v>2</v>
      </c>
      <c r="BG268">
        <v>1</v>
      </c>
    </row>
    <row r="269" spans="1:59" x14ac:dyDescent="0.25">
      <c r="A269" s="47">
        <v>0</v>
      </c>
      <c r="B269" s="47">
        <v>0</v>
      </c>
      <c r="C269" s="47">
        <v>0</v>
      </c>
      <c r="D269" s="47">
        <v>0</v>
      </c>
      <c r="E269" s="47">
        <v>0</v>
      </c>
      <c r="F269" s="47">
        <v>0</v>
      </c>
      <c r="G269" s="47">
        <v>0</v>
      </c>
      <c r="H269" s="47">
        <v>0</v>
      </c>
      <c r="I269" s="47">
        <v>0</v>
      </c>
      <c r="J269" s="47">
        <v>0</v>
      </c>
      <c r="K269" s="47">
        <v>21</v>
      </c>
      <c r="L269" s="47">
        <v>264</v>
      </c>
      <c r="M269" s="47">
        <v>4</v>
      </c>
      <c r="N269" s="47">
        <v>6</v>
      </c>
      <c r="O269" s="42">
        <v>0</v>
      </c>
      <c r="P269" s="42">
        <v>1</v>
      </c>
      <c r="Q269" s="42">
        <v>0</v>
      </c>
      <c r="R269" s="42">
        <v>0</v>
      </c>
      <c r="S269" s="47">
        <v>0</v>
      </c>
      <c r="T269" s="42">
        <v>1.5</v>
      </c>
      <c r="U269" s="42">
        <v>0</v>
      </c>
      <c r="V269" s="42">
        <v>0</v>
      </c>
      <c r="W269" s="42">
        <v>0</v>
      </c>
      <c r="X269" s="42">
        <v>0</v>
      </c>
      <c r="Y269" s="42">
        <v>0</v>
      </c>
      <c r="Z269" s="42">
        <v>0</v>
      </c>
      <c r="AA269" s="42">
        <v>0</v>
      </c>
      <c r="AB269" s="42">
        <v>0</v>
      </c>
      <c r="AC269" s="42">
        <v>0</v>
      </c>
      <c r="AD269" s="42">
        <v>0</v>
      </c>
      <c r="AE269" s="42">
        <v>0</v>
      </c>
      <c r="AF269" s="42">
        <v>0</v>
      </c>
      <c r="AG269" s="42">
        <v>0</v>
      </c>
      <c r="AH269" s="42">
        <v>0</v>
      </c>
      <c r="AI269" s="47">
        <v>0</v>
      </c>
      <c r="AJ269" s="47">
        <v>0</v>
      </c>
      <c r="AK269" s="47">
        <v>0</v>
      </c>
      <c r="AL269" s="47">
        <v>0</v>
      </c>
      <c r="AM269" s="47">
        <v>0</v>
      </c>
      <c r="AN269">
        <v>0</v>
      </c>
      <c r="AO269" s="47">
        <v>0</v>
      </c>
      <c r="AP269" s="47">
        <v>0</v>
      </c>
      <c r="AQ269" s="47">
        <v>0</v>
      </c>
      <c r="AR269" s="47">
        <v>0</v>
      </c>
      <c r="AS269" s="47">
        <v>0</v>
      </c>
      <c r="AT269" s="47">
        <v>0</v>
      </c>
      <c r="AU269" s="47">
        <v>0</v>
      </c>
      <c r="AV269" s="47">
        <v>0</v>
      </c>
      <c r="AW269" s="47">
        <v>0</v>
      </c>
      <c r="AX269" s="47">
        <v>0</v>
      </c>
      <c r="AY269">
        <v>0</v>
      </c>
      <c r="AZ269" s="47">
        <v>0</v>
      </c>
      <c r="BA269" s="47">
        <v>0</v>
      </c>
      <c r="BB269">
        <v>0</v>
      </c>
      <c r="BC269" t="s">
        <v>284</v>
      </c>
      <c r="BD269">
        <v>0</v>
      </c>
      <c r="BE269">
        <v>0</v>
      </c>
      <c r="BF269">
        <v>0</v>
      </c>
      <c r="BG269">
        <v>0</v>
      </c>
    </row>
    <row r="270" spans="1:59" x14ac:dyDescent="0.25">
      <c r="A270" s="47">
        <v>0</v>
      </c>
      <c r="B270" s="47">
        <v>0</v>
      </c>
      <c r="C270" s="47">
        <v>0</v>
      </c>
      <c r="D270" s="47">
        <v>0</v>
      </c>
      <c r="E270" s="47">
        <v>0</v>
      </c>
      <c r="F270" s="47">
        <v>0</v>
      </c>
      <c r="G270" s="47">
        <v>0</v>
      </c>
      <c r="H270" s="47">
        <v>0</v>
      </c>
      <c r="I270" s="47">
        <v>0</v>
      </c>
      <c r="J270" s="47">
        <v>0</v>
      </c>
      <c r="K270" s="47">
        <v>21</v>
      </c>
      <c r="L270" s="47">
        <v>262</v>
      </c>
      <c r="M270" s="47">
        <v>1</v>
      </c>
      <c r="N270" s="47">
        <v>6</v>
      </c>
      <c r="O270" s="42">
        <v>0</v>
      </c>
      <c r="P270" s="42">
        <v>7</v>
      </c>
      <c r="Q270" s="42">
        <v>0</v>
      </c>
      <c r="R270" s="42">
        <v>0</v>
      </c>
      <c r="S270" s="47">
        <v>0</v>
      </c>
      <c r="T270" s="42">
        <v>2.13</v>
      </c>
      <c r="U270" s="42">
        <v>0</v>
      </c>
      <c r="V270" s="42">
        <v>0</v>
      </c>
      <c r="W270" s="42">
        <v>0</v>
      </c>
      <c r="X270" s="42">
        <v>0</v>
      </c>
      <c r="Y270" s="42">
        <v>0</v>
      </c>
      <c r="Z270" s="42">
        <v>0</v>
      </c>
      <c r="AA270" s="42">
        <v>0</v>
      </c>
      <c r="AB270" s="42">
        <v>0</v>
      </c>
      <c r="AC270" s="42">
        <v>0</v>
      </c>
      <c r="AD270" s="42">
        <v>0</v>
      </c>
      <c r="AE270" s="42">
        <v>0</v>
      </c>
      <c r="AF270" s="42">
        <v>0</v>
      </c>
      <c r="AG270" s="42">
        <v>0</v>
      </c>
      <c r="AH270" s="42">
        <v>0</v>
      </c>
      <c r="AI270" s="47">
        <v>0</v>
      </c>
      <c r="AJ270" s="47">
        <v>0</v>
      </c>
      <c r="AK270" s="47">
        <v>0</v>
      </c>
      <c r="AL270" s="47">
        <v>0</v>
      </c>
      <c r="AM270" s="47">
        <v>0</v>
      </c>
      <c r="AN270">
        <v>0</v>
      </c>
      <c r="AO270" s="47">
        <v>0</v>
      </c>
      <c r="AP270" s="47">
        <v>0</v>
      </c>
      <c r="AQ270" s="47">
        <v>0</v>
      </c>
      <c r="AR270" s="47">
        <v>0</v>
      </c>
      <c r="AS270" s="47">
        <v>0</v>
      </c>
      <c r="AT270" s="47">
        <v>0</v>
      </c>
      <c r="AU270" s="47">
        <v>0</v>
      </c>
      <c r="AV270" s="47">
        <v>0</v>
      </c>
      <c r="AW270" s="47">
        <v>0</v>
      </c>
      <c r="AX270" s="47">
        <v>0</v>
      </c>
      <c r="AY270">
        <v>0</v>
      </c>
      <c r="AZ270" s="47">
        <v>0</v>
      </c>
      <c r="BA270" s="47">
        <v>0</v>
      </c>
      <c r="BB270">
        <v>0</v>
      </c>
      <c r="BC270" t="s">
        <v>555</v>
      </c>
      <c r="BD270">
        <v>0</v>
      </c>
      <c r="BE270">
        <v>0</v>
      </c>
      <c r="BF270">
        <v>0</v>
      </c>
      <c r="BG270">
        <v>0</v>
      </c>
    </row>
    <row r="271" spans="1:59" x14ac:dyDescent="0.25">
      <c r="A271" s="47">
        <v>0</v>
      </c>
      <c r="B271" s="47">
        <v>0</v>
      </c>
      <c r="C271" s="47">
        <v>0</v>
      </c>
      <c r="D271" s="47">
        <v>0</v>
      </c>
      <c r="E271" s="47">
        <v>0</v>
      </c>
      <c r="F271" s="47">
        <v>0</v>
      </c>
      <c r="G271" s="47">
        <v>0</v>
      </c>
      <c r="H271" s="47">
        <v>0</v>
      </c>
      <c r="I271" s="47">
        <v>0</v>
      </c>
      <c r="J271" s="47">
        <v>0</v>
      </c>
      <c r="K271" s="47">
        <v>21</v>
      </c>
      <c r="L271" s="47">
        <v>263</v>
      </c>
      <c r="M271" s="47">
        <v>4</v>
      </c>
      <c r="N271" s="47">
        <v>6</v>
      </c>
      <c r="O271" s="42">
        <v>0</v>
      </c>
      <c r="P271" s="42">
        <v>3</v>
      </c>
      <c r="Q271" s="42">
        <v>0</v>
      </c>
      <c r="R271" s="42">
        <v>0</v>
      </c>
      <c r="S271" s="47">
        <v>0</v>
      </c>
      <c r="T271" s="42">
        <v>1.71</v>
      </c>
      <c r="U271" s="42">
        <v>0</v>
      </c>
      <c r="V271" s="42">
        <v>0</v>
      </c>
      <c r="W271" s="42">
        <v>0</v>
      </c>
      <c r="X271" s="42">
        <v>0</v>
      </c>
      <c r="Y271" s="42">
        <v>0</v>
      </c>
      <c r="Z271" s="42">
        <v>0</v>
      </c>
      <c r="AA271" s="42">
        <v>0</v>
      </c>
      <c r="AB271" s="42">
        <v>0</v>
      </c>
      <c r="AC271" s="42">
        <v>0</v>
      </c>
      <c r="AD271" s="42">
        <v>0</v>
      </c>
      <c r="AE271" s="42">
        <v>0</v>
      </c>
      <c r="AF271" s="42">
        <v>0</v>
      </c>
      <c r="AG271" s="42">
        <v>0</v>
      </c>
      <c r="AH271" s="42">
        <v>0</v>
      </c>
      <c r="AI271" s="47">
        <v>0</v>
      </c>
      <c r="AJ271" s="47">
        <v>0</v>
      </c>
      <c r="AK271" s="47">
        <v>0</v>
      </c>
      <c r="AL271" s="47">
        <v>0</v>
      </c>
      <c r="AM271" s="47">
        <v>0</v>
      </c>
      <c r="AN271">
        <v>0</v>
      </c>
      <c r="AO271" s="47">
        <v>0</v>
      </c>
      <c r="AP271" s="47">
        <v>0</v>
      </c>
      <c r="AQ271" s="47">
        <v>0</v>
      </c>
      <c r="AR271" s="47">
        <v>0</v>
      </c>
      <c r="AS271" s="47">
        <v>0</v>
      </c>
      <c r="AT271" s="47">
        <v>0</v>
      </c>
      <c r="AU271" s="47">
        <v>0</v>
      </c>
      <c r="AV271" s="47">
        <v>0</v>
      </c>
      <c r="AW271" s="47">
        <v>0</v>
      </c>
      <c r="AX271" s="47">
        <v>0</v>
      </c>
      <c r="AY271">
        <v>0</v>
      </c>
      <c r="AZ271" s="47">
        <v>0</v>
      </c>
      <c r="BA271" s="47">
        <v>0</v>
      </c>
      <c r="BB271">
        <v>0</v>
      </c>
      <c r="BC271" t="s">
        <v>614</v>
      </c>
      <c r="BD271">
        <v>0</v>
      </c>
      <c r="BE271">
        <v>0</v>
      </c>
      <c r="BF271">
        <v>0</v>
      </c>
      <c r="BG271">
        <v>0</v>
      </c>
    </row>
    <row r="272" spans="1:59" x14ac:dyDescent="0.25">
      <c r="A272" s="47">
        <v>0</v>
      </c>
      <c r="B272" s="47">
        <v>0</v>
      </c>
      <c r="C272" s="47">
        <v>0</v>
      </c>
      <c r="D272" s="47">
        <v>0</v>
      </c>
      <c r="E272" s="47">
        <v>0</v>
      </c>
      <c r="F272" s="47">
        <v>0</v>
      </c>
      <c r="G272" s="47">
        <v>0</v>
      </c>
      <c r="H272" s="47">
        <v>0</v>
      </c>
      <c r="I272" s="47">
        <v>0</v>
      </c>
      <c r="J272" s="47">
        <v>0</v>
      </c>
      <c r="K272" s="47">
        <v>21</v>
      </c>
      <c r="L272" s="47">
        <v>1371</v>
      </c>
      <c r="M272" s="47">
        <v>5</v>
      </c>
      <c r="N272" s="47">
        <v>6</v>
      </c>
      <c r="O272" s="42">
        <v>0</v>
      </c>
      <c r="P272" s="42">
        <v>1</v>
      </c>
      <c r="Q272" s="42">
        <v>0</v>
      </c>
      <c r="R272" s="42">
        <v>0</v>
      </c>
      <c r="S272" s="47">
        <v>0</v>
      </c>
      <c r="T272" s="42">
        <v>1.5</v>
      </c>
      <c r="U272" s="42">
        <v>0</v>
      </c>
      <c r="V272" s="42">
        <v>0</v>
      </c>
      <c r="W272" s="42">
        <v>0</v>
      </c>
      <c r="X272" s="42">
        <v>0</v>
      </c>
      <c r="Y272" s="42">
        <v>0</v>
      </c>
      <c r="Z272" s="42">
        <v>0</v>
      </c>
      <c r="AA272" s="42">
        <v>0</v>
      </c>
      <c r="AB272" s="42">
        <v>0</v>
      </c>
      <c r="AC272" s="42">
        <v>0</v>
      </c>
      <c r="AD272" s="42">
        <v>0</v>
      </c>
      <c r="AE272" s="42">
        <v>0</v>
      </c>
      <c r="AF272" s="42">
        <v>0</v>
      </c>
      <c r="AG272" s="42">
        <v>0</v>
      </c>
      <c r="AH272" s="42">
        <v>0</v>
      </c>
      <c r="AI272" s="47">
        <v>0</v>
      </c>
      <c r="AJ272" s="47">
        <v>0</v>
      </c>
      <c r="AK272" s="47">
        <v>0</v>
      </c>
      <c r="AL272" s="47">
        <v>0</v>
      </c>
      <c r="AM272" s="47">
        <v>0</v>
      </c>
      <c r="AN272">
        <v>0</v>
      </c>
      <c r="AO272" s="47">
        <v>0</v>
      </c>
      <c r="AP272" s="47">
        <v>0</v>
      </c>
      <c r="AQ272" s="47">
        <v>0</v>
      </c>
      <c r="AR272" s="47">
        <v>0</v>
      </c>
      <c r="AS272" s="47">
        <v>0</v>
      </c>
      <c r="AT272" s="47">
        <v>0</v>
      </c>
      <c r="AU272" s="47">
        <v>0</v>
      </c>
      <c r="AV272" s="47">
        <v>0</v>
      </c>
      <c r="AW272" s="47">
        <v>0</v>
      </c>
      <c r="AX272" s="47">
        <v>0</v>
      </c>
      <c r="AY272">
        <v>0</v>
      </c>
      <c r="AZ272" s="47">
        <v>0</v>
      </c>
      <c r="BA272" s="47">
        <v>0</v>
      </c>
      <c r="BB272">
        <v>0</v>
      </c>
      <c r="BC272" t="s">
        <v>540</v>
      </c>
      <c r="BD272">
        <v>0</v>
      </c>
      <c r="BE272">
        <v>0</v>
      </c>
      <c r="BF272">
        <v>0</v>
      </c>
      <c r="BG272">
        <v>0</v>
      </c>
    </row>
    <row r="273" spans="1:59" x14ac:dyDescent="0.25">
      <c r="A273" s="47">
        <v>0</v>
      </c>
      <c r="B273" s="47">
        <v>0</v>
      </c>
      <c r="C273" s="47">
        <v>0</v>
      </c>
      <c r="D273" s="47">
        <v>0</v>
      </c>
      <c r="E273" s="47">
        <v>0</v>
      </c>
      <c r="F273" s="47">
        <v>0</v>
      </c>
      <c r="G273" s="47">
        <v>0</v>
      </c>
      <c r="H273" s="47">
        <v>0</v>
      </c>
      <c r="I273" s="47">
        <v>0</v>
      </c>
      <c r="J273" s="47">
        <v>0</v>
      </c>
      <c r="K273" s="47">
        <v>21</v>
      </c>
      <c r="L273" s="47">
        <v>277</v>
      </c>
      <c r="M273" s="47">
        <v>2</v>
      </c>
      <c r="N273" s="47">
        <v>6</v>
      </c>
      <c r="O273" s="42">
        <v>0</v>
      </c>
      <c r="P273" s="42">
        <v>0.71</v>
      </c>
      <c r="Q273" s="42">
        <v>0</v>
      </c>
      <c r="R273" s="42">
        <v>0</v>
      </c>
      <c r="S273" s="47">
        <v>1</v>
      </c>
      <c r="T273" s="42">
        <v>1.47</v>
      </c>
      <c r="U273" s="42">
        <v>0</v>
      </c>
      <c r="V273" s="42">
        <v>0</v>
      </c>
      <c r="W273" s="42">
        <v>22</v>
      </c>
      <c r="X273" s="42">
        <v>22</v>
      </c>
      <c r="Y273" s="42">
        <v>0</v>
      </c>
      <c r="Z273" s="42">
        <v>0</v>
      </c>
      <c r="AA273" s="42">
        <v>0</v>
      </c>
      <c r="AB273" s="42">
        <v>0</v>
      </c>
      <c r="AC273" s="42">
        <v>0</v>
      </c>
      <c r="AD273" s="42">
        <v>0</v>
      </c>
      <c r="AE273" s="42">
        <v>0</v>
      </c>
      <c r="AF273" s="42">
        <v>0</v>
      </c>
      <c r="AG273" s="42">
        <v>0</v>
      </c>
      <c r="AH273" s="42">
        <v>0</v>
      </c>
      <c r="AI273" s="47">
        <v>0</v>
      </c>
      <c r="AJ273" s="47">
        <v>0</v>
      </c>
      <c r="AK273" s="47">
        <v>0</v>
      </c>
      <c r="AL273" s="47">
        <v>0</v>
      </c>
      <c r="AM273" s="47">
        <v>0</v>
      </c>
      <c r="AN273">
        <v>0</v>
      </c>
      <c r="AO273" s="47">
        <v>0</v>
      </c>
      <c r="AP273" s="47">
        <v>0</v>
      </c>
      <c r="AQ273" s="47">
        <v>0</v>
      </c>
      <c r="AR273" s="47">
        <v>0</v>
      </c>
      <c r="AS273" s="47">
        <v>0</v>
      </c>
      <c r="AT273" s="47">
        <v>0</v>
      </c>
      <c r="AU273" s="47">
        <v>0</v>
      </c>
      <c r="AV273" s="47">
        <v>0</v>
      </c>
      <c r="AW273" s="47">
        <v>0</v>
      </c>
      <c r="AX273" s="47">
        <v>0</v>
      </c>
      <c r="AY273">
        <v>0</v>
      </c>
      <c r="AZ273" s="47">
        <v>0</v>
      </c>
      <c r="BA273" s="47">
        <v>0</v>
      </c>
      <c r="BB273">
        <v>0</v>
      </c>
      <c r="BC273" t="s">
        <v>138</v>
      </c>
      <c r="BD273">
        <v>0</v>
      </c>
      <c r="BE273">
        <v>0</v>
      </c>
      <c r="BF273">
        <v>0</v>
      </c>
      <c r="BG273">
        <v>0</v>
      </c>
    </row>
    <row r="274" spans="1:59" x14ac:dyDescent="0.25">
      <c r="A274" s="47">
        <v>0</v>
      </c>
      <c r="B274" s="47">
        <v>0</v>
      </c>
      <c r="C274" s="47">
        <v>2</v>
      </c>
      <c r="D274" s="47">
        <v>0</v>
      </c>
      <c r="E274" s="47">
        <v>0</v>
      </c>
      <c r="F274" s="47">
        <v>0</v>
      </c>
      <c r="G274" s="47">
        <v>0</v>
      </c>
      <c r="H274" s="47">
        <v>0</v>
      </c>
      <c r="I274" s="47">
        <v>0</v>
      </c>
      <c r="J274" s="47">
        <v>0</v>
      </c>
      <c r="K274" s="47">
        <v>21</v>
      </c>
      <c r="L274" s="47">
        <v>290</v>
      </c>
      <c r="M274" s="47">
        <v>4</v>
      </c>
      <c r="N274" s="47">
        <v>2</v>
      </c>
      <c r="O274" s="42">
        <v>0</v>
      </c>
      <c r="P274" s="42">
        <v>1.17</v>
      </c>
      <c r="Q274" s="42">
        <v>0</v>
      </c>
      <c r="R274" s="42">
        <v>-0.2</v>
      </c>
      <c r="S274" s="47">
        <v>3</v>
      </c>
      <c r="T274" s="42">
        <v>0.71</v>
      </c>
      <c r="U274" s="42">
        <v>-0.6</v>
      </c>
      <c r="V274" s="42">
        <v>0</v>
      </c>
      <c r="W274" s="42">
        <v>24</v>
      </c>
      <c r="X274" s="42">
        <v>13</v>
      </c>
      <c r="Y274" s="42">
        <v>0</v>
      </c>
      <c r="Z274" s="42">
        <v>0</v>
      </c>
      <c r="AA274" s="42">
        <v>0.67</v>
      </c>
      <c r="AB274" s="42">
        <v>0</v>
      </c>
      <c r="AC274" s="42">
        <v>0</v>
      </c>
      <c r="AD274" s="42">
        <v>0</v>
      </c>
      <c r="AE274" s="42">
        <v>0</v>
      </c>
      <c r="AF274" s="42">
        <v>0</v>
      </c>
      <c r="AG274" s="42">
        <v>0</v>
      </c>
      <c r="AH274" s="42">
        <v>0</v>
      </c>
      <c r="AI274" s="47">
        <v>0</v>
      </c>
      <c r="AJ274" s="47">
        <v>0</v>
      </c>
      <c r="AK274" s="47">
        <v>2</v>
      </c>
      <c r="AL274" s="47">
        <v>0</v>
      </c>
      <c r="AM274" s="47">
        <v>0</v>
      </c>
      <c r="AN274">
        <v>0</v>
      </c>
      <c r="AO274" s="47">
        <v>0</v>
      </c>
      <c r="AP274" s="47">
        <v>0</v>
      </c>
      <c r="AQ274" s="47">
        <v>0</v>
      </c>
      <c r="AR274" s="47">
        <v>0</v>
      </c>
      <c r="AS274" s="47">
        <v>0</v>
      </c>
      <c r="AT274" s="47">
        <v>0</v>
      </c>
      <c r="AU274" s="47">
        <v>0</v>
      </c>
      <c r="AV274" s="47">
        <v>0</v>
      </c>
      <c r="AW274" s="47">
        <v>0</v>
      </c>
      <c r="AX274" s="47">
        <v>0</v>
      </c>
      <c r="AY274">
        <v>0</v>
      </c>
      <c r="AZ274" s="47">
        <v>0</v>
      </c>
      <c r="BA274" s="47">
        <v>0</v>
      </c>
      <c r="BB274">
        <v>0</v>
      </c>
      <c r="BC274" t="s">
        <v>674</v>
      </c>
      <c r="BD274">
        <v>-0.6</v>
      </c>
      <c r="BE274">
        <v>0</v>
      </c>
      <c r="BF274">
        <v>1</v>
      </c>
      <c r="BG274">
        <v>0</v>
      </c>
    </row>
    <row r="275" spans="1:59" x14ac:dyDescent="0.25">
      <c r="A275" s="47">
        <v>0</v>
      </c>
      <c r="B275" s="47">
        <v>0</v>
      </c>
      <c r="C275" s="47">
        <v>0</v>
      </c>
      <c r="D275" s="47">
        <v>0</v>
      </c>
      <c r="E275" s="47">
        <v>0</v>
      </c>
      <c r="F275" s="47">
        <v>0</v>
      </c>
      <c r="G275" s="47">
        <v>0</v>
      </c>
      <c r="H275" s="47">
        <v>0</v>
      </c>
      <c r="I275" s="47">
        <v>0</v>
      </c>
      <c r="J275" s="47">
        <v>0</v>
      </c>
      <c r="K275" s="47">
        <v>21</v>
      </c>
      <c r="L275" s="47">
        <v>294</v>
      </c>
      <c r="M275" s="47">
        <v>4</v>
      </c>
      <c r="N275" s="47">
        <v>6</v>
      </c>
      <c r="O275" s="42">
        <v>0</v>
      </c>
      <c r="P275" s="42">
        <v>1</v>
      </c>
      <c r="Q275" s="42">
        <v>0</v>
      </c>
      <c r="R275" s="42">
        <v>0</v>
      </c>
      <c r="S275" s="47">
        <v>0</v>
      </c>
      <c r="T275" s="42">
        <v>1.5</v>
      </c>
      <c r="U275" s="42">
        <v>0</v>
      </c>
      <c r="V275" s="42">
        <v>0</v>
      </c>
      <c r="W275" s="42">
        <v>0</v>
      </c>
      <c r="X275" s="42">
        <v>0</v>
      </c>
      <c r="Y275" s="42">
        <v>0</v>
      </c>
      <c r="Z275" s="42">
        <v>0</v>
      </c>
      <c r="AA275" s="42">
        <v>0</v>
      </c>
      <c r="AB275" s="42">
        <v>0</v>
      </c>
      <c r="AC275" s="42">
        <v>0</v>
      </c>
      <c r="AD275" s="42">
        <v>0</v>
      </c>
      <c r="AE275" s="42">
        <v>0</v>
      </c>
      <c r="AF275" s="42">
        <v>0</v>
      </c>
      <c r="AG275" s="42">
        <v>0</v>
      </c>
      <c r="AH275" s="42">
        <v>0</v>
      </c>
      <c r="AI275" s="47">
        <v>0</v>
      </c>
      <c r="AJ275" s="47">
        <v>0</v>
      </c>
      <c r="AK275" s="47">
        <v>0</v>
      </c>
      <c r="AL275" s="47">
        <v>0</v>
      </c>
      <c r="AM275" s="47">
        <v>0</v>
      </c>
      <c r="AN275">
        <v>0</v>
      </c>
      <c r="AO275" s="47">
        <v>0</v>
      </c>
      <c r="AP275" s="47">
        <v>0</v>
      </c>
      <c r="AQ275" s="47">
        <v>0</v>
      </c>
      <c r="AR275" s="47">
        <v>0</v>
      </c>
      <c r="AS275" s="47">
        <v>0</v>
      </c>
      <c r="AT275" s="47">
        <v>0</v>
      </c>
      <c r="AU275" s="47">
        <v>0</v>
      </c>
      <c r="AV275" s="47">
        <v>0</v>
      </c>
      <c r="AW275" s="47">
        <v>0</v>
      </c>
      <c r="AX275" s="47">
        <v>0</v>
      </c>
      <c r="AY275">
        <v>0</v>
      </c>
      <c r="AZ275" s="47">
        <v>0</v>
      </c>
      <c r="BA275" s="47">
        <v>0</v>
      </c>
      <c r="BB275">
        <v>0</v>
      </c>
      <c r="BC275" t="s">
        <v>616</v>
      </c>
      <c r="BD275">
        <v>0</v>
      </c>
      <c r="BE275">
        <v>0</v>
      </c>
      <c r="BF275">
        <v>0</v>
      </c>
      <c r="BG275">
        <v>0</v>
      </c>
    </row>
    <row r="276" spans="1:59" x14ac:dyDescent="0.25">
      <c r="A276" s="47">
        <v>1</v>
      </c>
      <c r="B276" s="47">
        <v>4</v>
      </c>
      <c r="C276" s="47">
        <v>1</v>
      </c>
      <c r="D276" s="47">
        <v>0</v>
      </c>
      <c r="E276" s="47">
        <v>2</v>
      </c>
      <c r="F276" s="47">
        <v>0</v>
      </c>
      <c r="G276" s="47">
        <v>0</v>
      </c>
      <c r="H276" s="47">
        <v>0</v>
      </c>
      <c r="I276" s="47">
        <v>0</v>
      </c>
      <c r="J276" s="47">
        <v>0</v>
      </c>
      <c r="K276" s="47">
        <v>21</v>
      </c>
      <c r="L276" s="47">
        <v>290</v>
      </c>
      <c r="M276" s="47">
        <v>4</v>
      </c>
      <c r="N276" s="47">
        <v>6</v>
      </c>
      <c r="O276" s="42">
        <v>0</v>
      </c>
      <c r="P276" s="42">
        <v>5.19</v>
      </c>
      <c r="Q276" s="42">
        <v>0</v>
      </c>
      <c r="R276" s="42">
        <v>2.25</v>
      </c>
      <c r="S276" s="47">
        <v>2</v>
      </c>
      <c r="T276" s="42">
        <v>3.7</v>
      </c>
      <c r="U276" s="42">
        <v>0</v>
      </c>
      <c r="V276" s="42">
        <v>0</v>
      </c>
      <c r="W276" s="42">
        <v>62</v>
      </c>
      <c r="X276" s="42">
        <v>66</v>
      </c>
      <c r="Y276" s="42">
        <v>1</v>
      </c>
      <c r="Z276" s="42">
        <v>2</v>
      </c>
      <c r="AA276" s="42">
        <v>0.5</v>
      </c>
      <c r="AB276" s="42">
        <v>0.5</v>
      </c>
      <c r="AC276" s="42">
        <v>0</v>
      </c>
      <c r="AD276" s="42">
        <v>0</v>
      </c>
      <c r="AE276" s="42">
        <v>0</v>
      </c>
      <c r="AF276" s="42">
        <v>0</v>
      </c>
      <c r="AG276" s="42">
        <v>0</v>
      </c>
      <c r="AH276" s="42">
        <v>0</v>
      </c>
      <c r="AI276" s="47">
        <v>0</v>
      </c>
      <c r="AJ276" s="47">
        <v>3</v>
      </c>
      <c r="AK276" s="47">
        <v>0</v>
      </c>
      <c r="AL276" s="47">
        <v>0</v>
      </c>
      <c r="AM276" s="47">
        <v>0</v>
      </c>
      <c r="AN276">
        <v>0</v>
      </c>
      <c r="AO276" s="47">
        <v>0</v>
      </c>
      <c r="AP276" s="47">
        <v>0</v>
      </c>
      <c r="AQ276" s="47">
        <v>0</v>
      </c>
      <c r="AR276" s="47">
        <v>0</v>
      </c>
      <c r="AS276" s="47">
        <v>2</v>
      </c>
      <c r="AT276" s="47">
        <v>1</v>
      </c>
      <c r="AU276" s="47">
        <v>1</v>
      </c>
      <c r="AV276" s="47">
        <v>1</v>
      </c>
      <c r="AW276" s="47">
        <v>0</v>
      </c>
      <c r="AX276" s="47">
        <v>0</v>
      </c>
      <c r="AY276">
        <v>0</v>
      </c>
      <c r="AZ276" s="47">
        <v>0</v>
      </c>
      <c r="BA276" s="47">
        <v>0</v>
      </c>
      <c r="BB276">
        <v>0</v>
      </c>
      <c r="BC276" t="s">
        <v>775</v>
      </c>
      <c r="BD276">
        <v>3.5999999999999996</v>
      </c>
      <c r="BE276">
        <v>0.90000000000000013</v>
      </c>
      <c r="BF276">
        <v>0</v>
      </c>
      <c r="BG276">
        <v>0</v>
      </c>
    </row>
    <row r="277" spans="1:59" x14ac:dyDescent="0.25">
      <c r="A277" s="47">
        <v>0</v>
      </c>
      <c r="B277" s="47">
        <v>0</v>
      </c>
      <c r="C277" s="47">
        <v>0</v>
      </c>
      <c r="D277" s="47">
        <v>0</v>
      </c>
      <c r="E277" s="47">
        <v>0</v>
      </c>
      <c r="F277" s="47">
        <v>0</v>
      </c>
      <c r="G277" s="47">
        <v>0</v>
      </c>
      <c r="H277" s="47">
        <v>0</v>
      </c>
      <c r="I277" s="47">
        <v>0</v>
      </c>
      <c r="J277" s="47">
        <v>0</v>
      </c>
      <c r="K277" s="47">
        <v>21</v>
      </c>
      <c r="L277" s="47">
        <v>263</v>
      </c>
      <c r="M277" s="47">
        <v>2</v>
      </c>
      <c r="N277" s="47">
        <v>6</v>
      </c>
      <c r="O277" s="42">
        <v>0</v>
      </c>
      <c r="P277" s="42">
        <v>1</v>
      </c>
      <c r="Q277" s="42">
        <v>0</v>
      </c>
      <c r="R277" s="42">
        <v>0</v>
      </c>
      <c r="S277" s="47">
        <v>0</v>
      </c>
      <c r="T277" s="42">
        <v>1.5</v>
      </c>
      <c r="U277" s="42">
        <v>0</v>
      </c>
      <c r="V277" s="42">
        <v>0</v>
      </c>
      <c r="W277" s="42">
        <v>0</v>
      </c>
      <c r="X277" s="42">
        <v>0</v>
      </c>
      <c r="Y277" s="42">
        <v>0</v>
      </c>
      <c r="Z277" s="42">
        <v>0</v>
      </c>
      <c r="AA277" s="42">
        <v>0</v>
      </c>
      <c r="AB277" s="42">
        <v>0</v>
      </c>
      <c r="AC277" s="42">
        <v>0</v>
      </c>
      <c r="AD277" s="42">
        <v>0</v>
      </c>
      <c r="AE277" s="42">
        <v>0</v>
      </c>
      <c r="AF277" s="42">
        <v>0</v>
      </c>
      <c r="AG277" s="42">
        <v>0</v>
      </c>
      <c r="AH277" s="42">
        <v>0</v>
      </c>
      <c r="AI277" s="47">
        <v>0</v>
      </c>
      <c r="AJ277" s="47">
        <v>0</v>
      </c>
      <c r="AK277" s="47">
        <v>0</v>
      </c>
      <c r="AL277" s="47">
        <v>0</v>
      </c>
      <c r="AM277" s="47">
        <v>0</v>
      </c>
      <c r="AN277">
        <v>0</v>
      </c>
      <c r="AO277" s="47">
        <v>0</v>
      </c>
      <c r="AP277" s="47">
        <v>0</v>
      </c>
      <c r="AQ277" s="47">
        <v>0</v>
      </c>
      <c r="AR277" s="47">
        <v>0</v>
      </c>
      <c r="AS277" s="47">
        <v>0</v>
      </c>
      <c r="AT277" s="47">
        <v>0</v>
      </c>
      <c r="AU277" s="47">
        <v>0</v>
      </c>
      <c r="AV277" s="47">
        <v>0</v>
      </c>
      <c r="AW277" s="47">
        <v>0</v>
      </c>
      <c r="AX277" s="47">
        <v>0</v>
      </c>
      <c r="AY277">
        <v>0</v>
      </c>
      <c r="AZ277" s="47">
        <v>0</v>
      </c>
      <c r="BA277" s="47">
        <v>0</v>
      </c>
      <c r="BB277">
        <v>0</v>
      </c>
      <c r="BC277" t="s">
        <v>769</v>
      </c>
      <c r="BD277">
        <v>0</v>
      </c>
      <c r="BE277">
        <v>0</v>
      </c>
      <c r="BF277">
        <v>0</v>
      </c>
      <c r="BG277">
        <v>0</v>
      </c>
    </row>
    <row r="278" spans="1:59" x14ac:dyDescent="0.25">
      <c r="A278" s="47">
        <v>0</v>
      </c>
      <c r="B278" s="47">
        <v>0</v>
      </c>
      <c r="C278" s="47">
        <v>0</v>
      </c>
      <c r="D278" s="47">
        <v>0</v>
      </c>
      <c r="E278" s="47">
        <v>0</v>
      </c>
      <c r="F278" s="47">
        <v>0</v>
      </c>
      <c r="G278" s="47">
        <v>0</v>
      </c>
      <c r="H278" s="47">
        <v>0</v>
      </c>
      <c r="I278" s="47">
        <v>0</v>
      </c>
      <c r="J278" s="47">
        <v>0</v>
      </c>
      <c r="K278" s="47">
        <v>21</v>
      </c>
      <c r="L278" s="47">
        <v>293</v>
      </c>
      <c r="M278" s="47">
        <v>4</v>
      </c>
      <c r="N278" s="47">
        <v>6</v>
      </c>
      <c r="O278" s="42">
        <v>0</v>
      </c>
      <c r="P278" s="42">
        <v>1</v>
      </c>
      <c r="Q278" s="42">
        <v>0</v>
      </c>
      <c r="R278" s="42">
        <v>0</v>
      </c>
      <c r="S278" s="47">
        <v>0</v>
      </c>
      <c r="T278" s="42">
        <v>1.5</v>
      </c>
      <c r="U278" s="42">
        <v>0</v>
      </c>
      <c r="V278" s="42">
        <v>0</v>
      </c>
      <c r="W278" s="42">
        <v>0</v>
      </c>
      <c r="X278" s="42">
        <v>0</v>
      </c>
      <c r="Y278" s="42">
        <v>0</v>
      </c>
      <c r="Z278" s="42">
        <v>0</v>
      </c>
      <c r="AA278" s="42">
        <v>0</v>
      </c>
      <c r="AB278" s="42">
        <v>0</v>
      </c>
      <c r="AC278" s="42">
        <v>0</v>
      </c>
      <c r="AD278" s="42">
        <v>0</v>
      </c>
      <c r="AE278" s="42">
        <v>0</v>
      </c>
      <c r="AF278" s="42">
        <v>0</v>
      </c>
      <c r="AG278" s="42">
        <v>0</v>
      </c>
      <c r="AH278" s="42">
        <v>0</v>
      </c>
      <c r="AI278" s="47">
        <v>0</v>
      </c>
      <c r="AJ278" s="47">
        <v>0</v>
      </c>
      <c r="AK278" s="47">
        <v>0</v>
      </c>
      <c r="AL278" s="47">
        <v>0</v>
      </c>
      <c r="AM278" s="47">
        <v>0</v>
      </c>
      <c r="AN278">
        <v>0</v>
      </c>
      <c r="AO278" s="47">
        <v>0</v>
      </c>
      <c r="AP278" s="47">
        <v>0</v>
      </c>
      <c r="AQ278" s="47">
        <v>0</v>
      </c>
      <c r="AR278" s="47">
        <v>0</v>
      </c>
      <c r="AS278" s="47">
        <v>0</v>
      </c>
      <c r="AT278" s="47">
        <v>0</v>
      </c>
      <c r="AU278" s="47">
        <v>0</v>
      </c>
      <c r="AV278" s="47">
        <v>0</v>
      </c>
      <c r="AW278" s="47">
        <v>0</v>
      </c>
      <c r="AX278" s="47">
        <v>0</v>
      </c>
      <c r="AY278">
        <v>0</v>
      </c>
      <c r="AZ278" s="47">
        <v>0</v>
      </c>
      <c r="BA278" s="47">
        <v>0</v>
      </c>
      <c r="BB278">
        <v>0</v>
      </c>
      <c r="BC278" t="s">
        <v>222</v>
      </c>
      <c r="BD278">
        <v>0</v>
      </c>
      <c r="BE278">
        <v>0</v>
      </c>
      <c r="BF278">
        <v>0</v>
      </c>
      <c r="BG278">
        <v>0</v>
      </c>
    </row>
    <row r="279" spans="1:59" x14ac:dyDescent="0.25">
      <c r="A279" s="47">
        <v>0</v>
      </c>
      <c r="B279" s="47">
        <v>1</v>
      </c>
      <c r="C279" s="47">
        <v>0</v>
      </c>
      <c r="D279" s="47">
        <v>0</v>
      </c>
      <c r="E279" s="47">
        <v>1</v>
      </c>
      <c r="F279" s="47">
        <v>0</v>
      </c>
      <c r="G279" s="47">
        <v>0</v>
      </c>
      <c r="H279" s="47">
        <v>0</v>
      </c>
      <c r="I279" s="47">
        <v>0</v>
      </c>
      <c r="J279" s="47">
        <v>0</v>
      </c>
      <c r="K279" s="47">
        <v>21</v>
      </c>
      <c r="L279" s="47">
        <v>284</v>
      </c>
      <c r="M279" s="47">
        <v>5</v>
      </c>
      <c r="N279" s="47">
        <v>6</v>
      </c>
      <c r="O279" s="42">
        <v>0</v>
      </c>
      <c r="P279" s="42">
        <v>4.8099999999999996</v>
      </c>
      <c r="Q279" s="42">
        <v>0</v>
      </c>
      <c r="R279" s="42">
        <v>1.7</v>
      </c>
      <c r="S279" s="47">
        <v>1</v>
      </c>
      <c r="T279" s="42">
        <v>2.15</v>
      </c>
      <c r="U279" s="42">
        <v>0</v>
      </c>
      <c r="V279" s="42">
        <v>0</v>
      </c>
      <c r="W279" s="42">
        <v>13</v>
      </c>
      <c r="X279" s="42">
        <v>13</v>
      </c>
      <c r="Y279" s="42">
        <v>1</v>
      </c>
      <c r="Z279" s="42">
        <v>1</v>
      </c>
      <c r="AA279" s="42">
        <v>0</v>
      </c>
      <c r="AB279" s="42">
        <v>0</v>
      </c>
      <c r="AC279" s="42">
        <v>0</v>
      </c>
      <c r="AD279" s="42">
        <v>0</v>
      </c>
      <c r="AE279" s="42">
        <v>0</v>
      </c>
      <c r="AF279" s="42">
        <v>0</v>
      </c>
      <c r="AG279" s="42">
        <v>0</v>
      </c>
      <c r="AH279" s="42">
        <v>0</v>
      </c>
      <c r="AI279" s="47">
        <v>1</v>
      </c>
      <c r="AJ279" s="47">
        <v>1</v>
      </c>
      <c r="AK279" s="47">
        <v>0</v>
      </c>
      <c r="AL279" s="47">
        <v>0</v>
      </c>
      <c r="AM279" s="47">
        <v>0</v>
      </c>
      <c r="AN279">
        <v>0</v>
      </c>
      <c r="AO279" s="47">
        <v>0</v>
      </c>
      <c r="AP279" s="47">
        <v>0</v>
      </c>
      <c r="AQ279" s="47">
        <v>0</v>
      </c>
      <c r="AR279" s="47">
        <v>0</v>
      </c>
      <c r="AS279" s="47">
        <v>0</v>
      </c>
      <c r="AT279" s="47">
        <v>0</v>
      </c>
      <c r="AU279" s="47">
        <v>0</v>
      </c>
      <c r="AV279" s="47">
        <v>0</v>
      </c>
      <c r="AW279" s="47">
        <v>0</v>
      </c>
      <c r="AX279" s="47">
        <v>0</v>
      </c>
      <c r="AY279">
        <v>0</v>
      </c>
      <c r="AZ279" s="47">
        <v>0</v>
      </c>
      <c r="BA279" s="47">
        <v>0</v>
      </c>
      <c r="BB279">
        <v>0</v>
      </c>
      <c r="BC279" t="s">
        <v>767</v>
      </c>
      <c r="BD279">
        <v>1.7</v>
      </c>
      <c r="BE279">
        <v>0</v>
      </c>
      <c r="BF279">
        <v>0</v>
      </c>
      <c r="BG279">
        <v>0</v>
      </c>
    </row>
    <row r="280" spans="1:59" x14ac:dyDescent="0.25">
      <c r="A280" s="47">
        <v>0</v>
      </c>
      <c r="B280" s="47">
        <v>0</v>
      </c>
      <c r="C280" s="47">
        <v>0</v>
      </c>
      <c r="D280" s="47">
        <v>0</v>
      </c>
      <c r="E280" s="47">
        <v>0</v>
      </c>
      <c r="F280" s="47">
        <v>0</v>
      </c>
      <c r="G280" s="47">
        <v>0</v>
      </c>
      <c r="H280" s="47">
        <v>0</v>
      </c>
      <c r="I280" s="47">
        <v>0</v>
      </c>
      <c r="J280" s="47">
        <v>0</v>
      </c>
      <c r="K280" s="47">
        <v>21</v>
      </c>
      <c r="L280" s="47">
        <v>294</v>
      </c>
      <c r="M280" s="47">
        <v>1</v>
      </c>
      <c r="N280" s="47">
        <v>6</v>
      </c>
      <c r="O280" s="42">
        <v>0</v>
      </c>
      <c r="P280" s="42">
        <v>1</v>
      </c>
      <c r="Q280" s="42">
        <v>0</v>
      </c>
      <c r="R280" s="42">
        <v>0</v>
      </c>
      <c r="S280" s="47">
        <v>0</v>
      </c>
      <c r="T280" s="42">
        <v>1.5</v>
      </c>
      <c r="U280" s="42">
        <v>0</v>
      </c>
      <c r="V280" s="42">
        <v>0</v>
      </c>
      <c r="W280" s="42">
        <v>0</v>
      </c>
      <c r="X280" s="42">
        <v>0</v>
      </c>
      <c r="Y280" s="42">
        <v>0</v>
      </c>
      <c r="Z280" s="42">
        <v>0</v>
      </c>
      <c r="AA280" s="42">
        <v>0</v>
      </c>
      <c r="AB280" s="42">
        <v>0</v>
      </c>
      <c r="AC280" s="42">
        <v>0</v>
      </c>
      <c r="AD280" s="42">
        <v>0</v>
      </c>
      <c r="AE280" s="42">
        <v>0</v>
      </c>
      <c r="AF280" s="42">
        <v>0</v>
      </c>
      <c r="AG280" s="42">
        <v>0</v>
      </c>
      <c r="AH280" s="42">
        <v>0</v>
      </c>
      <c r="AI280" s="47">
        <v>0</v>
      </c>
      <c r="AJ280" s="47">
        <v>0</v>
      </c>
      <c r="AK280" s="47">
        <v>0</v>
      </c>
      <c r="AL280" s="47">
        <v>0</v>
      </c>
      <c r="AM280" s="47">
        <v>0</v>
      </c>
      <c r="AN280">
        <v>0</v>
      </c>
      <c r="AO280" s="47">
        <v>0</v>
      </c>
      <c r="AP280" s="47">
        <v>0</v>
      </c>
      <c r="AQ280" s="47">
        <v>0</v>
      </c>
      <c r="AR280" s="47">
        <v>0</v>
      </c>
      <c r="AS280" s="47">
        <v>0</v>
      </c>
      <c r="AT280" s="47">
        <v>0</v>
      </c>
      <c r="AU280" s="47">
        <v>0</v>
      </c>
      <c r="AV280" s="47">
        <v>0</v>
      </c>
      <c r="AW280" s="47">
        <v>0</v>
      </c>
      <c r="AX280" s="47">
        <v>0</v>
      </c>
      <c r="AY280">
        <v>0</v>
      </c>
      <c r="AZ280" s="47">
        <v>0</v>
      </c>
      <c r="BA280" s="47">
        <v>0</v>
      </c>
      <c r="BB280">
        <v>0</v>
      </c>
      <c r="BC280" t="s">
        <v>772</v>
      </c>
      <c r="BD280">
        <v>0</v>
      </c>
      <c r="BE280">
        <v>0</v>
      </c>
      <c r="BF280">
        <v>0</v>
      </c>
      <c r="BG280">
        <v>0</v>
      </c>
    </row>
    <row r="281" spans="1:59" x14ac:dyDescent="0.25">
      <c r="A281" s="47">
        <v>0</v>
      </c>
      <c r="B281" s="47">
        <v>0</v>
      </c>
      <c r="C281" s="47">
        <v>0</v>
      </c>
      <c r="D281" s="47">
        <v>0</v>
      </c>
      <c r="E281" s="47">
        <v>0</v>
      </c>
      <c r="F281" s="47">
        <v>0</v>
      </c>
      <c r="G281" s="47">
        <v>0</v>
      </c>
      <c r="H281" s="47">
        <v>0</v>
      </c>
      <c r="I281" s="47">
        <v>0</v>
      </c>
      <c r="J281" s="47">
        <v>0</v>
      </c>
      <c r="K281" s="47">
        <v>21</v>
      </c>
      <c r="L281" s="47">
        <v>294</v>
      </c>
      <c r="M281" s="47">
        <v>5</v>
      </c>
      <c r="N281" s="47">
        <v>6</v>
      </c>
      <c r="O281" s="42">
        <v>0</v>
      </c>
      <c r="P281" s="42">
        <v>1</v>
      </c>
      <c r="Q281" s="42">
        <v>0</v>
      </c>
      <c r="R281" s="42">
        <v>0</v>
      </c>
      <c r="S281" s="47">
        <v>0</v>
      </c>
      <c r="T281" s="42">
        <v>1.5</v>
      </c>
      <c r="U281" s="42">
        <v>0</v>
      </c>
      <c r="V281" s="42">
        <v>0</v>
      </c>
      <c r="W281" s="42">
        <v>0</v>
      </c>
      <c r="X281" s="42">
        <v>0</v>
      </c>
      <c r="Y281" s="42">
        <v>0</v>
      </c>
      <c r="Z281" s="42">
        <v>0</v>
      </c>
      <c r="AA281" s="42">
        <v>0</v>
      </c>
      <c r="AB281" s="42">
        <v>0</v>
      </c>
      <c r="AC281" s="42">
        <v>0</v>
      </c>
      <c r="AD281" s="42">
        <v>0</v>
      </c>
      <c r="AE281" s="42">
        <v>0</v>
      </c>
      <c r="AF281" s="42">
        <v>0</v>
      </c>
      <c r="AG281" s="42">
        <v>0</v>
      </c>
      <c r="AH281" s="42">
        <v>0</v>
      </c>
      <c r="AI281" s="47">
        <v>0</v>
      </c>
      <c r="AJ281" s="47">
        <v>0</v>
      </c>
      <c r="AK281" s="47">
        <v>0</v>
      </c>
      <c r="AL281" s="47">
        <v>0</v>
      </c>
      <c r="AM281" s="47">
        <v>0</v>
      </c>
      <c r="AN281">
        <v>0</v>
      </c>
      <c r="AO281" s="47">
        <v>0</v>
      </c>
      <c r="AP281" s="47">
        <v>0</v>
      </c>
      <c r="AQ281" s="47">
        <v>0</v>
      </c>
      <c r="AR281" s="47">
        <v>0</v>
      </c>
      <c r="AS281" s="47">
        <v>0</v>
      </c>
      <c r="AT281" s="47">
        <v>0</v>
      </c>
      <c r="AU281" s="47">
        <v>0</v>
      </c>
      <c r="AV281" s="47">
        <v>0</v>
      </c>
      <c r="AW281" s="47">
        <v>0</v>
      </c>
      <c r="AX281" s="47">
        <v>0</v>
      </c>
      <c r="AY281">
        <v>0</v>
      </c>
      <c r="AZ281" s="47">
        <v>0</v>
      </c>
      <c r="BA281" s="47">
        <v>0</v>
      </c>
      <c r="BB281">
        <v>0</v>
      </c>
      <c r="BC281" t="s">
        <v>773</v>
      </c>
      <c r="BD281">
        <v>0</v>
      </c>
      <c r="BE281">
        <v>0</v>
      </c>
      <c r="BF281">
        <v>0</v>
      </c>
      <c r="BG281">
        <v>0</v>
      </c>
    </row>
    <row r="282" spans="1:59" x14ac:dyDescent="0.25">
      <c r="A282" s="47">
        <v>0</v>
      </c>
      <c r="B282" s="47">
        <v>0</v>
      </c>
      <c r="C282" s="47">
        <v>0</v>
      </c>
      <c r="D282" s="47">
        <v>0</v>
      </c>
      <c r="E282" s="47">
        <v>0</v>
      </c>
      <c r="F282" s="47">
        <v>0</v>
      </c>
      <c r="G282" s="47">
        <v>0</v>
      </c>
      <c r="H282" s="47">
        <v>0</v>
      </c>
      <c r="I282" s="47">
        <v>0</v>
      </c>
      <c r="J282" s="47">
        <v>0</v>
      </c>
      <c r="K282" s="47">
        <v>21</v>
      </c>
      <c r="L282" s="47">
        <v>293</v>
      </c>
      <c r="M282" s="47">
        <v>5</v>
      </c>
      <c r="N282" s="47">
        <v>6</v>
      </c>
      <c r="O282" s="42">
        <v>0</v>
      </c>
      <c r="P282" s="42">
        <v>1</v>
      </c>
      <c r="Q282" s="42">
        <v>0</v>
      </c>
      <c r="R282" s="42">
        <v>0</v>
      </c>
      <c r="S282" s="47">
        <v>0</v>
      </c>
      <c r="T282" s="42">
        <v>1.5</v>
      </c>
      <c r="U282" s="42">
        <v>0</v>
      </c>
      <c r="V282" s="42">
        <v>0</v>
      </c>
      <c r="W282" s="42">
        <v>0</v>
      </c>
      <c r="X282" s="42">
        <v>0</v>
      </c>
      <c r="Y282" s="42">
        <v>0</v>
      </c>
      <c r="Z282" s="42">
        <v>0</v>
      </c>
      <c r="AA282" s="42">
        <v>0</v>
      </c>
      <c r="AB282" s="42">
        <v>0</v>
      </c>
      <c r="AC282" s="42">
        <v>0</v>
      </c>
      <c r="AD282" s="42">
        <v>0</v>
      </c>
      <c r="AE282" s="42">
        <v>0</v>
      </c>
      <c r="AF282" s="42">
        <v>0</v>
      </c>
      <c r="AG282" s="42">
        <v>0</v>
      </c>
      <c r="AH282" s="42">
        <v>0</v>
      </c>
      <c r="AI282" s="47">
        <v>0</v>
      </c>
      <c r="AJ282" s="47">
        <v>0</v>
      </c>
      <c r="AK282" s="47">
        <v>0</v>
      </c>
      <c r="AL282" s="47">
        <v>0</v>
      </c>
      <c r="AM282" s="47">
        <v>0</v>
      </c>
      <c r="AN282">
        <v>0</v>
      </c>
      <c r="AO282" s="47">
        <v>0</v>
      </c>
      <c r="AP282" s="47">
        <v>0</v>
      </c>
      <c r="AQ282" s="47">
        <v>0</v>
      </c>
      <c r="AR282" s="47">
        <v>0</v>
      </c>
      <c r="AS282" s="47">
        <v>0</v>
      </c>
      <c r="AT282" s="47">
        <v>0</v>
      </c>
      <c r="AU282" s="47">
        <v>0</v>
      </c>
      <c r="AV282" s="47">
        <v>0</v>
      </c>
      <c r="AW282" s="47">
        <v>0</v>
      </c>
      <c r="AX282" s="47">
        <v>0</v>
      </c>
      <c r="AY282">
        <v>0</v>
      </c>
      <c r="AZ282" s="47">
        <v>0</v>
      </c>
      <c r="BA282" s="47">
        <v>0</v>
      </c>
      <c r="BB282">
        <v>0</v>
      </c>
      <c r="BC282" t="s">
        <v>771</v>
      </c>
      <c r="BD282">
        <v>0</v>
      </c>
      <c r="BE282">
        <v>0</v>
      </c>
      <c r="BF282">
        <v>0</v>
      </c>
      <c r="BG282">
        <v>0</v>
      </c>
    </row>
    <row r="283" spans="1:59" x14ac:dyDescent="0.25">
      <c r="A283" s="47">
        <v>0</v>
      </c>
      <c r="B283" s="47">
        <v>0</v>
      </c>
      <c r="C283" s="47">
        <v>0</v>
      </c>
      <c r="D283" s="47">
        <v>0</v>
      </c>
      <c r="E283" s="47">
        <v>0</v>
      </c>
      <c r="F283" s="47">
        <v>0</v>
      </c>
      <c r="G283" s="47">
        <v>0</v>
      </c>
      <c r="H283" s="47">
        <v>0</v>
      </c>
      <c r="I283" s="47">
        <v>0</v>
      </c>
      <c r="J283" s="47">
        <v>0</v>
      </c>
      <c r="K283" s="47">
        <v>21</v>
      </c>
      <c r="L283" s="47">
        <v>293</v>
      </c>
      <c r="M283" s="47">
        <v>2</v>
      </c>
      <c r="N283" s="47">
        <v>6</v>
      </c>
      <c r="O283" s="42">
        <v>0</v>
      </c>
      <c r="P283" s="42">
        <v>1</v>
      </c>
      <c r="Q283" s="42">
        <v>0</v>
      </c>
      <c r="R283" s="42">
        <v>0</v>
      </c>
      <c r="S283" s="47">
        <v>0</v>
      </c>
      <c r="T283" s="42">
        <v>1.5</v>
      </c>
      <c r="U283" s="42">
        <v>0</v>
      </c>
      <c r="V283" s="42">
        <v>0</v>
      </c>
      <c r="W283" s="42">
        <v>0</v>
      </c>
      <c r="X283" s="42">
        <v>0</v>
      </c>
      <c r="Y283" s="42">
        <v>0</v>
      </c>
      <c r="Z283" s="42">
        <v>0</v>
      </c>
      <c r="AA283" s="42">
        <v>0</v>
      </c>
      <c r="AB283" s="42">
        <v>0</v>
      </c>
      <c r="AC283" s="42">
        <v>0</v>
      </c>
      <c r="AD283" s="42">
        <v>0</v>
      </c>
      <c r="AE283" s="42">
        <v>0</v>
      </c>
      <c r="AF283" s="42">
        <v>0</v>
      </c>
      <c r="AG283" s="42">
        <v>0</v>
      </c>
      <c r="AH283" s="42">
        <v>0</v>
      </c>
      <c r="AI283" s="47">
        <v>0</v>
      </c>
      <c r="AJ283" s="47">
        <v>0</v>
      </c>
      <c r="AK283" s="47">
        <v>0</v>
      </c>
      <c r="AL283" s="47">
        <v>0</v>
      </c>
      <c r="AM283" s="47">
        <v>0</v>
      </c>
      <c r="AN283">
        <v>0</v>
      </c>
      <c r="AO283" s="47">
        <v>0</v>
      </c>
      <c r="AP283" s="47">
        <v>0</v>
      </c>
      <c r="AQ283" s="47">
        <v>0</v>
      </c>
      <c r="AR283" s="47">
        <v>0</v>
      </c>
      <c r="AS283" s="47">
        <v>0</v>
      </c>
      <c r="AT283" s="47">
        <v>0</v>
      </c>
      <c r="AU283" s="47">
        <v>0</v>
      </c>
      <c r="AV283" s="47">
        <v>0</v>
      </c>
      <c r="AW283" s="47">
        <v>0</v>
      </c>
      <c r="AX283" s="47">
        <v>0</v>
      </c>
      <c r="AY283">
        <v>0</v>
      </c>
      <c r="AZ283" s="47">
        <v>0</v>
      </c>
      <c r="BA283" s="47">
        <v>0</v>
      </c>
      <c r="BB283">
        <v>0</v>
      </c>
      <c r="BC283" t="s">
        <v>770</v>
      </c>
      <c r="BD283">
        <v>0</v>
      </c>
      <c r="BE283">
        <v>0</v>
      </c>
      <c r="BF283">
        <v>0</v>
      </c>
      <c r="BG283">
        <v>0</v>
      </c>
    </row>
    <row r="284" spans="1:59" x14ac:dyDescent="0.25">
      <c r="A284" s="47">
        <v>0</v>
      </c>
      <c r="B284" s="47">
        <v>0</v>
      </c>
      <c r="C284" s="47">
        <v>0</v>
      </c>
      <c r="D284" s="47">
        <v>0</v>
      </c>
      <c r="E284" s="47">
        <v>0</v>
      </c>
      <c r="F284" s="47">
        <v>0</v>
      </c>
      <c r="G284" s="47">
        <v>0</v>
      </c>
      <c r="H284" s="47">
        <v>0</v>
      </c>
      <c r="I284" s="47">
        <v>0</v>
      </c>
      <c r="J284" s="47">
        <v>0</v>
      </c>
      <c r="K284" s="47">
        <v>21</v>
      </c>
      <c r="L284" s="47">
        <v>266</v>
      </c>
      <c r="M284" s="47">
        <v>2</v>
      </c>
      <c r="N284" s="47">
        <v>6</v>
      </c>
      <c r="O284" s="42">
        <v>0</v>
      </c>
      <c r="P284" s="42">
        <v>1</v>
      </c>
      <c r="Q284" s="42">
        <v>0</v>
      </c>
      <c r="R284" s="42">
        <v>0</v>
      </c>
      <c r="S284" s="47">
        <v>0</v>
      </c>
      <c r="T284" s="42">
        <v>1.5</v>
      </c>
      <c r="U284" s="42">
        <v>0</v>
      </c>
      <c r="V284" s="42">
        <v>0</v>
      </c>
      <c r="W284" s="42">
        <v>0</v>
      </c>
      <c r="X284" s="42">
        <v>0</v>
      </c>
      <c r="Y284" s="42">
        <v>0</v>
      </c>
      <c r="Z284" s="42">
        <v>0</v>
      </c>
      <c r="AA284" s="42">
        <v>0</v>
      </c>
      <c r="AB284" s="42">
        <v>0</v>
      </c>
      <c r="AC284" s="42">
        <v>0</v>
      </c>
      <c r="AD284" s="42">
        <v>0</v>
      </c>
      <c r="AE284" s="42">
        <v>0</v>
      </c>
      <c r="AF284" s="42">
        <v>0</v>
      </c>
      <c r="AG284" s="42">
        <v>0</v>
      </c>
      <c r="AH284" s="42">
        <v>0</v>
      </c>
      <c r="AI284" s="47">
        <v>0</v>
      </c>
      <c r="AJ284" s="47">
        <v>0</v>
      </c>
      <c r="AK284" s="47">
        <v>0</v>
      </c>
      <c r="AL284" s="47">
        <v>0</v>
      </c>
      <c r="AM284" s="47">
        <v>0</v>
      </c>
      <c r="AN284">
        <v>0</v>
      </c>
      <c r="AO284" s="47">
        <v>0</v>
      </c>
      <c r="AP284" s="47">
        <v>0</v>
      </c>
      <c r="AQ284" s="47">
        <v>0</v>
      </c>
      <c r="AR284" s="47">
        <v>0</v>
      </c>
      <c r="AS284" s="47">
        <v>0</v>
      </c>
      <c r="AT284" s="47">
        <v>0</v>
      </c>
      <c r="AU284" s="47">
        <v>0</v>
      </c>
      <c r="AV284" s="47">
        <v>0</v>
      </c>
      <c r="AW284" s="47">
        <v>0</v>
      </c>
      <c r="AX284" s="47">
        <v>0</v>
      </c>
      <c r="AY284">
        <v>0</v>
      </c>
      <c r="AZ284" s="47">
        <v>0</v>
      </c>
      <c r="BA284" s="47">
        <v>0</v>
      </c>
      <c r="BB284">
        <v>0</v>
      </c>
      <c r="BC284" t="s">
        <v>893</v>
      </c>
      <c r="BD284">
        <v>0</v>
      </c>
      <c r="BE284">
        <v>0</v>
      </c>
      <c r="BF284">
        <v>0</v>
      </c>
      <c r="BG284">
        <v>0</v>
      </c>
    </row>
    <row r="285" spans="1:59" x14ac:dyDescent="0.25">
      <c r="A285" s="47">
        <v>0</v>
      </c>
      <c r="B285" s="47">
        <v>2</v>
      </c>
      <c r="C285" s="47">
        <v>0</v>
      </c>
      <c r="D285" s="47">
        <v>1</v>
      </c>
      <c r="E285" s="47">
        <v>0</v>
      </c>
      <c r="F285" s="47">
        <v>0</v>
      </c>
      <c r="G285" s="47">
        <v>0</v>
      </c>
      <c r="H285" s="47">
        <v>0</v>
      </c>
      <c r="I285" s="47">
        <v>0</v>
      </c>
      <c r="J285" s="47">
        <v>0</v>
      </c>
      <c r="K285" s="47">
        <v>21</v>
      </c>
      <c r="L285" s="47">
        <v>356</v>
      </c>
      <c r="M285" s="47">
        <v>3</v>
      </c>
      <c r="N285" s="47">
        <v>6</v>
      </c>
      <c r="O285" s="42">
        <v>0</v>
      </c>
      <c r="P285" s="42">
        <v>3.68</v>
      </c>
      <c r="Q285" s="42">
        <v>0</v>
      </c>
      <c r="R285" s="42">
        <v>0.2</v>
      </c>
      <c r="S285" s="47">
        <v>1</v>
      </c>
      <c r="T285" s="42">
        <v>1.81</v>
      </c>
      <c r="U285" s="42">
        <v>0</v>
      </c>
      <c r="V285" s="42">
        <v>0.2</v>
      </c>
      <c r="W285" s="42">
        <v>77</v>
      </c>
      <c r="X285" s="42">
        <v>77</v>
      </c>
      <c r="Y285" s="42">
        <v>0</v>
      </c>
      <c r="Z285" s="42">
        <v>2</v>
      </c>
      <c r="AA285" s="42">
        <v>0</v>
      </c>
      <c r="AB285" s="42">
        <v>0</v>
      </c>
      <c r="AC285" s="42">
        <v>1</v>
      </c>
      <c r="AD285" s="42">
        <v>0</v>
      </c>
      <c r="AE285" s="42">
        <v>0</v>
      </c>
      <c r="AF285" s="42">
        <v>0</v>
      </c>
      <c r="AG285" s="42">
        <v>0</v>
      </c>
      <c r="AH285" s="42">
        <v>0</v>
      </c>
      <c r="AI285" s="47">
        <v>0</v>
      </c>
      <c r="AJ285" s="47">
        <v>0</v>
      </c>
      <c r="AK285" s="47">
        <v>0</v>
      </c>
      <c r="AL285" s="47">
        <v>0</v>
      </c>
      <c r="AM285" s="47">
        <v>0</v>
      </c>
      <c r="AN285">
        <v>0</v>
      </c>
      <c r="AO285" s="47">
        <v>0</v>
      </c>
      <c r="AP285" s="47">
        <v>0</v>
      </c>
      <c r="AQ285" s="47">
        <v>0</v>
      </c>
      <c r="AR285" s="47">
        <v>0</v>
      </c>
      <c r="AS285" s="47">
        <v>0</v>
      </c>
      <c r="AT285" s="47">
        <v>2</v>
      </c>
      <c r="AU285" s="47">
        <v>0</v>
      </c>
      <c r="AV285" s="47">
        <v>0</v>
      </c>
      <c r="AW285" s="47">
        <v>1</v>
      </c>
      <c r="AX285" s="47">
        <v>0</v>
      </c>
      <c r="AY285">
        <v>0</v>
      </c>
      <c r="AZ285" s="47">
        <v>0</v>
      </c>
      <c r="BA285" s="47">
        <v>0</v>
      </c>
      <c r="BB285">
        <v>0</v>
      </c>
      <c r="BC285" t="s">
        <v>831</v>
      </c>
      <c r="BD285">
        <v>0</v>
      </c>
      <c r="BE285">
        <v>3.2</v>
      </c>
      <c r="BF285">
        <v>0</v>
      </c>
      <c r="BG285">
        <v>16</v>
      </c>
    </row>
    <row r="286" spans="1:59" x14ac:dyDescent="0.25">
      <c r="A286" s="47">
        <v>2</v>
      </c>
      <c r="B286" s="47">
        <v>3</v>
      </c>
      <c r="C286" s="47">
        <v>5</v>
      </c>
      <c r="D286" s="47">
        <v>0</v>
      </c>
      <c r="E286" s="47">
        <v>5</v>
      </c>
      <c r="F286" s="47">
        <v>0</v>
      </c>
      <c r="G286" s="47">
        <v>0</v>
      </c>
      <c r="H286" s="47">
        <v>0</v>
      </c>
      <c r="I286" s="47">
        <v>0</v>
      </c>
      <c r="J286" s="47">
        <v>0</v>
      </c>
      <c r="K286" s="47">
        <v>21</v>
      </c>
      <c r="L286" s="47">
        <v>327</v>
      </c>
      <c r="M286" s="47">
        <v>5</v>
      </c>
      <c r="N286" s="47">
        <v>6</v>
      </c>
      <c r="O286" s="42">
        <v>0</v>
      </c>
      <c r="P286" s="42">
        <v>2.94</v>
      </c>
      <c r="Q286" s="42">
        <v>0</v>
      </c>
      <c r="R286" s="42">
        <v>0.8</v>
      </c>
      <c r="S286" s="47">
        <v>3</v>
      </c>
      <c r="T286" s="42">
        <v>0.63</v>
      </c>
      <c r="U286" s="42">
        <v>1.1000000000000001</v>
      </c>
      <c r="V286" s="42">
        <v>0.65</v>
      </c>
      <c r="W286" s="42">
        <v>51</v>
      </c>
      <c r="X286" s="42">
        <v>26</v>
      </c>
      <c r="Y286" s="42">
        <v>1.67</v>
      </c>
      <c r="Z286" s="42">
        <v>1</v>
      </c>
      <c r="AA286" s="42">
        <v>1.67</v>
      </c>
      <c r="AB286" s="42">
        <v>0.67</v>
      </c>
      <c r="AC286" s="42">
        <v>0</v>
      </c>
      <c r="AD286" s="42">
        <v>0</v>
      </c>
      <c r="AE286" s="42">
        <v>0</v>
      </c>
      <c r="AF286" s="42">
        <v>0</v>
      </c>
      <c r="AG286" s="42">
        <v>0</v>
      </c>
      <c r="AH286" s="42">
        <v>0</v>
      </c>
      <c r="AI286" s="47">
        <v>0</v>
      </c>
      <c r="AJ286" s="47">
        <v>2</v>
      </c>
      <c r="AK286" s="47">
        <v>1</v>
      </c>
      <c r="AL286" s="47">
        <v>1</v>
      </c>
      <c r="AM286" s="47">
        <v>0</v>
      </c>
      <c r="AN286">
        <v>0</v>
      </c>
      <c r="AO286" s="47">
        <v>0</v>
      </c>
      <c r="AP286" s="47">
        <v>0</v>
      </c>
      <c r="AQ286" s="47">
        <v>0</v>
      </c>
      <c r="AR286" s="47">
        <v>0</v>
      </c>
      <c r="AS286" s="47">
        <v>5</v>
      </c>
      <c r="AT286" s="47">
        <v>1</v>
      </c>
      <c r="AU286" s="47">
        <v>4</v>
      </c>
      <c r="AV286" s="47">
        <v>1</v>
      </c>
      <c r="AW286" s="47">
        <v>0</v>
      </c>
      <c r="AX286" s="47">
        <v>0</v>
      </c>
      <c r="AY286">
        <v>0</v>
      </c>
      <c r="AZ286" s="47">
        <v>0</v>
      </c>
      <c r="BA286" s="47">
        <v>0</v>
      </c>
      <c r="BB286">
        <v>0</v>
      </c>
      <c r="BC286" t="s">
        <v>838</v>
      </c>
      <c r="BD286">
        <v>1.1000000000000001</v>
      </c>
      <c r="BE286">
        <v>1.5</v>
      </c>
      <c r="BF286">
        <v>1</v>
      </c>
      <c r="BG286">
        <v>2</v>
      </c>
    </row>
    <row r="287" spans="1:59" x14ac:dyDescent="0.25">
      <c r="A287" s="47">
        <v>0</v>
      </c>
      <c r="B287" s="47">
        <v>0</v>
      </c>
      <c r="C287" s="47">
        <v>0</v>
      </c>
      <c r="D287" s="47">
        <v>0</v>
      </c>
      <c r="E287" s="47">
        <v>0</v>
      </c>
      <c r="F287" s="47">
        <v>0</v>
      </c>
      <c r="G287" s="47">
        <v>0</v>
      </c>
      <c r="H287" s="47">
        <v>0</v>
      </c>
      <c r="I287" s="47">
        <v>0</v>
      </c>
      <c r="J287" s="47">
        <v>0</v>
      </c>
      <c r="K287" s="47">
        <v>21</v>
      </c>
      <c r="L287" s="47">
        <v>276</v>
      </c>
      <c r="M287" s="47">
        <v>3</v>
      </c>
      <c r="N287" s="47">
        <v>6</v>
      </c>
      <c r="O287" s="42">
        <v>0</v>
      </c>
      <c r="P287" s="42">
        <v>1</v>
      </c>
      <c r="Q287" s="42">
        <v>0</v>
      </c>
      <c r="R287" s="42">
        <v>0</v>
      </c>
      <c r="S287" s="47">
        <v>0</v>
      </c>
      <c r="T287" s="42">
        <v>1.5</v>
      </c>
      <c r="U287" s="42">
        <v>0</v>
      </c>
      <c r="V287" s="42">
        <v>0</v>
      </c>
      <c r="W287" s="42">
        <v>0</v>
      </c>
      <c r="X287" s="42">
        <v>0</v>
      </c>
      <c r="Y287" s="42">
        <v>0</v>
      </c>
      <c r="Z287" s="42">
        <v>0</v>
      </c>
      <c r="AA287" s="42">
        <v>0</v>
      </c>
      <c r="AB287" s="42">
        <v>0</v>
      </c>
      <c r="AC287" s="42">
        <v>0</v>
      </c>
      <c r="AD287" s="42">
        <v>0</v>
      </c>
      <c r="AE287" s="42">
        <v>0</v>
      </c>
      <c r="AF287" s="42">
        <v>0</v>
      </c>
      <c r="AG287" s="42">
        <v>0</v>
      </c>
      <c r="AH287" s="42">
        <v>0</v>
      </c>
      <c r="AI287" s="47">
        <v>0</v>
      </c>
      <c r="AJ287" s="47">
        <v>0</v>
      </c>
      <c r="AK287" s="47">
        <v>0</v>
      </c>
      <c r="AL287" s="47">
        <v>0</v>
      </c>
      <c r="AM287" s="47">
        <v>0</v>
      </c>
      <c r="AN287">
        <v>0</v>
      </c>
      <c r="AO287" s="47">
        <v>0</v>
      </c>
      <c r="AP287" s="47">
        <v>0</v>
      </c>
      <c r="AQ287" s="47">
        <v>0</v>
      </c>
      <c r="AR287" s="47">
        <v>0</v>
      </c>
      <c r="AS287" s="47">
        <v>0</v>
      </c>
      <c r="AT287" s="47">
        <v>0</v>
      </c>
      <c r="AU287" s="47">
        <v>0</v>
      </c>
      <c r="AV287" s="47">
        <v>0</v>
      </c>
      <c r="AW287" s="47">
        <v>0</v>
      </c>
      <c r="AX287" s="47">
        <v>0</v>
      </c>
      <c r="AY287">
        <v>0</v>
      </c>
      <c r="AZ287" s="47">
        <v>0</v>
      </c>
      <c r="BA287" s="47">
        <v>0</v>
      </c>
      <c r="BB287">
        <v>0</v>
      </c>
      <c r="BC287" t="s">
        <v>844</v>
      </c>
      <c r="BD287">
        <v>0</v>
      </c>
      <c r="BE287">
        <v>0</v>
      </c>
      <c r="BF287">
        <v>0</v>
      </c>
      <c r="BG287">
        <v>0</v>
      </c>
    </row>
    <row r="288" spans="1:59" x14ac:dyDescent="0.25">
      <c r="A288" s="47">
        <v>0</v>
      </c>
      <c r="B288" s="47">
        <v>0</v>
      </c>
      <c r="C288" s="47">
        <v>0</v>
      </c>
      <c r="D288" s="47">
        <v>0</v>
      </c>
      <c r="E288" s="47">
        <v>0</v>
      </c>
      <c r="F288" s="47">
        <v>0</v>
      </c>
      <c r="G288" s="47">
        <v>0</v>
      </c>
      <c r="H288" s="47">
        <v>0</v>
      </c>
      <c r="I288" s="47">
        <v>0</v>
      </c>
      <c r="J288" s="47">
        <v>0</v>
      </c>
      <c r="K288" s="47">
        <v>21</v>
      </c>
      <c r="L288" s="47">
        <v>277</v>
      </c>
      <c r="M288" s="47">
        <v>5</v>
      </c>
      <c r="N288" s="47">
        <v>6</v>
      </c>
      <c r="O288" s="42">
        <v>0</v>
      </c>
      <c r="P288" s="42">
        <v>4</v>
      </c>
      <c r="Q288" s="42">
        <v>0</v>
      </c>
      <c r="R288" s="42">
        <v>0</v>
      </c>
      <c r="S288" s="47">
        <v>0</v>
      </c>
      <c r="T288" s="42">
        <v>0</v>
      </c>
      <c r="U288" s="42">
        <v>0</v>
      </c>
      <c r="V288" s="42">
        <v>0</v>
      </c>
      <c r="W288" s="42">
        <v>0</v>
      </c>
      <c r="X288" s="42">
        <v>0</v>
      </c>
      <c r="Y288" s="42">
        <v>0</v>
      </c>
      <c r="Z288" s="42">
        <v>0</v>
      </c>
      <c r="AA288" s="42">
        <v>0</v>
      </c>
      <c r="AB288" s="42">
        <v>0</v>
      </c>
      <c r="AC288" s="42">
        <v>0</v>
      </c>
      <c r="AD288" s="42">
        <v>0</v>
      </c>
      <c r="AE288" s="42">
        <v>0</v>
      </c>
      <c r="AF288" s="42">
        <v>0</v>
      </c>
      <c r="AG288" s="42">
        <v>0</v>
      </c>
      <c r="AH288" s="42">
        <v>0</v>
      </c>
      <c r="AI288" s="47">
        <v>0</v>
      </c>
      <c r="AJ288" s="47">
        <v>0</v>
      </c>
      <c r="AK288" s="47">
        <v>0</v>
      </c>
      <c r="AL288" s="47">
        <v>0</v>
      </c>
      <c r="AM288" s="47">
        <v>0</v>
      </c>
      <c r="AN288">
        <v>0</v>
      </c>
      <c r="AO288" s="47">
        <v>0</v>
      </c>
      <c r="AP288" s="47">
        <v>0</v>
      </c>
      <c r="AQ288" s="47">
        <v>0</v>
      </c>
      <c r="AR288" s="47">
        <v>0</v>
      </c>
      <c r="AS288" s="47">
        <v>0</v>
      </c>
      <c r="AT288" s="47">
        <v>0</v>
      </c>
      <c r="AU288" s="47">
        <v>0</v>
      </c>
      <c r="AV288" s="47">
        <v>0</v>
      </c>
      <c r="AW288" s="47">
        <v>0</v>
      </c>
      <c r="AX288" s="47">
        <v>0</v>
      </c>
      <c r="AY288">
        <v>0</v>
      </c>
      <c r="AZ288" s="47">
        <v>0</v>
      </c>
      <c r="BA288" s="47">
        <v>0</v>
      </c>
      <c r="BB288">
        <v>0</v>
      </c>
      <c r="BC288" t="s">
        <v>1015</v>
      </c>
      <c r="BD288">
        <v>0</v>
      </c>
      <c r="BE288">
        <v>0</v>
      </c>
      <c r="BF288">
        <v>0</v>
      </c>
      <c r="BG288">
        <v>0</v>
      </c>
    </row>
    <row r="289" spans="1:59" x14ac:dyDescent="0.25">
      <c r="A289" s="47">
        <v>1</v>
      </c>
      <c r="B289" s="47">
        <v>20</v>
      </c>
      <c r="C289" s="47">
        <v>6</v>
      </c>
      <c r="D289" s="47">
        <v>2</v>
      </c>
      <c r="E289" s="47">
        <v>12</v>
      </c>
      <c r="F289" s="47">
        <v>0</v>
      </c>
      <c r="G289" s="47">
        <v>1</v>
      </c>
      <c r="H289" s="47">
        <v>0</v>
      </c>
      <c r="I289" s="47">
        <v>1</v>
      </c>
      <c r="J289" s="47">
        <v>0</v>
      </c>
      <c r="K289" s="47">
        <v>21</v>
      </c>
      <c r="L289" s="47">
        <v>282</v>
      </c>
      <c r="M289" s="47">
        <v>4</v>
      </c>
      <c r="N289" s="47">
        <v>6</v>
      </c>
      <c r="O289" s="42">
        <v>0</v>
      </c>
      <c r="P289" s="42">
        <v>5.81</v>
      </c>
      <c r="Q289" s="42">
        <v>0</v>
      </c>
      <c r="R289" s="42">
        <v>1.93</v>
      </c>
      <c r="S289" s="47">
        <v>16</v>
      </c>
      <c r="T289" s="42">
        <v>2.89</v>
      </c>
      <c r="U289" s="42">
        <v>1.5</v>
      </c>
      <c r="V289" s="42">
        <v>2.2666666666666662</v>
      </c>
      <c r="W289" s="42">
        <v>38</v>
      </c>
      <c r="X289" s="42">
        <v>38</v>
      </c>
      <c r="Y289" s="42">
        <v>0.75</v>
      </c>
      <c r="Z289" s="42">
        <v>1.25</v>
      </c>
      <c r="AA289" s="42">
        <v>0.38</v>
      </c>
      <c r="AB289" s="42">
        <v>0.06</v>
      </c>
      <c r="AC289" s="42">
        <v>0.12</v>
      </c>
      <c r="AD289" s="42">
        <v>0</v>
      </c>
      <c r="AE289" s="42">
        <v>0</v>
      </c>
      <c r="AF289" s="42">
        <v>0</v>
      </c>
      <c r="AG289" s="42">
        <v>0.06</v>
      </c>
      <c r="AH289" s="42">
        <v>0.06</v>
      </c>
      <c r="AI289" s="47">
        <v>4</v>
      </c>
      <c r="AJ289" s="47">
        <v>6</v>
      </c>
      <c r="AK289" s="47">
        <v>1</v>
      </c>
      <c r="AL289" s="47">
        <v>0</v>
      </c>
      <c r="AM289" s="47">
        <v>2</v>
      </c>
      <c r="AN289">
        <v>0</v>
      </c>
      <c r="AO289" s="47">
        <v>0</v>
      </c>
      <c r="AP289" s="47">
        <v>0</v>
      </c>
      <c r="AQ289" s="47">
        <v>0</v>
      </c>
      <c r="AR289" s="47">
        <v>0</v>
      </c>
      <c r="AS289" s="47">
        <v>8</v>
      </c>
      <c r="AT289" s="47">
        <v>14</v>
      </c>
      <c r="AU289" s="47">
        <v>5</v>
      </c>
      <c r="AV289" s="47">
        <v>1</v>
      </c>
      <c r="AW289" s="47">
        <v>0</v>
      </c>
      <c r="AX289" s="47">
        <v>0</v>
      </c>
      <c r="AY289">
        <v>0</v>
      </c>
      <c r="AZ289" s="47">
        <v>0</v>
      </c>
      <c r="BA289" s="47">
        <v>1</v>
      </c>
      <c r="BB289">
        <v>1</v>
      </c>
      <c r="BC289" t="s">
        <v>421</v>
      </c>
      <c r="BD289">
        <v>10.499999999999998</v>
      </c>
      <c r="BE289">
        <v>20.5</v>
      </c>
      <c r="BF289">
        <v>7</v>
      </c>
      <c r="BG289">
        <v>9</v>
      </c>
    </row>
    <row r="290" spans="1:59" x14ac:dyDescent="0.25">
      <c r="A290" s="47">
        <v>0</v>
      </c>
      <c r="B290" s="47">
        <v>0</v>
      </c>
      <c r="C290" s="47">
        <v>3</v>
      </c>
      <c r="D290" s="47">
        <v>0</v>
      </c>
      <c r="E290" s="47">
        <v>6</v>
      </c>
      <c r="F290" s="47">
        <v>0</v>
      </c>
      <c r="G290" s="47">
        <v>3</v>
      </c>
      <c r="H290" s="47">
        <v>0</v>
      </c>
      <c r="I290" s="47">
        <v>1</v>
      </c>
      <c r="J290" s="47">
        <v>0</v>
      </c>
      <c r="K290" s="47">
        <v>21</v>
      </c>
      <c r="L290" s="47">
        <v>264</v>
      </c>
      <c r="M290" s="47">
        <v>5</v>
      </c>
      <c r="N290" s="47">
        <v>6</v>
      </c>
      <c r="O290" s="42">
        <v>0</v>
      </c>
      <c r="P290" s="42">
        <v>1.48</v>
      </c>
      <c r="Q290" s="42">
        <v>0</v>
      </c>
      <c r="R290" s="42">
        <v>1.3</v>
      </c>
      <c r="S290" s="47">
        <v>5</v>
      </c>
      <c r="T290" s="42">
        <v>0.28000000000000003</v>
      </c>
      <c r="U290" s="42">
        <v>0</v>
      </c>
      <c r="V290" s="42">
        <v>0</v>
      </c>
      <c r="W290" s="42">
        <v>39</v>
      </c>
      <c r="X290" s="42">
        <v>16</v>
      </c>
      <c r="Y290" s="42">
        <v>1.2</v>
      </c>
      <c r="Z290" s="42">
        <v>0</v>
      </c>
      <c r="AA290" s="42">
        <v>0.6</v>
      </c>
      <c r="AB290" s="42">
        <v>0</v>
      </c>
      <c r="AC290" s="42">
        <v>0</v>
      </c>
      <c r="AD290" s="42">
        <v>0</v>
      </c>
      <c r="AE290" s="42">
        <v>0</v>
      </c>
      <c r="AF290" s="42">
        <v>0</v>
      </c>
      <c r="AG290" s="42">
        <v>0.6</v>
      </c>
      <c r="AH290" s="42">
        <v>0.2</v>
      </c>
      <c r="AI290" s="47">
        <v>1</v>
      </c>
      <c r="AJ290" s="47">
        <v>0</v>
      </c>
      <c r="AK290" s="47">
        <v>0</v>
      </c>
      <c r="AL290" s="47">
        <v>0</v>
      </c>
      <c r="AM290" s="47">
        <v>0</v>
      </c>
      <c r="AN290">
        <v>0</v>
      </c>
      <c r="AO290" s="47">
        <v>0</v>
      </c>
      <c r="AP290" s="47">
        <v>0</v>
      </c>
      <c r="AQ290" s="47">
        <v>1</v>
      </c>
      <c r="AR290" s="47">
        <v>0</v>
      </c>
      <c r="AS290" s="47">
        <v>5</v>
      </c>
      <c r="AT290" s="47">
        <v>0</v>
      </c>
      <c r="AU290" s="47">
        <v>3</v>
      </c>
      <c r="AV290" s="47">
        <v>0</v>
      </c>
      <c r="AW290" s="47">
        <v>0</v>
      </c>
      <c r="AX290" s="47">
        <v>0</v>
      </c>
      <c r="AY290">
        <v>0</v>
      </c>
      <c r="AZ290" s="47">
        <v>0</v>
      </c>
      <c r="BA290" s="47">
        <v>2</v>
      </c>
      <c r="BB290">
        <v>1</v>
      </c>
      <c r="BC290" t="s">
        <v>236</v>
      </c>
      <c r="BD290">
        <v>1.7</v>
      </c>
      <c r="BE290">
        <v>5</v>
      </c>
      <c r="BF290">
        <v>0</v>
      </c>
      <c r="BG290">
        <v>0</v>
      </c>
    </row>
    <row r="291" spans="1:59" x14ac:dyDescent="0.25">
      <c r="A291" s="47">
        <v>2</v>
      </c>
      <c r="B291" s="47">
        <v>8</v>
      </c>
      <c r="C291" s="47">
        <v>17</v>
      </c>
      <c r="D291" s="47">
        <v>11</v>
      </c>
      <c r="E291" s="47">
        <v>15</v>
      </c>
      <c r="F291" s="47">
        <v>0</v>
      </c>
      <c r="G291" s="47">
        <v>8</v>
      </c>
      <c r="H291" s="47">
        <v>0</v>
      </c>
      <c r="I291" s="47">
        <v>1</v>
      </c>
      <c r="J291" s="47">
        <v>0</v>
      </c>
      <c r="K291" s="47">
        <v>21</v>
      </c>
      <c r="L291" s="47">
        <v>267</v>
      </c>
      <c r="M291" s="47">
        <v>4</v>
      </c>
      <c r="N291" s="47">
        <v>6</v>
      </c>
      <c r="O291" s="42">
        <v>0</v>
      </c>
      <c r="P291" s="42">
        <v>3.2</v>
      </c>
      <c r="Q291" s="42">
        <v>0</v>
      </c>
      <c r="R291" s="42">
        <v>2.12</v>
      </c>
      <c r="S291" s="47">
        <v>15</v>
      </c>
      <c r="T291" s="42">
        <v>1.4</v>
      </c>
      <c r="U291" s="42">
        <v>2.7833333333333337</v>
      </c>
      <c r="V291" s="42">
        <v>1.6777777777777778</v>
      </c>
      <c r="W291" s="42">
        <v>45</v>
      </c>
      <c r="X291" s="42">
        <v>43</v>
      </c>
      <c r="Y291" s="42">
        <v>1</v>
      </c>
      <c r="Z291" s="42">
        <v>0.53</v>
      </c>
      <c r="AA291" s="42">
        <v>1.1299999999999999</v>
      </c>
      <c r="AB291" s="42">
        <v>0.13</v>
      </c>
      <c r="AC291" s="42">
        <v>0.73</v>
      </c>
      <c r="AD291" s="42">
        <v>0</v>
      </c>
      <c r="AE291" s="42">
        <v>0</v>
      </c>
      <c r="AF291" s="42">
        <v>0</v>
      </c>
      <c r="AG291" s="42">
        <v>0.53</v>
      </c>
      <c r="AH291" s="42">
        <v>7.0000000000000007E-2</v>
      </c>
      <c r="AI291" s="47">
        <v>9</v>
      </c>
      <c r="AJ291" s="47">
        <v>3</v>
      </c>
      <c r="AK291" s="47">
        <v>5</v>
      </c>
      <c r="AL291" s="47">
        <v>0</v>
      </c>
      <c r="AM291" s="47">
        <v>6</v>
      </c>
      <c r="AN291">
        <v>0</v>
      </c>
      <c r="AO291" s="47">
        <v>0</v>
      </c>
      <c r="AP291" s="47">
        <v>0</v>
      </c>
      <c r="AQ291" s="47">
        <v>4</v>
      </c>
      <c r="AR291" s="47">
        <v>1</v>
      </c>
      <c r="AS291" s="47">
        <v>6</v>
      </c>
      <c r="AT291" s="47">
        <v>5</v>
      </c>
      <c r="AU291" s="47">
        <v>12</v>
      </c>
      <c r="AV291" s="47">
        <v>2</v>
      </c>
      <c r="AW291" s="47">
        <v>5</v>
      </c>
      <c r="AX291" s="47">
        <v>0</v>
      </c>
      <c r="AY291">
        <v>0</v>
      </c>
      <c r="AZ291" s="47">
        <v>0</v>
      </c>
      <c r="BA291" s="47">
        <v>4</v>
      </c>
      <c r="BB291">
        <v>0</v>
      </c>
      <c r="BC291" t="s">
        <v>360</v>
      </c>
      <c r="BD291">
        <v>17.2</v>
      </c>
      <c r="BE291">
        <v>12.2</v>
      </c>
      <c r="BF291">
        <v>6</v>
      </c>
      <c r="BG291">
        <v>7</v>
      </c>
    </row>
    <row r="292" spans="1:59" x14ac:dyDescent="0.25">
      <c r="A292" s="47">
        <v>2</v>
      </c>
      <c r="B292" s="47">
        <v>18</v>
      </c>
      <c r="C292" s="47">
        <v>17</v>
      </c>
      <c r="D292" s="47">
        <v>7</v>
      </c>
      <c r="E292" s="47">
        <v>10</v>
      </c>
      <c r="F292" s="47">
        <v>0</v>
      </c>
      <c r="G292" s="47">
        <v>0</v>
      </c>
      <c r="H292" s="47">
        <v>1</v>
      </c>
      <c r="I292" s="47">
        <v>0</v>
      </c>
      <c r="J292" s="47">
        <v>0</v>
      </c>
      <c r="K292" s="47">
        <v>21</v>
      </c>
      <c r="L292" s="47">
        <v>327</v>
      </c>
      <c r="M292" s="47">
        <v>4</v>
      </c>
      <c r="N292" s="47">
        <v>6</v>
      </c>
      <c r="O292" s="42">
        <v>0</v>
      </c>
      <c r="P292" s="42">
        <v>5.74</v>
      </c>
      <c r="Q292" s="42">
        <v>0</v>
      </c>
      <c r="R292" s="42">
        <v>2.36</v>
      </c>
      <c r="S292" s="47">
        <v>14</v>
      </c>
      <c r="T292" s="42">
        <v>2.88</v>
      </c>
      <c r="U292" s="42">
        <v>1.0625</v>
      </c>
      <c r="V292" s="42">
        <v>4.083333333333333</v>
      </c>
      <c r="W292" s="42">
        <v>60</v>
      </c>
      <c r="X292" s="42">
        <v>18</v>
      </c>
      <c r="Y292" s="42">
        <v>0.71</v>
      </c>
      <c r="Z292" s="42">
        <v>1.29</v>
      </c>
      <c r="AA292" s="42">
        <v>1.21</v>
      </c>
      <c r="AB292" s="42">
        <v>0.14000000000000001</v>
      </c>
      <c r="AC292" s="42">
        <v>0.5</v>
      </c>
      <c r="AD292" s="42">
        <v>0</v>
      </c>
      <c r="AE292" s="42">
        <v>0</v>
      </c>
      <c r="AF292" s="42">
        <v>7.0000000000000007E-2</v>
      </c>
      <c r="AG292" s="42">
        <v>0</v>
      </c>
      <c r="AH292" s="42">
        <v>0</v>
      </c>
      <c r="AI292" s="47">
        <v>6</v>
      </c>
      <c r="AJ292" s="47">
        <v>6</v>
      </c>
      <c r="AK292" s="47">
        <v>10</v>
      </c>
      <c r="AL292" s="47">
        <v>1</v>
      </c>
      <c r="AM292" s="47">
        <v>3</v>
      </c>
      <c r="AN292">
        <v>0</v>
      </c>
      <c r="AO292" s="47">
        <v>0</v>
      </c>
      <c r="AP292" s="47">
        <v>0</v>
      </c>
      <c r="AQ292" s="47">
        <v>0</v>
      </c>
      <c r="AR292" s="47">
        <v>0</v>
      </c>
      <c r="AS292" s="47">
        <v>4</v>
      </c>
      <c r="AT292" s="47">
        <v>12</v>
      </c>
      <c r="AU292" s="47">
        <v>7</v>
      </c>
      <c r="AV292" s="47">
        <v>1</v>
      </c>
      <c r="AW292" s="47">
        <v>4</v>
      </c>
      <c r="AX292" s="47">
        <v>0</v>
      </c>
      <c r="AY292">
        <v>0</v>
      </c>
      <c r="AZ292" s="47">
        <v>1</v>
      </c>
      <c r="BA292" s="47">
        <v>0</v>
      </c>
      <c r="BB292">
        <v>0</v>
      </c>
      <c r="BC292" t="s">
        <v>492</v>
      </c>
      <c r="BD292">
        <v>8.6</v>
      </c>
      <c r="BE292">
        <v>24.5</v>
      </c>
      <c r="BF292">
        <v>8</v>
      </c>
      <c r="BG292">
        <v>6</v>
      </c>
    </row>
    <row r="293" spans="1:59" x14ac:dyDescent="0.25">
      <c r="A293" s="47">
        <v>6</v>
      </c>
      <c r="B293" s="47">
        <v>8</v>
      </c>
      <c r="C293" s="47">
        <v>26</v>
      </c>
      <c r="D293" s="47">
        <v>20</v>
      </c>
      <c r="E293" s="47">
        <v>39</v>
      </c>
      <c r="F293" s="47">
        <v>4</v>
      </c>
      <c r="G293" s="47">
        <v>6</v>
      </c>
      <c r="H293" s="47">
        <v>13</v>
      </c>
      <c r="I293" s="47">
        <v>0</v>
      </c>
      <c r="J293" s="47">
        <v>0</v>
      </c>
      <c r="K293" s="47">
        <v>21</v>
      </c>
      <c r="L293" s="47">
        <v>263</v>
      </c>
      <c r="M293" s="47">
        <v>5</v>
      </c>
      <c r="N293" s="47">
        <v>2</v>
      </c>
      <c r="O293" s="42">
        <v>0</v>
      </c>
      <c r="P293" s="42">
        <v>19.170000000000002</v>
      </c>
      <c r="Q293" s="42">
        <v>0</v>
      </c>
      <c r="R293" s="42">
        <v>9.26</v>
      </c>
      <c r="S293" s="47">
        <v>17</v>
      </c>
      <c r="T293" s="42">
        <v>2.4700000000000002</v>
      </c>
      <c r="U293" s="42">
        <v>10.512499999999999</v>
      </c>
      <c r="V293" s="42">
        <v>8.1555555555555568</v>
      </c>
      <c r="W293" s="42">
        <v>88</v>
      </c>
      <c r="X293" s="42">
        <v>47</v>
      </c>
      <c r="Y293" s="42">
        <v>2.29</v>
      </c>
      <c r="Z293" s="42">
        <v>0.47</v>
      </c>
      <c r="AA293" s="42">
        <v>1.53</v>
      </c>
      <c r="AB293" s="42">
        <v>0.35</v>
      </c>
      <c r="AC293" s="42">
        <v>1.18</v>
      </c>
      <c r="AD293" s="42">
        <v>0</v>
      </c>
      <c r="AE293" s="42">
        <v>0.24</v>
      </c>
      <c r="AF293" s="42">
        <v>0.76</v>
      </c>
      <c r="AG293" s="42">
        <v>0.35</v>
      </c>
      <c r="AH293" s="42">
        <v>0</v>
      </c>
      <c r="AI293" s="47">
        <v>15</v>
      </c>
      <c r="AJ293" s="47">
        <v>7</v>
      </c>
      <c r="AK293" s="47">
        <v>13</v>
      </c>
      <c r="AL293" s="47">
        <v>2</v>
      </c>
      <c r="AM293" s="47">
        <v>11</v>
      </c>
      <c r="AN293">
        <v>2</v>
      </c>
      <c r="AO293" s="47">
        <v>0</v>
      </c>
      <c r="AP293" s="47">
        <v>7</v>
      </c>
      <c r="AQ293" s="47">
        <v>3</v>
      </c>
      <c r="AR293" s="47">
        <v>0</v>
      </c>
      <c r="AS293" s="47">
        <v>24</v>
      </c>
      <c r="AT293" s="47">
        <v>1</v>
      </c>
      <c r="AU293" s="47">
        <v>13</v>
      </c>
      <c r="AV293" s="47">
        <v>4</v>
      </c>
      <c r="AW293" s="47">
        <v>9</v>
      </c>
      <c r="AX293" s="47">
        <v>2</v>
      </c>
      <c r="AY293">
        <v>0</v>
      </c>
      <c r="AZ293" s="47">
        <v>6</v>
      </c>
      <c r="BA293" s="47">
        <v>3</v>
      </c>
      <c r="BB293">
        <v>0</v>
      </c>
      <c r="BC293" t="s">
        <v>159</v>
      </c>
      <c r="BD293">
        <v>88.399999999999991</v>
      </c>
      <c r="BE293">
        <v>74.099999999999994</v>
      </c>
      <c r="BF293">
        <v>8</v>
      </c>
      <c r="BG293">
        <v>9</v>
      </c>
    </row>
    <row r="294" spans="1:59" x14ac:dyDescent="0.25">
      <c r="A294" s="47">
        <v>4</v>
      </c>
      <c r="B294" s="47">
        <v>6</v>
      </c>
      <c r="C294" s="47">
        <v>16</v>
      </c>
      <c r="D294" s="47">
        <v>19</v>
      </c>
      <c r="E294" s="47">
        <v>11</v>
      </c>
      <c r="F294" s="47">
        <v>1</v>
      </c>
      <c r="G294" s="47">
        <v>5</v>
      </c>
      <c r="H294" s="47">
        <v>3</v>
      </c>
      <c r="I294" s="47">
        <v>0</v>
      </c>
      <c r="J294" s="47">
        <v>0</v>
      </c>
      <c r="K294" s="47">
        <v>21</v>
      </c>
      <c r="L294" s="47">
        <v>283</v>
      </c>
      <c r="M294" s="47">
        <v>5</v>
      </c>
      <c r="N294" s="47">
        <v>6</v>
      </c>
      <c r="O294" s="42">
        <v>0</v>
      </c>
      <c r="P294" s="42">
        <v>7.77</v>
      </c>
      <c r="Q294" s="42">
        <v>0</v>
      </c>
      <c r="R294" s="42">
        <v>2.98</v>
      </c>
      <c r="S294" s="47">
        <v>18</v>
      </c>
      <c r="T294" s="42">
        <v>-9.06</v>
      </c>
      <c r="U294" s="42">
        <v>1.5</v>
      </c>
      <c r="V294" s="42">
        <v>5.3142857142857149</v>
      </c>
      <c r="W294" s="42">
        <v>62</v>
      </c>
      <c r="X294" s="42">
        <v>14</v>
      </c>
      <c r="Y294" s="42">
        <v>0.61</v>
      </c>
      <c r="Z294" s="42">
        <v>0.33</v>
      </c>
      <c r="AA294" s="42">
        <v>0.89</v>
      </c>
      <c r="AB294" s="42">
        <v>0.22</v>
      </c>
      <c r="AC294" s="42">
        <v>1.06</v>
      </c>
      <c r="AD294" s="42">
        <v>0</v>
      </c>
      <c r="AE294" s="42">
        <v>0.06</v>
      </c>
      <c r="AF294" s="42">
        <v>0.17</v>
      </c>
      <c r="AG294" s="42">
        <v>0.28000000000000003</v>
      </c>
      <c r="AH294" s="42">
        <v>0</v>
      </c>
      <c r="AI294" s="47">
        <v>8</v>
      </c>
      <c r="AJ294" s="47">
        <v>4</v>
      </c>
      <c r="AK294" s="47">
        <v>8</v>
      </c>
      <c r="AL294" s="47">
        <v>3</v>
      </c>
      <c r="AM294" s="47">
        <v>12</v>
      </c>
      <c r="AN294">
        <v>0</v>
      </c>
      <c r="AO294" s="47">
        <v>0</v>
      </c>
      <c r="AP294" s="47">
        <v>0</v>
      </c>
      <c r="AQ294" s="47">
        <v>3</v>
      </c>
      <c r="AR294" s="47">
        <v>0</v>
      </c>
      <c r="AS294" s="47">
        <v>3</v>
      </c>
      <c r="AT294" s="47">
        <v>2</v>
      </c>
      <c r="AU294" s="47">
        <v>8</v>
      </c>
      <c r="AV294" s="47">
        <v>1</v>
      </c>
      <c r="AW294" s="47">
        <v>7</v>
      </c>
      <c r="AX294" s="47">
        <v>1</v>
      </c>
      <c r="AY294">
        <v>0</v>
      </c>
      <c r="AZ294" s="47">
        <v>3</v>
      </c>
      <c r="BA294" s="47">
        <v>2</v>
      </c>
      <c r="BB294">
        <v>0</v>
      </c>
      <c r="BC294" t="s">
        <v>126</v>
      </c>
      <c r="BD294">
        <v>16.600000000000001</v>
      </c>
      <c r="BE294">
        <v>37.5</v>
      </c>
      <c r="BF294">
        <v>11</v>
      </c>
      <c r="BG294">
        <v>7</v>
      </c>
    </row>
    <row r="295" spans="1:59" x14ac:dyDescent="0.25">
      <c r="A295" s="47">
        <v>2</v>
      </c>
      <c r="B295" s="47">
        <v>14</v>
      </c>
      <c r="C295" s="47">
        <v>10</v>
      </c>
      <c r="D295" s="47">
        <v>3</v>
      </c>
      <c r="E295" s="47">
        <v>27</v>
      </c>
      <c r="F295" s="47">
        <v>3</v>
      </c>
      <c r="G295" s="47">
        <v>2</v>
      </c>
      <c r="H295" s="47">
        <v>3</v>
      </c>
      <c r="I295" s="47">
        <v>0</v>
      </c>
      <c r="J295" s="47">
        <v>0</v>
      </c>
      <c r="K295" s="47">
        <v>21</v>
      </c>
      <c r="L295" s="47">
        <v>266</v>
      </c>
      <c r="M295" s="47">
        <v>4</v>
      </c>
      <c r="N295" s="47">
        <v>7</v>
      </c>
      <c r="O295" s="42">
        <v>0</v>
      </c>
      <c r="P295" s="42">
        <v>10.8</v>
      </c>
      <c r="Q295" s="42">
        <v>0</v>
      </c>
      <c r="R295" s="42">
        <v>4.07</v>
      </c>
      <c r="S295" s="47">
        <v>17</v>
      </c>
      <c r="T295" s="42">
        <v>3.89</v>
      </c>
      <c r="U295" s="42">
        <v>4.09</v>
      </c>
      <c r="V295" s="42">
        <v>4.0142857142857142</v>
      </c>
      <c r="W295" s="42">
        <v>73</v>
      </c>
      <c r="X295" s="42">
        <v>83</v>
      </c>
      <c r="Y295" s="42">
        <v>1.59</v>
      </c>
      <c r="Z295" s="42">
        <v>0.82</v>
      </c>
      <c r="AA295" s="42">
        <v>0.59</v>
      </c>
      <c r="AB295" s="42">
        <v>0.12</v>
      </c>
      <c r="AC295" s="42">
        <v>0.18</v>
      </c>
      <c r="AD295" s="42">
        <v>0</v>
      </c>
      <c r="AE295" s="42">
        <v>0.18</v>
      </c>
      <c r="AF295" s="42">
        <v>0.18</v>
      </c>
      <c r="AG295" s="42">
        <v>0.12</v>
      </c>
      <c r="AH295" s="42">
        <v>0</v>
      </c>
      <c r="AI295" s="47">
        <v>18</v>
      </c>
      <c r="AJ295" s="47">
        <v>10</v>
      </c>
      <c r="AK295" s="47">
        <v>10</v>
      </c>
      <c r="AL295" s="47">
        <v>2</v>
      </c>
      <c r="AM295" s="47">
        <v>2</v>
      </c>
      <c r="AN295">
        <v>1</v>
      </c>
      <c r="AO295" s="47">
        <v>0</v>
      </c>
      <c r="AP295" s="47">
        <v>2</v>
      </c>
      <c r="AQ295" s="47">
        <v>2</v>
      </c>
      <c r="AR295" s="47">
        <v>0</v>
      </c>
      <c r="AS295" s="47">
        <v>9</v>
      </c>
      <c r="AT295" s="47">
        <v>4</v>
      </c>
      <c r="AU295" s="47">
        <v>0</v>
      </c>
      <c r="AV295" s="47">
        <v>0</v>
      </c>
      <c r="AW295" s="47">
        <v>1</v>
      </c>
      <c r="AX295" s="47">
        <v>2</v>
      </c>
      <c r="AY295">
        <v>0</v>
      </c>
      <c r="AZ295" s="47">
        <v>1</v>
      </c>
      <c r="BA295" s="47">
        <v>0</v>
      </c>
      <c r="BB295">
        <v>0</v>
      </c>
      <c r="BC295" t="s">
        <v>210</v>
      </c>
      <c r="BD295">
        <v>41</v>
      </c>
      <c r="BE295">
        <v>28.1</v>
      </c>
      <c r="BF295">
        <v>10</v>
      </c>
      <c r="BG295">
        <v>7</v>
      </c>
    </row>
    <row r="296" spans="1:59" x14ac:dyDescent="0.25">
      <c r="A296" s="47">
        <v>3</v>
      </c>
      <c r="B296" s="47">
        <v>30</v>
      </c>
      <c r="C296" s="47">
        <v>23</v>
      </c>
      <c r="D296" s="47">
        <v>6</v>
      </c>
      <c r="E296" s="47">
        <v>45</v>
      </c>
      <c r="F296" s="47">
        <v>3</v>
      </c>
      <c r="G296" s="47">
        <v>10</v>
      </c>
      <c r="H296" s="47">
        <v>2</v>
      </c>
      <c r="I296" s="47">
        <v>1</v>
      </c>
      <c r="J296" s="47">
        <v>0</v>
      </c>
      <c r="K296" s="47">
        <v>21</v>
      </c>
      <c r="L296" s="47">
        <v>266</v>
      </c>
      <c r="M296" s="47">
        <v>4</v>
      </c>
      <c r="N296" s="47">
        <v>7</v>
      </c>
      <c r="O296" s="42">
        <v>0</v>
      </c>
      <c r="P296" s="42">
        <v>11.46</v>
      </c>
      <c r="Q296" s="42">
        <v>0</v>
      </c>
      <c r="R296" s="42">
        <v>5.54</v>
      </c>
      <c r="S296" s="47">
        <v>17</v>
      </c>
      <c r="T296" s="42">
        <v>9.4499999999999993</v>
      </c>
      <c r="U296" s="42">
        <v>7.0666666666666664</v>
      </c>
      <c r="V296" s="42">
        <v>3.7874999999999996</v>
      </c>
      <c r="W296" s="42">
        <v>96</v>
      </c>
      <c r="X296" s="42">
        <v>99</v>
      </c>
      <c r="Y296" s="42">
        <v>2.65</v>
      </c>
      <c r="Z296" s="42">
        <v>1.76</v>
      </c>
      <c r="AA296" s="42">
        <v>1.35</v>
      </c>
      <c r="AB296" s="42">
        <v>0.18</v>
      </c>
      <c r="AC296" s="42">
        <v>0.35</v>
      </c>
      <c r="AD296" s="42">
        <v>0</v>
      </c>
      <c r="AE296" s="42">
        <v>0.18</v>
      </c>
      <c r="AF296" s="42">
        <v>0.12</v>
      </c>
      <c r="AG296" s="42">
        <v>0.59</v>
      </c>
      <c r="AH296" s="42">
        <v>0.06</v>
      </c>
      <c r="AI296" s="47">
        <v>23</v>
      </c>
      <c r="AJ296" s="47">
        <v>17</v>
      </c>
      <c r="AK296" s="47">
        <v>13</v>
      </c>
      <c r="AL296" s="47">
        <v>2</v>
      </c>
      <c r="AM296" s="47">
        <v>3</v>
      </c>
      <c r="AN296">
        <v>2</v>
      </c>
      <c r="AO296" s="47">
        <v>0</v>
      </c>
      <c r="AP296" s="47">
        <v>2</v>
      </c>
      <c r="AQ296" s="47">
        <v>7</v>
      </c>
      <c r="AR296" s="47">
        <v>1</v>
      </c>
      <c r="AS296" s="47">
        <v>22</v>
      </c>
      <c r="AT296" s="47">
        <v>13</v>
      </c>
      <c r="AU296" s="47">
        <v>10</v>
      </c>
      <c r="AV296" s="47">
        <v>1</v>
      </c>
      <c r="AW296" s="47">
        <v>3</v>
      </c>
      <c r="AX296" s="47">
        <v>1</v>
      </c>
      <c r="AY296">
        <v>0</v>
      </c>
      <c r="AZ296" s="47">
        <v>0</v>
      </c>
      <c r="BA296" s="47">
        <v>3</v>
      </c>
      <c r="BB296">
        <v>0</v>
      </c>
      <c r="BC296" t="s">
        <v>292</v>
      </c>
      <c r="BD296">
        <v>63.8</v>
      </c>
      <c r="BE296">
        <v>33.6</v>
      </c>
      <c r="BF296">
        <v>9</v>
      </c>
      <c r="BG296">
        <v>9</v>
      </c>
    </row>
    <row r="297" spans="1:59" x14ac:dyDescent="0.25">
      <c r="A297" s="47">
        <v>2</v>
      </c>
      <c r="B297" s="47">
        <v>4</v>
      </c>
      <c r="C297" s="47">
        <v>25</v>
      </c>
      <c r="D297" s="47">
        <v>4</v>
      </c>
      <c r="E297" s="47">
        <v>13</v>
      </c>
      <c r="F297" s="47">
        <v>0</v>
      </c>
      <c r="G297" s="47">
        <v>2</v>
      </c>
      <c r="H297" s="47">
        <v>4</v>
      </c>
      <c r="I297" s="47">
        <v>1</v>
      </c>
      <c r="J297" s="47">
        <v>0</v>
      </c>
      <c r="K297" s="47">
        <v>21</v>
      </c>
      <c r="L297" s="47">
        <v>275</v>
      </c>
      <c r="M297" s="47">
        <v>5</v>
      </c>
      <c r="N297" s="47">
        <v>6</v>
      </c>
      <c r="O297" s="42">
        <v>0</v>
      </c>
      <c r="P297" s="42">
        <v>6.66</v>
      </c>
      <c r="Q297" s="42">
        <v>0</v>
      </c>
      <c r="R297" s="42">
        <v>2.62</v>
      </c>
      <c r="S297" s="47">
        <v>15</v>
      </c>
      <c r="T297" s="42">
        <v>0.74</v>
      </c>
      <c r="U297" s="42">
        <v>1.9333333333333333</v>
      </c>
      <c r="V297" s="42">
        <v>3.0777777777777775</v>
      </c>
      <c r="W297" s="42">
        <v>36</v>
      </c>
      <c r="X297" s="42">
        <v>35</v>
      </c>
      <c r="Y297" s="42">
        <v>0.87</v>
      </c>
      <c r="Z297" s="42">
        <v>0.27</v>
      </c>
      <c r="AA297" s="42">
        <v>1.67</v>
      </c>
      <c r="AB297" s="42">
        <v>0.13</v>
      </c>
      <c r="AC297" s="42">
        <v>0.27</v>
      </c>
      <c r="AD297" s="42">
        <v>0</v>
      </c>
      <c r="AE297" s="42">
        <v>0</v>
      </c>
      <c r="AF297" s="42">
        <v>0.27</v>
      </c>
      <c r="AG297" s="42">
        <v>0.13</v>
      </c>
      <c r="AH297" s="42">
        <v>7.0000000000000007E-2</v>
      </c>
      <c r="AI297" s="47">
        <v>4</v>
      </c>
      <c r="AJ297" s="47">
        <v>2</v>
      </c>
      <c r="AK297" s="47">
        <v>12</v>
      </c>
      <c r="AL297" s="47">
        <v>0</v>
      </c>
      <c r="AM297" s="47">
        <v>2</v>
      </c>
      <c r="AN297">
        <v>0</v>
      </c>
      <c r="AO297" s="47">
        <v>0</v>
      </c>
      <c r="AP297" s="47">
        <v>1</v>
      </c>
      <c r="AQ297" s="47">
        <v>1</v>
      </c>
      <c r="AR297" s="47">
        <v>0</v>
      </c>
      <c r="AS297" s="47">
        <v>9</v>
      </c>
      <c r="AT297" s="47">
        <v>2</v>
      </c>
      <c r="AU297" s="47">
        <v>13</v>
      </c>
      <c r="AV297" s="47">
        <v>2</v>
      </c>
      <c r="AW297" s="47">
        <v>2</v>
      </c>
      <c r="AX297" s="47">
        <v>0</v>
      </c>
      <c r="AY297">
        <v>0</v>
      </c>
      <c r="AZ297" s="47">
        <v>3</v>
      </c>
      <c r="BA297" s="47">
        <v>1</v>
      </c>
      <c r="BB297">
        <v>1</v>
      </c>
      <c r="BC297" t="s">
        <v>346</v>
      </c>
      <c r="BD297">
        <v>11.6</v>
      </c>
      <c r="BE297">
        <v>28.8</v>
      </c>
      <c r="BF297">
        <v>6</v>
      </c>
      <c r="BG297">
        <v>9</v>
      </c>
    </row>
    <row r="298" spans="1:59" x14ac:dyDescent="0.25">
      <c r="A298" s="47">
        <v>3</v>
      </c>
      <c r="B298" s="47">
        <v>2</v>
      </c>
      <c r="C298" s="47">
        <v>18</v>
      </c>
      <c r="D298" s="47">
        <v>10</v>
      </c>
      <c r="E298" s="47">
        <v>8</v>
      </c>
      <c r="F298" s="47">
        <v>1</v>
      </c>
      <c r="G298" s="47">
        <v>7</v>
      </c>
      <c r="H298" s="47">
        <v>3</v>
      </c>
      <c r="I298" s="47">
        <v>0</v>
      </c>
      <c r="J298" s="47">
        <v>0</v>
      </c>
      <c r="K298" s="47">
        <v>21</v>
      </c>
      <c r="L298" s="47">
        <v>327</v>
      </c>
      <c r="M298" s="47">
        <v>5</v>
      </c>
      <c r="N298" s="47">
        <v>5</v>
      </c>
      <c r="O298" s="42">
        <v>0</v>
      </c>
      <c r="P298" s="42">
        <v>7.85</v>
      </c>
      <c r="Q298" s="42">
        <v>0</v>
      </c>
      <c r="R298" s="42">
        <v>4.57</v>
      </c>
      <c r="S298" s="47">
        <v>12</v>
      </c>
      <c r="T298" s="42">
        <v>0.27</v>
      </c>
      <c r="U298" s="42">
        <v>0</v>
      </c>
      <c r="V298" s="42">
        <v>0</v>
      </c>
      <c r="W298" s="42">
        <v>65</v>
      </c>
      <c r="X298" s="42">
        <v>39</v>
      </c>
      <c r="Y298" s="42">
        <v>0.67</v>
      </c>
      <c r="Z298" s="42">
        <v>0.17</v>
      </c>
      <c r="AA298" s="42">
        <v>1.5</v>
      </c>
      <c r="AB298" s="42">
        <v>0.25</v>
      </c>
      <c r="AC298" s="42">
        <v>0.83</v>
      </c>
      <c r="AD298" s="42">
        <v>0</v>
      </c>
      <c r="AE298" s="42">
        <v>0.08</v>
      </c>
      <c r="AF298" s="42">
        <v>0.25</v>
      </c>
      <c r="AG298" s="42">
        <v>0.57999999999999996</v>
      </c>
      <c r="AH298" s="42">
        <v>0</v>
      </c>
      <c r="AI298" s="47">
        <v>5</v>
      </c>
      <c r="AJ298" s="47">
        <v>2</v>
      </c>
      <c r="AK298" s="47">
        <v>11</v>
      </c>
      <c r="AL298" s="47">
        <v>2</v>
      </c>
      <c r="AM298" s="47">
        <v>8</v>
      </c>
      <c r="AN298">
        <v>0</v>
      </c>
      <c r="AO298" s="47">
        <v>0</v>
      </c>
      <c r="AP298" s="47">
        <v>1</v>
      </c>
      <c r="AQ298" s="47">
        <v>3</v>
      </c>
      <c r="AR298" s="47">
        <v>0</v>
      </c>
      <c r="AS298" s="47">
        <v>3</v>
      </c>
      <c r="AT298" s="47">
        <v>0</v>
      </c>
      <c r="AU298" s="47">
        <v>7</v>
      </c>
      <c r="AV298" s="47">
        <v>1</v>
      </c>
      <c r="AW298" s="47">
        <v>2</v>
      </c>
      <c r="AX298" s="47">
        <v>1</v>
      </c>
      <c r="AY298">
        <v>0</v>
      </c>
      <c r="AZ298" s="47">
        <v>2</v>
      </c>
      <c r="BA298" s="47">
        <v>4</v>
      </c>
      <c r="BB298">
        <v>0</v>
      </c>
      <c r="BC298" t="s">
        <v>269</v>
      </c>
      <c r="BD298">
        <v>17.600000000000001</v>
      </c>
      <c r="BE298">
        <v>25.8</v>
      </c>
      <c r="BF298">
        <v>0</v>
      </c>
      <c r="BG298">
        <v>0</v>
      </c>
    </row>
    <row r="299" spans="1:59" x14ac:dyDescent="0.25">
      <c r="A299" s="47">
        <v>0</v>
      </c>
      <c r="B299" s="47">
        <v>4</v>
      </c>
      <c r="C299" s="47">
        <v>6</v>
      </c>
      <c r="D299" s="47">
        <v>0</v>
      </c>
      <c r="E299" s="47">
        <v>2</v>
      </c>
      <c r="F299" s="47">
        <v>0</v>
      </c>
      <c r="G299" s="47">
        <v>2</v>
      </c>
      <c r="H299" s="47">
        <v>1</v>
      </c>
      <c r="I299" s="47">
        <v>0</v>
      </c>
      <c r="J299" s="47">
        <v>0</v>
      </c>
      <c r="K299" s="47">
        <v>21</v>
      </c>
      <c r="L299" s="47">
        <v>327</v>
      </c>
      <c r="M299" s="47">
        <v>2</v>
      </c>
      <c r="N299" s="47">
        <v>6</v>
      </c>
      <c r="O299" s="42">
        <v>0</v>
      </c>
      <c r="P299" s="42">
        <v>3.52</v>
      </c>
      <c r="Q299" s="42">
        <v>0</v>
      </c>
      <c r="R299" s="42">
        <v>2.88</v>
      </c>
      <c r="S299" s="47">
        <v>5</v>
      </c>
      <c r="T299" s="42">
        <v>2.6</v>
      </c>
      <c r="U299" s="42">
        <v>4.3</v>
      </c>
      <c r="V299" s="42">
        <v>1.9333333333333333</v>
      </c>
      <c r="W299" s="42">
        <v>85</v>
      </c>
      <c r="X299" s="42">
        <v>104</v>
      </c>
      <c r="Y299" s="42">
        <v>0.4</v>
      </c>
      <c r="Z299" s="42">
        <v>0.8</v>
      </c>
      <c r="AA299" s="42">
        <v>1.2</v>
      </c>
      <c r="AB299" s="42">
        <v>0</v>
      </c>
      <c r="AC299" s="42">
        <v>0</v>
      </c>
      <c r="AD299" s="42">
        <v>0</v>
      </c>
      <c r="AE299" s="42">
        <v>0</v>
      </c>
      <c r="AF299" s="42">
        <v>0.2</v>
      </c>
      <c r="AG299" s="42">
        <v>0.4</v>
      </c>
      <c r="AH299" s="42">
        <v>0</v>
      </c>
      <c r="AI299" s="47">
        <v>0</v>
      </c>
      <c r="AJ299" s="47">
        <v>1</v>
      </c>
      <c r="AK299" s="47">
        <v>2</v>
      </c>
      <c r="AL299" s="47">
        <v>0</v>
      </c>
      <c r="AM299" s="47">
        <v>0</v>
      </c>
      <c r="AN299">
        <v>0</v>
      </c>
      <c r="AO299" s="47">
        <v>0</v>
      </c>
      <c r="AP299" s="47">
        <v>1</v>
      </c>
      <c r="AQ299" s="47">
        <v>0</v>
      </c>
      <c r="AR299" s="47">
        <v>0</v>
      </c>
      <c r="AS299" s="47">
        <v>2</v>
      </c>
      <c r="AT299" s="47">
        <v>3</v>
      </c>
      <c r="AU299" s="47">
        <v>4</v>
      </c>
      <c r="AV299" s="47">
        <v>0</v>
      </c>
      <c r="AW299" s="47">
        <v>0</v>
      </c>
      <c r="AX299" s="47">
        <v>0</v>
      </c>
      <c r="AY299">
        <v>0</v>
      </c>
      <c r="AZ299" s="47">
        <v>0</v>
      </c>
      <c r="BA299" s="47">
        <v>2</v>
      </c>
      <c r="BB299">
        <v>0</v>
      </c>
      <c r="BC299" t="s">
        <v>557</v>
      </c>
      <c r="BD299">
        <v>8.6</v>
      </c>
      <c r="BE299">
        <v>5.7999999999999989</v>
      </c>
      <c r="BF299">
        <v>2</v>
      </c>
      <c r="BG299">
        <v>3</v>
      </c>
    </row>
    <row r="300" spans="1:59" x14ac:dyDescent="0.25">
      <c r="A300" s="47">
        <v>5</v>
      </c>
      <c r="B300" s="47">
        <v>17</v>
      </c>
      <c r="C300" s="47">
        <v>11</v>
      </c>
      <c r="D300" s="47">
        <v>5</v>
      </c>
      <c r="E300" s="47">
        <v>22</v>
      </c>
      <c r="F300" s="47">
        <v>2</v>
      </c>
      <c r="G300" s="47">
        <v>3</v>
      </c>
      <c r="H300" s="47">
        <v>1</v>
      </c>
      <c r="I300" s="47">
        <v>0</v>
      </c>
      <c r="J300" s="47">
        <v>0</v>
      </c>
      <c r="K300" s="47">
        <v>21</v>
      </c>
      <c r="L300" s="47">
        <v>327</v>
      </c>
      <c r="M300" s="47">
        <v>5</v>
      </c>
      <c r="N300" s="47">
        <v>6</v>
      </c>
      <c r="O300" s="42">
        <v>0</v>
      </c>
      <c r="P300" s="42">
        <v>8.4499999999999993</v>
      </c>
      <c r="Q300" s="42">
        <v>0</v>
      </c>
      <c r="R300" s="42">
        <v>3.88</v>
      </c>
      <c r="S300" s="47">
        <v>14</v>
      </c>
      <c r="T300" s="42">
        <v>2.79</v>
      </c>
      <c r="U300" s="42">
        <v>3.9666666666666663</v>
      </c>
      <c r="V300" s="42">
        <v>3.8124999999999996</v>
      </c>
      <c r="W300" s="42">
        <v>65</v>
      </c>
      <c r="X300" s="42">
        <v>34</v>
      </c>
      <c r="Y300" s="42">
        <v>1.57</v>
      </c>
      <c r="Z300" s="42">
        <v>1.21</v>
      </c>
      <c r="AA300" s="42">
        <v>0.79</v>
      </c>
      <c r="AB300" s="42">
        <v>0.36</v>
      </c>
      <c r="AC300" s="42">
        <v>0.36</v>
      </c>
      <c r="AD300" s="42">
        <v>0</v>
      </c>
      <c r="AE300" s="42">
        <v>0.14000000000000001</v>
      </c>
      <c r="AF300" s="42">
        <v>7.0000000000000007E-2</v>
      </c>
      <c r="AG300" s="42">
        <v>0.21</v>
      </c>
      <c r="AH300" s="42">
        <v>0</v>
      </c>
      <c r="AI300" s="47">
        <v>7</v>
      </c>
      <c r="AJ300" s="47">
        <v>8</v>
      </c>
      <c r="AK300" s="47">
        <v>4</v>
      </c>
      <c r="AL300" s="47">
        <v>0</v>
      </c>
      <c r="AM300" s="47">
        <v>1</v>
      </c>
      <c r="AN300">
        <v>2</v>
      </c>
      <c r="AO300" s="47">
        <v>0</v>
      </c>
      <c r="AP300" s="47">
        <v>0</v>
      </c>
      <c r="AQ300" s="47">
        <v>1</v>
      </c>
      <c r="AR300" s="47">
        <v>0</v>
      </c>
      <c r="AS300" s="47">
        <v>15</v>
      </c>
      <c r="AT300" s="47">
        <v>9</v>
      </c>
      <c r="AU300" s="47">
        <v>7</v>
      </c>
      <c r="AV300" s="47">
        <v>5</v>
      </c>
      <c r="AW300" s="47">
        <v>4</v>
      </c>
      <c r="AX300" s="47">
        <v>0</v>
      </c>
      <c r="AY300">
        <v>0</v>
      </c>
      <c r="AZ300" s="47">
        <v>1</v>
      </c>
      <c r="BA300" s="47">
        <v>2</v>
      </c>
      <c r="BB300">
        <v>0</v>
      </c>
      <c r="BC300" t="s">
        <v>199</v>
      </c>
      <c r="BD300">
        <v>23.900000000000002</v>
      </c>
      <c r="BE300">
        <v>24.799999999999994</v>
      </c>
      <c r="BF300">
        <v>6</v>
      </c>
      <c r="BG300">
        <v>7</v>
      </c>
    </row>
    <row r="301" spans="1:59" x14ac:dyDescent="0.25">
      <c r="A301" s="47">
        <v>3</v>
      </c>
      <c r="B301" s="47">
        <v>16</v>
      </c>
      <c r="C301" s="47">
        <v>28</v>
      </c>
      <c r="D301" s="47">
        <v>4</v>
      </c>
      <c r="E301" s="47">
        <v>44</v>
      </c>
      <c r="F301" s="47">
        <v>5</v>
      </c>
      <c r="G301" s="47">
        <v>4</v>
      </c>
      <c r="H301" s="47">
        <v>3</v>
      </c>
      <c r="I301" s="47">
        <v>1</v>
      </c>
      <c r="J301" s="47">
        <v>0</v>
      </c>
      <c r="K301" s="47">
        <v>21</v>
      </c>
      <c r="L301" s="47">
        <v>262</v>
      </c>
      <c r="M301" s="47">
        <v>4</v>
      </c>
      <c r="N301" s="47">
        <v>7</v>
      </c>
      <c r="O301" s="42">
        <v>0</v>
      </c>
      <c r="P301" s="42">
        <v>11.85</v>
      </c>
      <c r="Q301" s="42">
        <v>0</v>
      </c>
      <c r="R301" s="42">
        <v>5.41</v>
      </c>
      <c r="S301" s="47">
        <v>16</v>
      </c>
      <c r="T301" s="42">
        <v>7.16</v>
      </c>
      <c r="U301" s="42">
        <v>4.1142857142857148</v>
      </c>
      <c r="V301" s="42">
        <v>6.4111111111111105</v>
      </c>
      <c r="W301" s="42">
        <v>96</v>
      </c>
      <c r="X301" s="42">
        <v>97</v>
      </c>
      <c r="Y301" s="42">
        <v>2.75</v>
      </c>
      <c r="Z301" s="42">
        <v>1</v>
      </c>
      <c r="AA301" s="42">
        <v>1.75</v>
      </c>
      <c r="AB301" s="42">
        <v>0.19</v>
      </c>
      <c r="AC301" s="42">
        <v>0.25</v>
      </c>
      <c r="AD301" s="42">
        <v>0</v>
      </c>
      <c r="AE301" s="42">
        <v>0.31</v>
      </c>
      <c r="AF301" s="42">
        <v>0.19</v>
      </c>
      <c r="AG301" s="42">
        <v>0.25</v>
      </c>
      <c r="AH301" s="42">
        <v>0.06</v>
      </c>
      <c r="AI301" s="47">
        <v>20</v>
      </c>
      <c r="AJ301" s="47">
        <v>9</v>
      </c>
      <c r="AK301" s="47">
        <v>18</v>
      </c>
      <c r="AL301" s="47">
        <v>2</v>
      </c>
      <c r="AM301" s="47">
        <v>1</v>
      </c>
      <c r="AN301">
        <v>2</v>
      </c>
      <c r="AO301" s="47">
        <v>0</v>
      </c>
      <c r="AP301" s="47">
        <v>0</v>
      </c>
      <c r="AQ301" s="47">
        <v>3</v>
      </c>
      <c r="AR301" s="47">
        <v>1</v>
      </c>
      <c r="AS301" s="47">
        <v>24</v>
      </c>
      <c r="AT301" s="47">
        <v>7</v>
      </c>
      <c r="AU301" s="47">
        <v>10</v>
      </c>
      <c r="AV301" s="47">
        <v>1</v>
      </c>
      <c r="AW301" s="47">
        <v>3</v>
      </c>
      <c r="AX301" s="47">
        <v>3</v>
      </c>
      <c r="AY301">
        <v>0</v>
      </c>
      <c r="AZ301" s="47">
        <v>3</v>
      </c>
      <c r="BA301" s="47">
        <v>1</v>
      </c>
      <c r="BB301">
        <v>0</v>
      </c>
      <c r="BC301" t="s">
        <v>254</v>
      </c>
      <c r="BD301">
        <v>28.799999999999997</v>
      </c>
      <c r="BE301">
        <v>59</v>
      </c>
      <c r="BF301">
        <v>7</v>
      </c>
      <c r="BG301">
        <v>9</v>
      </c>
    </row>
    <row r="302" spans="1:59" x14ac:dyDescent="0.25">
      <c r="A302" s="47">
        <v>5</v>
      </c>
      <c r="B302" s="47">
        <v>12</v>
      </c>
      <c r="C302" s="47">
        <v>17</v>
      </c>
      <c r="D302" s="47">
        <v>4</v>
      </c>
      <c r="E302" s="47">
        <v>11</v>
      </c>
      <c r="F302" s="47">
        <v>2</v>
      </c>
      <c r="G302" s="47">
        <v>1</v>
      </c>
      <c r="H302" s="47">
        <v>1</v>
      </c>
      <c r="I302" s="47">
        <v>0</v>
      </c>
      <c r="J302" s="47">
        <v>0</v>
      </c>
      <c r="K302" s="47">
        <v>21</v>
      </c>
      <c r="L302" s="47">
        <v>293</v>
      </c>
      <c r="M302" s="47">
        <v>4</v>
      </c>
      <c r="N302" s="47">
        <v>7</v>
      </c>
      <c r="O302" s="42">
        <v>0</v>
      </c>
      <c r="P302" s="42">
        <v>5.89</v>
      </c>
      <c r="Q302" s="42">
        <v>0</v>
      </c>
      <c r="R302" s="42">
        <v>3.11</v>
      </c>
      <c r="S302" s="47">
        <v>10</v>
      </c>
      <c r="T302" s="42">
        <v>3.48</v>
      </c>
      <c r="U302" s="42">
        <v>3.6799999999999997</v>
      </c>
      <c r="V302" s="42">
        <v>2.54</v>
      </c>
      <c r="W302" s="42">
        <v>74</v>
      </c>
      <c r="X302" s="42">
        <v>99</v>
      </c>
      <c r="Y302" s="42">
        <v>1.1000000000000001</v>
      </c>
      <c r="Z302" s="42">
        <v>1.2</v>
      </c>
      <c r="AA302" s="42">
        <v>1.7</v>
      </c>
      <c r="AB302" s="42">
        <v>0.5</v>
      </c>
      <c r="AC302" s="42">
        <v>0.4</v>
      </c>
      <c r="AD302" s="42">
        <v>0</v>
      </c>
      <c r="AE302" s="42">
        <v>0.2</v>
      </c>
      <c r="AF302" s="42">
        <v>0.1</v>
      </c>
      <c r="AG302" s="42">
        <v>0.1</v>
      </c>
      <c r="AH302" s="42">
        <v>0</v>
      </c>
      <c r="AI302" s="47">
        <v>5</v>
      </c>
      <c r="AJ302" s="47">
        <v>7</v>
      </c>
      <c r="AK302" s="47">
        <v>10</v>
      </c>
      <c r="AL302" s="47">
        <v>3</v>
      </c>
      <c r="AM302" s="47">
        <v>2</v>
      </c>
      <c r="AN302">
        <v>1</v>
      </c>
      <c r="AO302" s="47">
        <v>0</v>
      </c>
      <c r="AP302" s="47">
        <v>1</v>
      </c>
      <c r="AQ302" s="47">
        <v>0</v>
      </c>
      <c r="AR302" s="47">
        <v>0</v>
      </c>
      <c r="AS302" s="47">
        <v>6</v>
      </c>
      <c r="AT302" s="47">
        <v>5</v>
      </c>
      <c r="AU302" s="47">
        <v>7</v>
      </c>
      <c r="AV302" s="47">
        <v>2</v>
      </c>
      <c r="AW302" s="47">
        <v>2</v>
      </c>
      <c r="AX302" s="47">
        <v>1</v>
      </c>
      <c r="AY302">
        <v>0</v>
      </c>
      <c r="AZ302" s="47">
        <v>0</v>
      </c>
      <c r="BA302" s="47">
        <v>1</v>
      </c>
      <c r="BB302">
        <v>0</v>
      </c>
      <c r="BC302" t="s">
        <v>407</v>
      </c>
      <c r="BD302">
        <v>19.5</v>
      </c>
      <c r="BE302">
        <v>12.7</v>
      </c>
      <c r="BF302">
        <v>5</v>
      </c>
      <c r="BG302">
        <v>5</v>
      </c>
    </row>
    <row r="303" spans="1:59" x14ac:dyDescent="0.25">
      <c r="A303" s="47">
        <v>0</v>
      </c>
      <c r="B303" s="47">
        <v>17</v>
      </c>
      <c r="C303" s="47">
        <v>21</v>
      </c>
      <c r="D303" s="47">
        <v>7</v>
      </c>
      <c r="E303" s="47">
        <v>15</v>
      </c>
      <c r="F303" s="47">
        <v>0</v>
      </c>
      <c r="G303" s="47">
        <v>3</v>
      </c>
      <c r="H303" s="47">
        <v>4</v>
      </c>
      <c r="I303" s="47">
        <v>0</v>
      </c>
      <c r="J303" s="47">
        <v>0</v>
      </c>
      <c r="K303" s="47">
        <v>21</v>
      </c>
      <c r="L303" s="47">
        <v>293</v>
      </c>
      <c r="M303" s="47">
        <v>4</v>
      </c>
      <c r="N303" s="47">
        <v>5</v>
      </c>
      <c r="O303" s="42">
        <v>0</v>
      </c>
      <c r="P303" s="42">
        <v>10.5</v>
      </c>
      <c r="Q303" s="42">
        <v>0</v>
      </c>
      <c r="R303" s="42">
        <v>4.7</v>
      </c>
      <c r="S303" s="47">
        <v>14</v>
      </c>
      <c r="T303" s="42">
        <v>8.25</v>
      </c>
      <c r="U303" s="42">
        <v>0</v>
      </c>
      <c r="V303" s="42">
        <v>0</v>
      </c>
      <c r="W303" s="42">
        <v>74</v>
      </c>
      <c r="X303" s="42">
        <v>73</v>
      </c>
      <c r="Y303" s="42">
        <v>1.07</v>
      </c>
      <c r="Z303" s="42">
        <v>1.21</v>
      </c>
      <c r="AA303" s="42">
        <v>1.5</v>
      </c>
      <c r="AB303" s="42">
        <v>0</v>
      </c>
      <c r="AC303" s="42">
        <v>0.5</v>
      </c>
      <c r="AD303" s="42">
        <v>0</v>
      </c>
      <c r="AE303" s="42">
        <v>0</v>
      </c>
      <c r="AF303" s="42">
        <v>0.28999999999999998</v>
      </c>
      <c r="AG303" s="42">
        <v>0.21</v>
      </c>
      <c r="AH303" s="42">
        <v>0</v>
      </c>
      <c r="AI303" s="47">
        <v>7</v>
      </c>
      <c r="AJ303" s="47">
        <v>11</v>
      </c>
      <c r="AK303" s="47">
        <v>15</v>
      </c>
      <c r="AL303" s="47">
        <v>0</v>
      </c>
      <c r="AM303" s="47">
        <v>5</v>
      </c>
      <c r="AN303">
        <v>0</v>
      </c>
      <c r="AO303" s="47">
        <v>0</v>
      </c>
      <c r="AP303" s="47">
        <v>1</v>
      </c>
      <c r="AQ303" s="47">
        <v>2</v>
      </c>
      <c r="AR303" s="47">
        <v>0</v>
      </c>
      <c r="AS303" s="47">
        <v>8</v>
      </c>
      <c r="AT303" s="47">
        <v>6</v>
      </c>
      <c r="AU303" s="47">
        <v>6</v>
      </c>
      <c r="AV303" s="47">
        <v>0</v>
      </c>
      <c r="AW303" s="47">
        <v>2</v>
      </c>
      <c r="AX303" s="47">
        <v>0</v>
      </c>
      <c r="AY303">
        <v>0</v>
      </c>
      <c r="AZ303" s="47">
        <v>3</v>
      </c>
      <c r="BA303" s="47">
        <v>1</v>
      </c>
      <c r="BB303">
        <v>0</v>
      </c>
      <c r="BC303" t="s">
        <v>304</v>
      </c>
      <c r="BD303">
        <v>26.599999999999998</v>
      </c>
      <c r="BE303">
        <v>36.200000000000003</v>
      </c>
      <c r="BF303">
        <v>0</v>
      </c>
      <c r="BG303">
        <v>0</v>
      </c>
    </row>
    <row r="304" spans="1:59" x14ac:dyDescent="0.25">
      <c r="A304" s="47">
        <v>2</v>
      </c>
      <c r="B304" s="47">
        <v>8</v>
      </c>
      <c r="C304" s="47">
        <v>14</v>
      </c>
      <c r="D304" s="47">
        <v>10</v>
      </c>
      <c r="E304" s="47">
        <v>26</v>
      </c>
      <c r="F304" s="47">
        <v>2</v>
      </c>
      <c r="G304" s="47">
        <v>5</v>
      </c>
      <c r="H304" s="47">
        <v>6</v>
      </c>
      <c r="I304" s="47">
        <v>0</v>
      </c>
      <c r="J304" s="47">
        <v>0</v>
      </c>
      <c r="K304" s="47">
        <v>21</v>
      </c>
      <c r="L304" s="47">
        <v>280</v>
      </c>
      <c r="M304" s="47">
        <v>5</v>
      </c>
      <c r="N304" s="47">
        <v>6</v>
      </c>
      <c r="O304" s="42">
        <v>0</v>
      </c>
      <c r="P304" s="42">
        <v>11.09</v>
      </c>
      <c r="Q304" s="42">
        <v>0</v>
      </c>
      <c r="R304" s="42">
        <v>5.21</v>
      </c>
      <c r="S304" s="47">
        <v>18</v>
      </c>
      <c r="T304" s="42">
        <v>1.96</v>
      </c>
      <c r="U304" s="42">
        <v>5.3666666666666671</v>
      </c>
      <c r="V304" s="42">
        <v>5.0555555555555554</v>
      </c>
      <c r="W304" s="42">
        <v>76</v>
      </c>
      <c r="X304" s="42">
        <v>70</v>
      </c>
      <c r="Y304" s="42">
        <v>1.44</v>
      </c>
      <c r="Z304" s="42">
        <v>0.44</v>
      </c>
      <c r="AA304" s="42">
        <v>0.78</v>
      </c>
      <c r="AB304" s="42">
        <v>0.11</v>
      </c>
      <c r="AC304" s="42">
        <v>0.56000000000000005</v>
      </c>
      <c r="AD304" s="42">
        <v>0</v>
      </c>
      <c r="AE304" s="42">
        <v>0.11</v>
      </c>
      <c r="AF304" s="42">
        <v>0.33</v>
      </c>
      <c r="AG304" s="42">
        <v>0.28000000000000003</v>
      </c>
      <c r="AH304" s="42">
        <v>0</v>
      </c>
      <c r="AI304" s="47">
        <v>8</v>
      </c>
      <c r="AJ304" s="47">
        <v>5</v>
      </c>
      <c r="AK304" s="47">
        <v>6</v>
      </c>
      <c r="AL304" s="47">
        <v>2</v>
      </c>
      <c r="AM304" s="47">
        <v>7</v>
      </c>
      <c r="AN304">
        <v>1</v>
      </c>
      <c r="AO304" s="47">
        <v>0</v>
      </c>
      <c r="AP304" s="47">
        <v>3</v>
      </c>
      <c r="AQ304" s="47">
        <v>4</v>
      </c>
      <c r="AR304" s="47">
        <v>0</v>
      </c>
      <c r="AS304" s="47">
        <v>18</v>
      </c>
      <c r="AT304" s="47">
        <v>3</v>
      </c>
      <c r="AU304" s="47">
        <v>8</v>
      </c>
      <c r="AV304" s="47">
        <v>0</v>
      </c>
      <c r="AW304" s="47">
        <v>3</v>
      </c>
      <c r="AX304" s="47">
        <v>1</v>
      </c>
      <c r="AY304">
        <v>0</v>
      </c>
      <c r="AZ304" s="47">
        <v>3</v>
      </c>
      <c r="BA304" s="47">
        <v>1</v>
      </c>
      <c r="BB304">
        <v>0</v>
      </c>
      <c r="BC304" t="s">
        <v>208</v>
      </c>
      <c r="BD304">
        <v>45.599999999999994</v>
      </c>
      <c r="BE304">
        <v>42.800000000000004</v>
      </c>
      <c r="BF304">
        <v>8</v>
      </c>
      <c r="BG304">
        <v>8</v>
      </c>
    </row>
    <row r="305" spans="1:59" x14ac:dyDescent="0.25">
      <c r="A305" s="47">
        <v>3</v>
      </c>
      <c r="B305" s="47">
        <v>4</v>
      </c>
      <c r="C305" s="47">
        <v>7</v>
      </c>
      <c r="D305" s="47">
        <v>2</v>
      </c>
      <c r="E305" s="47">
        <v>4</v>
      </c>
      <c r="F305" s="47">
        <v>0</v>
      </c>
      <c r="G305" s="47">
        <v>2</v>
      </c>
      <c r="H305" s="47">
        <v>1</v>
      </c>
      <c r="I305" s="47">
        <v>1</v>
      </c>
      <c r="J305" s="47">
        <v>0</v>
      </c>
      <c r="K305" s="47">
        <v>21</v>
      </c>
      <c r="L305" s="47">
        <v>282</v>
      </c>
      <c r="M305" s="47">
        <v>5</v>
      </c>
      <c r="N305" s="47">
        <v>6</v>
      </c>
      <c r="O305" s="42">
        <v>0</v>
      </c>
      <c r="P305" s="42">
        <v>4.0999999999999996</v>
      </c>
      <c r="Q305" s="42">
        <v>0</v>
      </c>
      <c r="R305" s="42">
        <v>1.24</v>
      </c>
      <c r="S305" s="47">
        <v>12</v>
      </c>
      <c r="T305" s="42">
        <v>1.43</v>
      </c>
      <c r="U305" s="42">
        <v>2.8499999999999996</v>
      </c>
      <c r="V305" s="42">
        <v>0.41249999999999998</v>
      </c>
      <c r="W305" s="42">
        <v>45</v>
      </c>
      <c r="X305" s="42">
        <v>38</v>
      </c>
      <c r="Y305" s="42">
        <v>0.33</v>
      </c>
      <c r="Z305" s="42">
        <v>0.33</v>
      </c>
      <c r="AA305" s="42">
        <v>0.57999999999999996</v>
      </c>
      <c r="AB305" s="42">
        <v>0.25</v>
      </c>
      <c r="AC305" s="42">
        <v>0.17</v>
      </c>
      <c r="AD305" s="42">
        <v>0</v>
      </c>
      <c r="AE305" s="42">
        <v>0</v>
      </c>
      <c r="AF305" s="42">
        <v>0.08</v>
      </c>
      <c r="AG305" s="42">
        <v>0.17</v>
      </c>
      <c r="AH305" s="42">
        <v>0.08</v>
      </c>
      <c r="AI305" s="47">
        <v>4</v>
      </c>
      <c r="AJ305" s="47">
        <v>1</v>
      </c>
      <c r="AK305" s="47">
        <v>2</v>
      </c>
      <c r="AL305" s="47">
        <v>0</v>
      </c>
      <c r="AM305" s="47">
        <v>1</v>
      </c>
      <c r="AN305">
        <v>0</v>
      </c>
      <c r="AO305" s="47">
        <v>0</v>
      </c>
      <c r="AP305" s="47">
        <v>1</v>
      </c>
      <c r="AQ305" s="47">
        <v>0</v>
      </c>
      <c r="AR305" s="47">
        <v>0</v>
      </c>
      <c r="AS305" s="47">
        <v>0</v>
      </c>
      <c r="AT305" s="47">
        <v>3</v>
      </c>
      <c r="AU305" s="47">
        <v>5</v>
      </c>
      <c r="AV305" s="47">
        <v>3</v>
      </c>
      <c r="AW305" s="47">
        <v>1</v>
      </c>
      <c r="AX305" s="47">
        <v>0</v>
      </c>
      <c r="AY305">
        <v>0</v>
      </c>
      <c r="AZ305" s="47">
        <v>0</v>
      </c>
      <c r="BA305" s="47">
        <v>2</v>
      </c>
      <c r="BB305">
        <v>1</v>
      </c>
      <c r="BC305" t="s">
        <v>298</v>
      </c>
      <c r="BD305">
        <v>11.4</v>
      </c>
      <c r="BE305">
        <v>3.3</v>
      </c>
      <c r="BF305">
        <v>4</v>
      </c>
      <c r="BG305">
        <v>8</v>
      </c>
    </row>
    <row r="306" spans="1:59" x14ac:dyDescent="0.25">
      <c r="A306" s="47">
        <v>4</v>
      </c>
      <c r="B306" s="47">
        <v>13</v>
      </c>
      <c r="C306" s="47">
        <v>23</v>
      </c>
      <c r="D306" s="47">
        <v>10</v>
      </c>
      <c r="E306" s="47">
        <v>11</v>
      </c>
      <c r="F306" s="47">
        <v>0</v>
      </c>
      <c r="G306" s="47">
        <v>3</v>
      </c>
      <c r="H306" s="47">
        <v>2</v>
      </c>
      <c r="I306" s="47">
        <v>0</v>
      </c>
      <c r="J306" s="47">
        <v>0</v>
      </c>
      <c r="K306" s="47">
        <v>21</v>
      </c>
      <c r="L306" s="47">
        <v>282</v>
      </c>
      <c r="M306" s="47">
        <v>4</v>
      </c>
      <c r="N306" s="47">
        <v>6</v>
      </c>
      <c r="O306" s="42">
        <v>0</v>
      </c>
      <c r="P306" s="42">
        <v>5.52</v>
      </c>
      <c r="Q306" s="42">
        <v>0</v>
      </c>
      <c r="R306" s="42">
        <v>3.3</v>
      </c>
      <c r="S306" s="47">
        <v>12</v>
      </c>
      <c r="T306" s="42">
        <v>1.1000000000000001</v>
      </c>
      <c r="U306" s="42">
        <v>3.5750000000000002</v>
      </c>
      <c r="V306" s="42">
        <v>3.1624999999999996</v>
      </c>
      <c r="W306" s="42">
        <v>62</v>
      </c>
      <c r="X306" s="42">
        <v>49</v>
      </c>
      <c r="Y306" s="42">
        <v>0.92</v>
      </c>
      <c r="Z306" s="42">
        <v>1.08</v>
      </c>
      <c r="AA306" s="42">
        <v>1.92</v>
      </c>
      <c r="AB306" s="42">
        <v>0.33</v>
      </c>
      <c r="AC306" s="42">
        <v>0.83</v>
      </c>
      <c r="AD306" s="42">
        <v>0</v>
      </c>
      <c r="AE306" s="42">
        <v>0</v>
      </c>
      <c r="AF306" s="42">
        <v>0.17</v>
      </c>
      <c r="AG306" s="42">
        <v>0.25</v>
      </c>
      <c r="AH306" s="42">
        <v>0</v>
      </c>
      <c r="AI306" s="47">
        <v>3</v>
      </c>
      <c r="AJ306" s="47">
        <v>7</v>
      </c>
      <c r="AK306" s="47">
        <v>10</v>
      </c>
      <c r="AL306" s="47">
        <v>0</v>
      </c>
      <c r="AM306" s="47">
        <v>4</v>
      </c>
      <c r="AN306">
        <v>0</v>
      </c>
      <c r="AO306" s="47">
        <v>0</v>
      </c>
      <c r="AP306" s="47">
        <v>0</v>
      </c>
      <c r="AQ306" s="47">
        <v>1</v>
      </c>
      <c r="AR306" s="47">
        <v>0</v>
      </c>
      <c r="AS306" s="47">
        <v>8</v>
      </c>
      <c r="AT306" s="47">
        <v>6</v>
      </c>
      <c r="AU306" s="47">
        <v>13</v>
      </c>
      <c r="AV306" s="47">
        <v>4</v>
      </c>
      <c r="AW306" s="47">
        <v>6</v>
      </c>
      <c r="AX306" s="47">
        <v>0</v>
      </c>
      <c r="AY306">
        <v>0</v>
      </c>
      <c r="AZ306" s="47">
        <v>2</v>
      </c>
      <c r="BA306" s="47">
        <v>2</v>
      </c>
      <c r="BB306">
        <v>0</v>
      </c>
      <c r="BC306" t="s">
        <v>306</v>
      </c>
      <c r="BD306">
        <v>11.3</v>
      </c>
      <c r="BE306">
        <v>26.5</v>
      </c>
      <c r="BF306">
        <v>3</v>
      </c>
      <c r="BG306">
        <v>8</v>
      </c>
    </row>
    <row r="307" spans="1:59" x14ac:dyDescent="0.25">
      <c r="A307" s="47">
        <v>3</v>
      </c>
      <c r="B307" s="47">
        <v>26</v>
      </c>
      <c r="C307" s="47">
        <v>23</v>
      </c>
      <c r="D307" s="47">
        <v>5</v>
      </c>
      <c r="E307" s="47">
        <v>17</v>
      </c>
      <c r="F307" s="47">
        <v>0</v>
      </c>
      <c r="G307" s="47">
        <v>1</v>
      </c>
      <c r="H307" s="47">
        <v>1</v>
      </c>
      <c r="I307" s="47">
        <v>0</v>
      </c>
      <c r="J307" s="47">
        <v>0</v>
      </c>
      <c r="K307" s="47">
        <v>21</v>
      </c>
      <c r="L307" s="47">
        <v>282</v>
      </c>
      <c r="M307" s="47">
        <v>4</v>
      </c>
      <c r="N307" s="47">
        <v>6</v>
      </c>
      <c r="O307" s="42">
        <v>0</v>
      </c>
      <c r="P307" s="42">
        <v>6.85</v>
      </c>
      <c r="Q307" s="42">
        <v>0</v>
      </c>
      <c r="R307" s="42">
        <v>3.53</v>
      </c>
      <c r="S307" s="47">
        <v>13</v>
      </c>
      <c r="T307" s="42">
        <v>2.33</v>
      </c>
      <c r="U307" s="42">
        <v>3.7571428571428576</v>
      </c>
      <c r="V307" s="42">
        <v>3.2666666666666662</v>
      </c>
      <c r="W307" s="42">
        <v>87</v>
      </c>
      <c r="X307" s="42">
        <v>102</v>
      </c>
      <c r="Y307" s="42">
        <v>1.31</v>
      </c>
      <c r="Z307" s="42">
        <v>2</v>
      </c>
      <c r="AA307" s="42">
        <v>1.77</v>
      </c>
      <c r="AB307" s="42">
        <v>0.23</v>
      </c>
      <c r="AC307" s="42">
        <v>0.38</v>
      </c>
      <c r="AD307" s="42">
        <v>0</v>
      </c>
      <c r="AE307" s="42">
        <v>0</v>
      </c>
      <c r="AF307" s="42">
        <v>0.08</v>
      </c>
      <c r="AG307" s="42">
        <v>0.08</v>
      </c>
      <c r="AH307" s="42">
        <v>0</v>
      </c>
      <c r="AI307" s="47">
        <v>7</v>
      </c>
      <c r="AJ307" s="47">
        <v>16</v>
      </c>
      <c r="AK307" s="47">
        <v>13</v>
      </c>
      <c r="AL307" s="47">
        <v>2</v>
      </c>
      <c r="AM307" s="47">
        <v>2</v>
      </c>
      <c r="AN307">
        <v>0</v>
      </c>
      <c r="AO307" s="47">
        <v>0</v>
      </c>
      <c r="AP307" s="47">
        <v>1</v>
      </c>
      <c r="AQ307" s="47">
        <v>0</v>
      </c>
      <c r="AR307" s="47">
        <v>0</v>
      </c>
      <c r="AS307" s="47">
        <v>10</v>
      </c>
      <c r="AT307" s="47">
        <v>10</v>
      </c>
      <c r="AU307" s="47">
        <v>10</v>
      </c>
      <c r="AV307" s="47">
        <v>1</v>
      </c>
      <c r="AW307" s="47">
        <v>3</v>
      </c>
      <c r="AX307" s="47">
        <v>0</v>
      </c>
      <c r="AY307">
        <v>0</v>
      </c>
      <c r="AZ307" s="47">
        <v>0</v>
      </c>
      <c r="BA307" s="47">
        <v>1</v>
      </c>
      <c r="BB307">
        <v>0</v>
      </c>
      <c r="BC307" t="s">
        <v>280</v>
      </c>
      <c r="BD307">
        <v>26.400000000000002</v>
      </c>
      <c r="BE307">
        <v>16.600000000000001</v>
      </c>
      <c r="BF307">
        <v>7</v>
      </c>
      <c r="BG307">
        <v>5</v>
      </c>
    </row>
    <row r="308" spans="1:59" x14ac:dyDescent="0.25">
      <c r="A308" s="47">
        <v>0</v>
      </c>
      <c r="B308" s="47">
        <v>2</v>
      </c>
      <c r="C308" s="47">
        <v>1</v>
      </c>
      <c r="D308" s="47">
        <v>0</v>
      </c>
      <c r="E308" s="47">
        <v>2</v>
      </c>
      <c r="F308" s="47">
        <v>0</v>
      </c>
      <c r="G308" s="47">
        <v>1</v>
      </c>
      <c r="H308" s="47">
        <v>2</v>
      </c>
      <c r="I308" s="47">
        <v>0</v>
      </c>
      <c r="J308" s="47">
        <v>0</v>
      </c>
      <c r="K308" s="47">
        <v>21</v>
      </c>
      <c r="L308" s="47">
        <v>263</v>
      </c>
      <c r="M308" s="47">
        <v>5</v>
      </c>
      <c r="N308" s="47">
        <v>6</v>
      </c>
      <c r="O308" s="42">
        <v>0</v>
      </c>
      <c r="P308" s="42">
        <v>3.28</v>
      </c>
      <c r="Q308" s="42">
        <v>0</v>
      </c>
      <c r="R308" s="42">
        <v>3.38</v>
      </c>
      <c r="S308" s="47">
        <v>6</v>
      </c>
      <c r="T308" s="42">
        <v>1.19</v>
      </c>
      <c r="U308" s="42">
        <v>4.8499999999999996</v>
      </c>
      <c r="V308" s="42">
        <v>2.65</v>
      </c>
      <c r="W308" s="42">
        <v>16</v>
      </c>
      <c r="X308" s="42">
        <v>23</v>
      </c>
      <c r="Y308" s="42">
        <v>0.33</v>
      </c>
      <c r="Z308" s="42">
        <v>0.33</v>
      </c>
      <c r="AA308" s="42">
        <v>0.17</v>
      </c>
      <c r="AB308" s="42">
        <v>0</v>
      </c>
      <c r="AC308" s="42">
        <v>0</v>
      </c>
      <c r="AD308" s="42">
        <v>0</v>
      </c>
      <c r="AE308" s="42">
        <v>0</v>
      </c>
      <c r="AF308" s="42">
        <v>0.33</v>
      </c>
      <c r="AG308" s="42">
        <v>0.17</v>
      </c>
      <c r="AH308" s="42">
        <v>0</v>
      </c>
      <c r="AI308" s="47">
        <v>1</v>
      </c>
      <c r="AJ308" s="47">
        <v>1</v>
      </c>
      <c r="AK308" s="47">
        <v>0</v>
      </c>
      <c r="AL308" s="47">
        <v>0</v>
      </c>
      <c r="AM308" s="47">
        <v>0</v>
      </c>
      <c r="AN308">
        <v>0</v>
      </c>
      <c r="AO308" s="47">
        <v>0</v>
      </c>
      <c r="AP308" s="47">
        <v>1</v>
      </c>
      <c r="AQ308" s="47">
        <v>0</v>
      </c>
      <c r="AR308" s="47">
        <v>0</v>
      </c>
      <c r="AS308" s="47">
        <v>1</v>
      </c>
      <c r="AT308" s="47">
        <v>1</v>
      </c>
      <c r="AU308" s="47">
        <v>1</v>
      </c>
      <c r="AV308" s="47">
        <v>0</v>
      </c>
      <c r="AW308" s="47">
        <v>0</v>
      </c>
      <c r="AX308" s="47">
        <v>0</v>
      </c>
      <c r="AY308">
        <v>0</v>
      </c>
      <c r="AZ308" s="47">
        <v>1</v>
      </c>
      <c r="BA308" s="47">
        <v>1</v>
      </c>
      <c r="BB308">
        <v>0</v>
      </c>
      <c r="BC308" t="s">
        <v>168</v>
      </c>
      <c r="BD308">
        <v>9.6999999999999993</v>
      </c>
      <c r="BE308">
        <v>10.6</v>
      </c>
      <c r="BF308">
        <v>2</v>
      </c>
      <c r="BG308">
        <v>4</v>
      </c>
    </row>
    <row r="309" spans="1:59" x14ac:dyDescent="0.25">
      <c r="A309" s="47">
        <v>3</v>
      </c>
      <c r="B309" s="47">
        <v>13</v>
      </c>
      <c r="C309" s="47">
        <v>24</v>
      </c>
      <c r="D309" s="47">
        <v>7</v>
      </c>
      <c r="E309" s="47">
        <v>24</v>
      </c>
      <c r="F309" s="47">
        <v>2</v>
      </c>
      <c r="G309" s="47">
        <v>7</v>
      </c>
      <c r="H309" s="47">
        <v>1</v>
      </c>
      <c r="I309" s="47">
        <v>0</v>
      </c>
      <c r="J309" s="47">
        <v>0</v>
      </c>
      <c r="K309" s="47">
        <v>21</v>
      </c>
      <c r="L309" s="47">
        <v>263</v>
      </c>
      <c r="M309" s="47">
        <v>4</v>
      </c>
      <c r="N309" s="47">
        <v>2</v>
      </c>
      <c r="O309" s="42">
        <v>0</v>
      </c>
      <c r="P309" s="42">
        <v>7.51</v>
      </c>
      <c r="Q309" s="42">
        <v>0</v>
      </c>
      <c r="R309" s="42">
        <v>2.4700000000000002</v>
      </c>
      <c r="S309" s="47">
        <v>20</v>
      </c>
      <c r="T309" s="42">
        <v>1.21</v>
      </c>
      <c r="U309" s="42">
        <v>2.6599999999999997</v>
      </c>
      <c r="V309" s="42">
        <v>2.2799999999999998</v>
      </c>
      <c r="W309" s="42">
        <v>75</v>
      </c>
      <c r="X309" s="42">
        <v>100</v>
      </c>
      <c r="Y309" s="42">
        <v>1.2</v>
      </c>
      <c r="Z309" s="42">
        <v>0.65</v>
      </c>
      <c r="AA309" s="42">
        <v>1.2</v>
      </c>
      <c r="AB309" s="42">
        <v>0.15</v>
      </c>
      <c r="AC309" s="42">
        <v>0.35</v>
      </c>
      <c r="AD309" s="42">
        <v>0</v>
      </c>
      <c r="AE309" s="42">
        <v>0.1</v>
      </c>
      <c r="AF309" s="42">
        <v>0.05</v>
      </c>
      <c r="AG309" s="42">
        <v>0.35</v>
      </c>
      <c r="AH309" s="42">
        <v>0</v>
      </c>
      <c r="AI309" s="47">
        <v>11</v>
      </c>
      <c r="AJ309" s="47">
        <v>8</v>
      </c>
      <c r="AK309" s="47">
        <v>13</v>
      </c>
      <c r="AL309" s="47">
        <v>0</v>
      </c>
      <c r="AM309" s="47">
        <v>4</v>
      </c>
      <c r="AN309">
        <v>1</v>
      </c>
      <c r="AO309" s="47">
        <v>0</v>
      </c>
      <c r="AP309" s="47">
        <v>0</v>
      </c>
      <c r="AQ309" s="47">
        <v>6</v>
      </c>
      <c r="AR309" s="47">
        <v>0</v>
      </c>
      <c r="AS309" s="47">
        <v>13</v>
      </c>
      <c r="AT309" s="47">
        <v>5</v>
      </c>
      <c r="AU309" s="47">
        <v>11</v>
      </c>
      <c r="AV309" s="47">
        <v>3</v>
      </c>
      <c r="AW309" s="47">
        <v>3</v>
      </c>
      <c r="AX309" s="47">
        <v>1</v>
      </c>
      <c r="AY309">
        <v>0</v>
      </c>
      <c r="AZ309" s="47">
        <v>1</v>
      </c>
      <c r="BA309" s="47">
        <v>1</v>
      </c>
      <c r="BB309">
        <v>0</v>
      </c>
      <c r="BC309" t="s">
        <v>396</v>
      </c>
      <c r="BD309">
        <v>26.599999999999998</v>
      </c>
      <c r="BE309">
        <v>22.8</v>
      </c>
      <c r="BF309">
        <v>10</v>
      </c>
      <c r="BG309">
        <v>10</v>
      </c>
    </row>
    <row r="310" spans="1:59" x14ac:dyDescent="0.25">
      <c r="A310" s="47">
        <v>1</v>
      </c>
      <c r="B310" s="47">
        <v>2</v>
      </c>
      <c r="C310" s="47">
        <v>6</v>
      </c>
      <c r="D310" s="47">
        <v>0</v>
      </c>
      <c r="E310" s="47">
        <v>3</v>
      </c>
      <c r="F310" s="47">
        <v>0</v>
      </c>
      <c r="G310" s="47">
        <v>1</v>
      </c>
      <c r="H310" s="47">
        <v>1</v>
      </c>
      <c r="I310" s="47">
        <v>0</v>
      </c>
      <c r="J310" s="47">
        <v>0</v>
      </c>
      <c r="K310" s="47">
        <v>21</v>
      </c>
      <c r="L310" s="47">
        <v>263</v>
      </c>
      <c r="M310" s="47">
        <v>5</v>
      </c>
      <c r="N310" s="47">
        <v>6</v>
      </c>
      <c r="O310" s="42">
        <v>0</v>
      </c>
      <c r="P310" s="42">
        <v>3.72</v>
      </c>
      <c r="Q310" s="42">
        <v>0</v>
      </c>
      <c r="R310" s="42">
        <v>2.58</v>
      </c>
      <c r="S310" s="47">
        <v>4</v>
      </c>
      <c r="T310" s="42">
        <v>-0.17</v>
      </c>
      <c r="U310" s="42">
        <v>0</v>
      </c>
      <c r="V310" s="42">
        <v>0</v>
      </c>
      <c r="W310" s="42">
        <v>25</v>
      </c>
      <c r="X310" s="42">
        <v>13</v>
      </c>
      <c r="Y310" s="42">
        <v>0.75</v>
      </c>
      <c r="Z310" s="42">
        <v>0.5</v>
      </c>
      <c r="AA310" s="42">
        <v>1.5</v>
      </c>
      <c r="AB310" s="42">
        <v>0.25</v>
      </c>
      <c r="AC310" s="42">
        <v>0</v>
      </c>
      <c r="AD310" s="42">
        <v>0</v>
      </c>
      <c r="AE310" s="42">
        <v>0</v>
      </c>
      <c r="AF310" s="42">
        <v>0.25</v>
      </c>
      <c r="AG310" s="42">
        <v>0.25</v>
      </c>
      <c r="AH310" s="42">
        <v>0</v>
      </c>
      <c r="AI310" s="47">
        <v>2</v>
      </c>
      <c r="AJ310" s="47">
        <v>0</v>
      </c>
      <c r="AK310" s="47">
        <v>3</v>
      </c>
      <c r="AL310" s="47">
        <v>0</v>
      </c>
      <c r="AM310" s="47">
        <v>0</v>
      </c>
      <c r="AN310">
        <v>0</v>
      </c>
      <c r="AO310" s="47">
        <v>0</v>
      </c>
      <c r="AP310" s="47">
        <v>1</v>
      </c>
      <c r="AQ310" s="47">
        <v>1</v>
      </c>
      <c r="AR310" s="47">
        <v>0</v>
      </c>
      <c r="AS310" s="47">
        <v>1</v>
      </c>
      <c r="AT310" s="47">
        <v>2</v>
      </c>
      <c r="AU310" s="47">
        <v>3</v>
      </c>
      <c r="AV310" s="47">
        <v>1</v>
      </c>
      <c r="AW310" s="47">
        <v>0</v>
      </c>
      <c r="AX310" s="47">
        <v>0</v>
      </c>
      <c r="AY310">
        <v>0</v>
      </c>
      <c r="AZ310" s="47">
        <v>0</v>
      </c>
      <c r="BA310" s="47">
        <v>0</v>
      </c>
      <c r="BB310">
        <v>0</v>
      </c>
      <c r="BC310" t="s">
        <v>259</v>
      </c>
      <c r="BD310">
        <v>9.2999999999999989</v>
      </c>
      <c r="BE310">
        <v>1</v>
      </c>
      <c r="BF310">
        <v>0</v>
      </c>
      <c r="BG310">
        <v>0</v>
      </c>
    </row>
    <row r="311" spans="1:59" x14ac:dyDescent="0.25">
      <c r="A311" s="47">
        <v>0</v>
      </c>
      <c r="B311" s="47">
        <v>7</v>
      </c>
      <c r="C311" s="47">
        <v>1</v>
      </c>
      <c r="D311" s="47">
        <v>2</v>
      </c>
      <c r="E311" s="47">
        <v>5</v>
      </c>
      <c r="F311" s="47">
        <v>1</v>
      </c>
      <c r="G311" s="47">
        <v>5</v>
      </c>
      <c r="H311" s="47">
        <v>2</v>
      </c>
      <c r="I311" s="47">
        <v>0</v>
      </c>
      <c r="J311" s="47">
        <v>0</v>
      </c>
      <c r="K311" s="47">
        <v>21</v>
      </c>
      <c r="L311" s="47">
        <v>280</v>
      </c>
      <c r="M311" s="47">
        <v>4</v>
      </c>
      <c r="N311" s="47">
        <v>6</v>
      </c>
      <c r="O311" s="42">
        <v>0</v>
      </c>
      <c r="P311" s="42">
        <v>8.23</v>
      </c>
      <c r="Q311" s="42">
        <v>0</v>
      </c>
      <c r="R311" s="42">
        <v>3.17</v>
      </c>
      <c r="S311" s="47">
        <v>12</v>
      </c>
      <c r="T311" s="42">
        <v>0.93</v>
      </c>
      <c r="U311" s="42">
        <v>2.5428571428571431</v>
      </c>
      <c r="V311" s="42">
        <v>4.0599999999999996</v>
      </c>
      <c r="W311" s="42">
        <v>57</v>
      </c>
      <c r="X311" s="42">
        <v>51</v>
      </c>
      <c r="Y311" s="42">
        <v>0.42</v>
      </c>
      <c r="Z311" s="42">
        <v>0.57999999999999996</v>
      </c>
      <c r="AA311" s="42">
        <v>0.08</v>
      </c>
      <c r="AB311" s="42">
        <v>0</v>
      </c>
      <c r="AC311" s="42">
        <v>0.17</v>
      </c>
      <c r="AD311" s="42">
        <v>0</v>
      </c>
      <c r="AE311" s="42">
        <v>0.08</v>
      </c>
      <c r="AF311" s="42">
        <v>0.17</v>
      </c>
      <c r="AG311" s="42">
        <v>0.42</v>
      </c>
      <c r="AH311" s="42">
        <v>0</v>
      </c>
      <c r="AI311" s="47">
        <v>4</v>
      </c>
      <c r="AJ311" s="47">
        <v>3</v>
      </c>
      <c r="AK311" s="47">
        <v>0</v>
      </c>
      <c r="AL311" s="47">
        <v>0</v>
      </c>
      <c r="AM311" s="47">
        <v>2</v>
      </c>
      <c r="AN311">
        <v>0</v>
      </c>
      <c r="AO311" s="47">
        <v>0</v>
      </c>
      <c r="AP311" s="47">
        <v>1</v>
      </c>
      <c r="AQ311" s="47">
        <v>3</v>
      </c>
      <c r="AR311" s="47">
        <v>0</v>
      </c>
      <c r="AS311" s="47">
        <v>1</v>
      </c>
      <c r="AT311" s="47">
        <v>4</v>
      </c>
      <c r="AU311" s="47">
        <v>1</v>
      </c>
      <c r="AV311" s="47">
        <v>0</v>
      </c>
      <c r="AW311" s="47">
        <v>0</v>
      </c>
      <c r="AX311" s="47">
        <v>1</v>
      </c>
      <c r="AY311">
        <v>0</v>
      </c>
      <c r="AZ311" s="47">
        <v>1</v>
      </c>
      <c r="BA311" s="47">
        <v>2</v>
      </c>
      <c r="BB311">
        <v>0</v>
      </c>
      <c r="BC311" t="s">
        <v>675</v>
      </c>
      <c r="BD311">
        <v>18.799999999999997</v>
      </c>
      <c r="BE311">
        <v>20.399999999999999</v>
      </c>
      <c r="BF311">
        <v>7</v>
      </c>
      <c r="BG311">
        <v>5</v>
      </c>
    </row>
    <row r="312" spans="1:59" x14ac:dyDescent="0.25">
      <c r="A312" s="47">
        <v>4</v>
      </c>
      <c r="B312" s="47">
        <v>13</v>
      </c>
      <c r="C312" s="47">
        <v>18</v>
      </c>
      <c r="D312" s="47">
        <v>16</v>
      </c>
      <c r="E312" s="47">
        <v>7</v>
      </c>
      <c r="F312" s="47">
        <v>0</v>
      </c>
      <c r="G312" s="47">
        <v>14</v>
      </c>
      <c r="H312" s="47">
        <v>7</v>
      </c>
      <c r="I312" s="47">
        <v>0</v>
      </c>
      <c r="J312" s="47">
        <v>0</v>
      </c>
      <c r="K312" s="47">
        <v>21</v>
      </c>
      <c r="L312" s="47">
        <v>266</v>
      </c>
      <c r="M312" s="47">
        <v>5</v>
      </c>
      <c r="N312" s="47">
        <v>7</v>
      </c>
      <c r="O312" s="42">
        <v>0</v>
      </c>
      <c r="P312" s="42">
        <v>15.32</v>
      </c>
      <c r="Q312" s="42">
        <v>0</v>
      </c>
      <c r="R312" s="42">
        <v>5.07</v>
      </c>
      <c r="S312" s="47">
        <v>19</v>
      </c>
      <c r="T312" s="42">
        <v>9.2799999999999994</v>
      </c>
      <c r="U312" s="42">
        <v>5.2363636363636363</v>
      </c>
      <c r="V312" s="42">
        <v>4.8625000000000007</v>
      </c>
      <c r="W312" s="42">
        <v>87</v>
      </c>
      <c r="X312" s="42">
        <v>99</v>
      </c>
      <c r="Y312" s="42">
        <v>0.37</v>
      </c>
      <c r="Z312" s="42">
        <v>0.68</v>
      </c>
      <c r="AA312" s="42">
        <v>0.95</v>
      </c>
      <c r="AB312" s="42">
        <v>0.21</v>
      </c>
      <c r="AC312" s="42">
        <v>0.84</v>
      </c>
      <c r="AD312" s="42">
        <v>0</v>
      </c>
      <c r="AE312" s="42">
        <v>0</v>
      </c>
      <c r="AF312" s="42">
        <v>0.37</v>
      </c>
      <c r="AG312" s="42">
        <v>0.74</v>
      </c>
      <c r="AH312" s="42">
        <v>0</v>
      </c>
      <c r="AI312" s="47">
        <v>5</v>
      </c>
      <c r="AJ312" s="47">
        <v>8</v>
      </c>
      <c r="AK312" s="47">
        <v>10</v>
      </c>
      <c r="AL312" s="47">
        <v>3</v>
      </c>
      <c r="AM312" s="47">
        <v>13</v>
      </c>
      <c r="AN312">
        <v>0</v>
      </c>
      <c r="AO312" s="47">
        <v>0</v>
      </c>
      <c r="AP312" s="47">
        <v>3</v>
      </c>
      <c r="AQ312" s="47">
        <v>12</v>
      </c>
      <c r="AR312" s="47">
        <v>0</v>
      </c>
      <c r="AS312" s="47">
        <v>2</v>
      </c>
      <c r="AT312" s="47">
        <v>5</v>
      </c>
      <c r="AU312" s="47">
        <v>8</v>
      </c>
      <c r="AV312" s="47">
        <v>1</v>
      </c>
      <c r="AW312" s="47">
        <v>3</v>
      </c>
      <c r="AX312" s="47">
        <v>0</v>
      </c>
      <c r="AY312">
        <v>0</v>
      </c>
      <c r="AZ312" s="47">
        <v>4</v>
      </c>
      <c r="BA312" s="47">
        <v>2</v>
      </c>
      <c r="BB312">
        <v>0</v>
      </c>
      <c r="BC312" t="s">
        <v>308</v>
      </c>
      <c r="BD312">
        <v>54.9</v>
      </c>
      <c r="BE312">
        <v>40.4</v>
      </c>
      <c r="BF312">
        <v>10</v>
      </c>
      <c r="BG312">
        <v>8</v>
      </c>
    </row>
    <row r="313" spans="1:59" x14ac:dyDescent="0.25">
      <c r="A313" s="47">
        <v>1</v>
      </c>
      <c r="B313" s="47">
        <v>8</v>
      </c>
      <c r="C313" s="47">
        <v>6</v>
      </c>
      <c r="D313" s="47">
        <v>7</v>
      </c>
      <c r="E313" s="47">
        <v>7</v>
      </c>
      <c r="F313" s="47">
        <v>1</v>
      </c>
      <c r="G313" s="47">
        <v>5</v>
      </c>
      <c r="H313" s="47">
        <v>1</v>
      </c>
      <c r="I313" s="47">
        <v>0</v>
      </c>
      <c r="J313" s="47">
        <v>0</v>
      </c>
      <c r="K313" s="47">
        <v>21</v>
      </c>
      <c r="L313" s="47">
        <v>294</v>
      </c>
      <c r="M313" s="47">
        <v>4</v>
      </c>
      <c r="N313" s="47">
        <v>6</v>
      </c>
      <c r="O313" s="42">
        <v>0</v>
      </c>
      <c r="P313" s="42">
        <v>5.85</v>
      </c>
      <c r="Q313" s="42">
        <v>0</v>
      </c>
      <c r="R313" s="42">
        <v>3.17</v>
      </c>
      <c r="S313" s="47">
        <v>11</v>
      </c>
      <c r="T313" s="42">
        <v>1.37</v>
      </c>
      <c r="U313" s="42">
        <v>0</v>
      </c>
      <c r="V313" s="42">
        <v>0</v>
      </c>
      <c r="W313" s="42">
        <v>42</v>
      </c>
      <c r="X313" s="42">
        <v>69</v>
      </c>
      <c r="Y313" s="42">
        <v>0.64</v>
      </c>
      <c r="Z313" s="42">
        <v>0.73</v>
      </c>
      <c r="AA313" s="42">
        <v>0.55000000000000004</v>
      </c>
      <c r="AB313" s="42">
        <v>0.09</v>
      </c>
      <c r="AC313" s="42">
        <v>0.64</v>
      </c>
      <c r="AD313" s="42">
        <v>0</v>
      </c>
      <c r="AE313" s="42">
        <v>0.09</v>
      </c>
      <c r="AF313" s="42">
        <v>0.09</v>
      </c>
      <c r="AG313" s="42">
        <v>0.45</v>
      </c>
      <c r="AH313" s="42">
        <v>0</v>
      </c>
      <c r="AI313" s="47">
        <v>4</v>
      </c>
      <c r="AJ313" s="47">
        <v>6</v>
      </c>
      <c r="AK313" s="47">
        <v>4</v>
      </c>
      <c r="AL313" s="47">
        <v>0</v>
      </c>
      <c r="AM313" s="47">
        <v>3</v>
      </c>
      <c r="AN313">
        <v>0</v>
      </c>
      <c r="AO313" s="47">
        <v>0</v>
      </c>
      <c r="AP313" s="47">
        <v>0</v>
      </c>
      <c r="AQ313" s="47">
        <v>2</v>
      </c>
      <c r="AR313" s="47">
        <v>0</v>
      </c>
      <c r="AS313" s="47">
        <v>3</v>
      </c>
      <c r="AT313" s="47">
        <v>2</v>
      </c>
      <c r="AU313" s="47">
        <v>2</v>
      </c>
      <c r="AV313" s="47">
        <v>1</v>
      </c>
      <c r="AW313" s="47">
        <v>4</v>
      </c>
      <c r="AX313" s="47">
        <v>1</v>
      </c>
      <c r="AY313">
        <v>0</v>
      </c>
      <c r="AZ313" s="47">
        <v>1</v>
      </c>
      <c r="BA313" s="47">
        <v>3</v>
      </c>
      <c r="BB313">
        <v>0</v>
      </c>
      <c r="BC313" t="s">
        <v>344</v>
      </c>
      <c r="BD313">
        <v>12.799999999999999</v>
      </c>
      <c r="BE313">
        <v>22.1</v>
      </c>
      <c r="BF313">
        <v>0</v>
      </c>
      <c r="BG313">
        <v>0</v>
      </c>
    </row>
    <row r="314" spans="1:59" x14ac:dyDescent="0.25">
      <c r="A314" s="47">
        <v>3</v>
      </c>
      <c r="B314" s="47">
        <v>9</v>
      </c>
      <c r="C314" s="47">
        <v>8</v>
      </c>
      <c r="D314" s="47">
        <v>4</v>
      </c>
      <c r="E314" s="47">
        <v>0</v>
      </c>
      <c r="F314" s="47">
        <v>1</v>
      </c>
      <c r="G314" s="47">
        <v>1</v>
      </c>
      <c r="H314" s="47">
        <v>1</v>
      </c>
      <c r="I314" s="47">
        <v>0</v>
      </c>
      <c r="J314" s="47">
        <v>0</v>
      </c>
      <c r="K314" s="47">
        <v>21</v>
      </c>
      <c r="L314" s="47">
        <v>283</v>
      </c>
      <c r="M314" s="47">
        <v>4</v>
      </c>
      <c r="N314" s="47">
        <v>5</v>
      </c>
      <c r="O314" s="42">
        <v>0</v>
      </c>
      <c r="P314" s="42">
        <v>5.62</v>
      </c>
      <c r="Q314" s="42">
        <v>0</v>
      </c>
      <c r="R314" s="42">
        <v>3.8</v>
      </c>
      <c r="S314" s="47">
        <v>6</v>
      </c>
      <c r="T314" s="42">
        <v>1.66</v>
      </c>
      <c r="U314" s="42">
        <v>0</v>
      </c>
      <c r="V314" s="42">
        <v>0</v>
      </c>
      <c r="W314" s="42">
        <v>73</v>
      </c>
      <c r="X314" s="42">
        <v>66</v>
      </c>
      <c r="Y314" s="42">
        <v>0</v>
      </c>
      <c r="Z314" s="42">
        <v>1.5</v>
      </c>
      <c r="AA314" s="42">
        <v>1.33</v>
      </c>
      <c r="AB314" s="42">
        <v>0.5</v>
      </c>
      <c r="AC314" s="42">
        <v>0.67</v>
      </c>
      <c r="AD314" s="42">
        <v>0</v>
      </c>
      <c r="AE314" s="42">
        <v>0.17</v>
      </c>
      <c r="AF314" s="42">
        <v>0.17</v>
      </c>
      <c r="AG314" s="42">
        <v>0.17</v>
      </c>
      <c r="AH314" s="42">
        <v>0</v>
      </c>
      <c r="AI314" s="47">
        <v>0</v>
      </c>
      <c r="AJ314" s="47">
        <v>4</v>
      </c>
      <c r="AK314" s="47">
        <v>4</v>
      </c>
      <c r="AL314" s="47">
        <v>2</v>
      </c>
      <c r="AM314" s="47">
        <v>4</v>
      </c>
      <c r="AN314">
        <v>1</v>
      </c>
      <c r="AO314" s="47">
        <v>0</v>
      </c>
      <c r="AP314" s="47">
        <v>0</v>
      </c>
      <c r="AQ314" s="47">
        <v>0</v>
      </c>
      <c r="AR314" s="47">
        <v>0</v>
      </c>
      <c r="AS314" s="47">
        <v>0</v>
      </c>
      <c r="AT314" s="47">
        <v>5</v>
      </c>
      <c r="AU314" s="47">
        <v>4</v>
      </c>
      <c r="AV314" s="47">
        <v>1</v>
      </c>
      <c r="AW314" s="47">
        <v>0</v>
      </c>
      <c r="AX314" s="47">
        <v>0</v>
      </c>
      <c r="AY314">
        <v>0</v>
      </c>
      <c r="AZ314" s="47">
        <v>1</v>
      </c>
      <c r="BA314" s="47">
        <v>1</v>
      </c>
      <c r="BB314">
        <v>0</v>
      </c>
      <c r="BC314" t="s">
        <v>142</v>
      </c>
      <c r="BD314">
        <v>9.8000000000000007</v>
      </c>
      <c r="BE314">
        <v>13</v>
      </c>
      <c r="BF314">
        <v>0</v>
      </c>
      <c r="BG314">
        <v>0</v>
      </c>
    </row>
    <row r="315" spans="1:59" x14ac:dyDescent="0.25">
      <c r="A315" s="47">
        <v>6</v>
      </c>
      <c r="B315" s="47">
        <v>7</v>
      </c>
      <c r="C315" s="47">
        <v>8</v>
      </c>
      <c r="D315" s="47">
        <v>1</v>
      </c>
      <c r="E315" s="47">
        <v>5</v>
      </c>
      <c r="F315" s="47">
        <v>0</v>
      </c>
      <c r="G315" s="47">
        <v>0</v>
      </c>
      <c r="H315" s="47">
        <v>1</v>
      </c>
      <c r="I315" s="47">
        <v>0</v>
      </c>
      <c r="J315" s="47">
        <v>0</v>
      </c>
      <c r="K315" s="47">
        <v>21</v>
      </c>
      <c r="L315" s="47">
        <v>266</v>
      </c>
      <c r="M315" s="47">
        <v>4</v>
      </c>
      <c r="N315" s="47">
        <v>7</v>
      </c>
      <c r="O315" s="42">
        <v>0</v>
      </c>
      <c r="P315" s="42">
        <v>2.59</v>
      </c>
      <c r="Q315" s="42">
        <v>0</v>
      </c>
      <c r="R315" s="42">
        <v>0.79</v>
      </c>
      <c r="S315" s="47">
        <v>13</v>
      </c>
      <c r="T315" s="42">
        <v>0.51</v>
      </c>
      <c r="U315" s="42">
        <v>1.1624999999999999</v>
      </c>
      <c r="V315" s="42">
        <v>0.2</v>
      </c>
      <c r="W315" s="42">
        <v>61</v>
      </c>
      <c r="X315" s="42">
        <v>48</v>
      </c>
      <c r="Y315" s="42">
        <v>0.38</v>
      </c>
      <c r="Z315" s="42">
        <v>0.54</v>
      </c>
      <c r="AA315" s="42">
        <v>0.62</v>
      </c>
      <c r="AB315" s="42">
        <v>0.46</v>
      </c>
      <c r="AC315" s="42">
        <v>0.08</v>
      </c>
      <c r="AD315" s="42">
        <v>0</v>
      </c>
      <c r="AE315" s="42">
        <v>0</v>
      </c>
      <c r="AF315" s="42">
        <v>0.08</v>
      </c>
      <c r="AG315" s="42">
        <v>0</v>
      </c>
      <c r="AH315" s="42">
        <v>0</v>
      </c>
      <c r="AI315" s="47">
        <v>4</v>
      </c>
      <c r="AJ315" s="47">
        <v>4</v>
      </c>
      <c r="AK315" s="47">
        <v>5</v>
      </c>
      <c r="AL315" s="47">
        <v>4</v>
      </c>
      <c r="AM315" s="47">
        <v>0</v>
      </c>
      <c r="AN315">
        <v>0</v>
      </c>
      <c r="AO315" s="47">
        <v>0</v>
      </c>
      <c r="AP315" s="47">
        <v>1</v>
      </c>
      <c r="AQ315" s="47">
        <v>0</v>
      </c>
      <c r="AR315" s="47">
        <v>0</v>
      </c>
      <c r="AS315" s="47">
        <v>1</v>
      </c>
      <c r="AT315" s="47">
        <v>3</v>
      </c>
      <c r="AU315" s="47">
        <v>3</v>
      </c>
      <c r="AV315" s="47">
        <v>2</v>
      </c>
      <c r="AW315" s="47">
        <v>1</v>
      </c>
      <c r="AX315" s="47">
        <v>0</v>
      </c>
      <c r="AY315">
        <v>0</v>
      </c>
      <c r="AZ315" s="47">
        <v>0</v>
      </c>
      <c r="BA315" s="47">
        <v>0</v>
      </c>
      <c r="BB315">
        <v>0</v>
      </c>
      <c r="BC315" t="s">
        <v>394</v>
      </c>
      <c r="BD315">
        <v>9.3000000000000007</v>
      </c>
      <c r="BE315">
        <v>1.9999999999999998</v>
      </c>
      <c r="BF315">
        <v>8</v>
      </c>
      <c r="BG315">
        <v>10</v>
      </c>
    </row>
    <row r="316" spans="1:59" x14ac:dyDescent="0.25">
      <c r="A316" s="47">
        <v>0</v>
      </c>
      <c r="B316" s="47">
        <v>0</v>
      </c>
      <c r="C316" s="47">
        <v>1</v>
      </c>
      <c r="D316" s="47">
        <v>2</v>
      </c>
      <c r="E316" s="47">
        <v>0</v>
      </c>
      <c r="F316" s="47">
        <v>0</v>
      </c>
      <c r="G316" s="47">
        <v>0</v>
      </c>
      <c r="H316" s="47">
        <v>2</v>
      </c>
      <c r="I316" s="47">
        <v>0</v>
      </c>
      <c r="J316" s="47">
        <v>0</v>
      </c>
      <c r="K316" s="47">
        <v>21</v>
      </c>
      <c r="L316" s="47">
        <v>293</v>
      </c>
      <c r="M316" s="47">
        <v>5</v>
      </c>
      <c r="N316" s="47">
        <v>5</v>
      </c>
      <c r="O316" s="42">
        <v>0</v>
      </c>
      <c r="P316" s="42">
        <v>4.8499999999999996</v>
      </c>
      <c r="Q316" s="42">
        <v>0</v>
      </c>
      <c r="R316" s="42">
        <v>2.4700000000000002</v>
      </c>
      <c r="S316" s="47">
        <v>7</v>
      </c>
      <c r="T316" s="42">
        <v>0.95</v>
      </c>
      <c r="U316" s="42">
        <v>0</v>
      </c>
      <c r="V316" s="42">
        <v>0</v>
      </c>
      <c r="W316" s="42">
        <v>27</v>
      </c>
      <c r="X316" s="42">
        <v>38</v>
      </c>
      <c r="Y316" s="42">
        <v>0</v>
      </c>
      <c r="Z316" s="42">
        <v>0</v>
      </c>
      <c r="AA316" s="42">
        <v>0.14000000000000001</v>
      </c>
      <c r="AB316" s="42">
        <v>0</v>
      </c>
      <c r="AC316" s="42">
        <v>0.28999999999999998</v>
      </c>
      <c r="AD316" s="42">
        <v>0</v>
      </c>
      <c r="AE316" s="42">
        <v>0</v>
      </c>
      <c r="AF316" s="42">
        <v>0.28999999999999998</v>
      </c>
      <c r="AG316" s="42">
        <v>0</v>
      </c>
      <c r="AH316" s="42">
        <v>0</v>
      </c>
      <c r="AI316" s="47">
        <v>0</v>
      </c>
      <c r="AJ316" s="47">
        <v>0</v>
      </c>
      <c r="AK316" s="47">
        <v>0</v>
      </c>
      <c r="AL316" s="47">
        <v>0</v>
      </c>
      <c r="AM316" s="47">
        <v>0</v>
      </c>
      <c r="AN316">
        <v>0</v>
      </c>
      <c r="AO316" s="47">
        <v>0</v>
      </c>
      <c r="AP316" s="47">
        <v>1</v>
      </c>
      <c r="AQ316" s="47">
        <v>0</v>
      </c>
      <c r="AR316" s="47">
        <v>0</v>
      </c>
      <c r="AS316" s="47">
        <v>0</v>
      </c>
      <c r="AT316" s="47">
        <v>0</v>
      </c>
      <c r="AU316" s="47">
        <v>1</v>
      </c>
      <c r="AV316" s="47">
        <v>0</v>
      </c>
      <c r="AW316" s="47">
        <v>2</v>
      </c>
      <c r="AX316" s="47">
        <v>0</v>
      </c>
      <c r="AY316">
        <v>0</v>
      </c>
      <c r="AZ316" s="47">
        <v>1</v>
      </c>
      <c r="BA316" s="47">
        <v>0</v>
      </c>
      <c r="BB316">
        <v>0</v>
      </c>
      <c r="BC316" t="s">
        <v>285</v>
      </c>
      <c r="BD316">
        <v>8</v>
      </c>
      <c r="BE316">
        <v>9.3000000000000007</v>
      </c>
      <c r="BF316">
        <v>0</v>
      </c>
      <c r="BG316">
        <v>0</v>
      </c>
    </row>
    <row r="317" spans="1:59" x14ac:dyDescent="0.25">
      <c r="A317" s="47">
        <v>0</v>
      </c>
      <c r="B317" s="47">
        <v>18</v>
      </c>
      <c r="C317" s="47">
        <v>22</v>
      </c>
      <c r="D317" s="47">
        <v>13</v>
      </c>
      <c r="E317" s="47">
        <v>13</v>
      </c>
      <c r="F317" s="47">
        <v>0</v>
      </c>
      <c r="G317" s="47">
        <v>7</v>
      </c>
      <c r="H317" s="47">
        <v>2</v>
      </c>
      <c r="I317" s="47">
        <v>1</v>
      </c>
      <c r="J317" s="47">
        <v>0</v>
      </c>
      <c r="K317" s="47">
        <v>21</v>
      </c>
      <c r="L317" s="47">
        <v>263</v>
      </c>
      <c r="M317" s="47">
        <v>5</v>
      </c>
      <c r="N317" s="47">
        <v>2</v>
      </c>
      <c r="O317" s="42">
        <v>0</v>
      </c>
      <c r="P317" s="42">
        <v>6.99</v>
      </c>
      <c r="Q317" s="42">
        <v>0</v>
      </c>
      <c r="R317" s="42">
        <v>2.84</v>
      </c>
      <c r="S317" s="47">
        <v>20</v>
      </c>
      <c r="T317" s="42">
        <v>2.16</v>
      </c>
      <c r="U317" s="42">
        <v>3.3199999999999994</v>
      </c>
      <c r="V317" s="42">
        <v>2.38</v>
      </c>
      <c r="W317" s="42">
        <v>61</v>
      </c>
      <c r="X317" s="42">
        <v>23</v>
      </c>
      <c r="Y317" s="42">
        <v>0.65</v>
      </c>
      <c r="Z317" s="42">
        <v>0.9</v>
      </c>
      <c r="AA317" s="42">
        <v>1.1000000000000001</v>
      </c>
      <c r="AB317" s="42">
        <v>0</v>
      </c>
      <c r="AC317" s="42">
        <v>0.65</v>
      </c>
      <c r="AD317" s="42">
        <v>0</v>
      </c>
      <c r="AE317" s="42">
        <v>0</v>
      </c>
      <c r="AF317" s="42">
        <v>0.1</v>
      </c>
      <c r="AG317" s="42">
        <v>0.35</v>
      </c>
      <c r="AH317" s="42">
        <v>0.05</v>
      </c>
      <c r="AI317" s="47">
        <v>8</v>
      </c>
      <c r="AJ317" s="47">
        <v>8</v>
      </c>
      <c r="AK317" s="47">
        <v>11</v>
      </c>
      <c r="AL317" s="47">
        <v>0</v>
      </c>
      <c r="AM317" s="47">
        <v>7</v>
      </c>
      <c r="AN317">
        <v>0</v>
      </c>
      <c r="AO317" s="47">
        <v>0</v>
      </c>
      <c r="AP317" s="47">
        <v>1</v>
      </c>
      <c r="AQ317" s="47">
        <v>7</v>
      </c>
      <c r="AR317" s="47">
        <v>1</v>
      </c>
      <c r="AS317" s="47">
        <v>5</v>
      </c>
      <c r="AT317" s="47">
        <v>10</v>
      </c>
      <c r="AU317" s="47">
        <v>11</v>
      </c>
      <c r="AV317" s="47">
        <v>0</v>
      </c>
      <c r="AW317" s="47">
        <v>6</v>
      </c>
      <c r="AX317" s="47">
        <v>0</v>
      </c>
      <c r="AY317">
        <v>0</v>
      </c>
      <c r="AZ317" s="47">
        <v>1</v>
      </c>
      <c r="BA317" s="47">
        <v>0</v>
      </c>
      <c r="BB317">
        <v>0</v>
      </c>
      <c r="BC317" t="s">
        <v>290</v>
      </c>
      <c r="BD317">
        <v>33.300000000000004</v>
      </c>
      <c r="BE317">
        <v>24</v>
      </c>
      <c r="BF317">
        <v>10</v>
      </c>
      <c r="BG317">
        <v>10</v>
      </c>
    </row>
    <row r="318" spans="1:59" x14ac:dyDescent="0.25">
      <c r="A318" s="47">
        <v>1</v>
      </c>
      <c r="B318" s="47">
        <v>20</v>
      </c>
      <c r="C318" s="47">
        <v>15</v>
      </c>
      <c r="D318" s="47">
        <v>7</v>
      </c>
      <c r="E318" s="47">
        <v>7</v>
      </c>
      <c r="F318" s="47">
        <v>0</v>
      </c>
      <c r="G318" s="47">
        <v>4</v>
      </c>
      <c r="H318" s="47">
        <v>1</v>
      </c>
      <c r="I318" s="47">
        <v>0</v>
      </c>
      <c r="J318" s="47">
        <v>0</v>
      </c>
      <c r="K318" s="47">
        <v>21</v>
      </c>
      <c r="L318" s="47">
        <v>356</v>
      </c>
      <c r="M318" s="47">
        <v>4</v>
      </c>
      <c r="N318" s="47">
        <v>5</v>
      </c>
      <c r="O318" s="42">
        <v>0</v>
      </c>
      <c r="P318" s="42">
        <v>6.61</v>
      </c>
      <c r="Q318" s="42">
        <v>0</v>
      </c>
      <c r="R318" s="42">
        <v>3.09</v>
      </c>
      <c r="S318" s="47">
        <v>13</v>
      </c>
      <c r="T318" s="42">
        <v>1.46</v>
      </c>
      <c r="U318" s="42">
        <v>0</v>
      </c>
      <c r="V318" s="42">
        <v>0</v>
      </c>
      <c r="W318" s="42">
        <v>68</v>
      </c>
      <c r="X318" s="42">
        <v>34</v>
      </c>
      <c r="Y318" s="42">
        <v>0.54</v>
      </c>
      <c r="Z318" s="42">
        <v>1.54</v>
      </c>
      <c r="AA318" s="42">
        <v>1.1499999999999999</v>
      </c>
      <c r="AB318" s="42">
        <v>0.08</v>
      </c>
      <c r="AC318" s="42">
        <v>0.54</v>
      </c>
      <c r="AD318" s="42">
        <v>0</v>
      </c>
      <c r="AE318" s="42">
        <v>0</v>
      </c>
      <c r="AF318" s="42">
        <v>0.08</v>
      </c>
      <c r="AG318" s="42">
        <v>0.31</v>
      </c>
      <c r="AH318" s="42">
        <v>0</v>
      </c>
      <c r="AI318" s="47">
        <v>3</v>
      </c>
      <c r="AJ318" s="47">
        <v>9</v>
      </c>
      <c r="AK318" s="47">
        <v>9</v>
      </c>
      <c r="AL318" s="47">
        <v>1</v>
      </c>
      <c r="AM318" s="47">
        <v>5</v>
      </c>
      <c r="AN318">
        <v>0</v>
      </c>
      <c r="AO318" s="47">
        <v>0</v>
      </c>
      <c r="AP318" s="47">
        <v>1</v>
      </c>
      <c r="AQ318" s="47">
        <v>4</v>
      </c>
      <c r="AR318" s="47">
        <v>0</v>
      </c>
      <c r="AS318" s="47">
        <v>4</v>
      </c>
      <c r="AT318" s="47">
        <v>11</v>
      </c>
      <c r="AU318" s="47">
        <v>6</v>
      </c>
      <c r="AV318" s="47">
        <v>0</v>
      </c>
      <c r="AW318" s="47">
        <v>2</v>
      </c>
      <c r="AX318" s="47">
        <v>0</v>
      </c>
      <c r="AY318">
        <v>0</v>
      </c>
      <c r="AZ318" s="47">
        <v>0</v>
      </c>
      <c r="BA318" s="47">
        <v>0</v>
      </c>
      <c r="BB318">
        <v>0</v>
      </c>
      <c r="BC318" t="s">
        <v>249</v>
      </c>
      <c r="BD318">
        <v>25.400000000000002</v>
      </c>
      <c r="BE318">
        <v>14.999999999999998</v>
      </c>
      <c r="BF318">
        <v>0</v>
      </c>
      <c r="BG318">
        <v>0</v>
      </c>
    </row>
    <row r="319" spans="1:59" x14ac:dyDescent="0.25">
      <c r="A319" s="47">
        <v>2</v>
      </c>
      <c r="B319" s="47">
        <v>7</v>
      </c>
      <c r="C319" s="47">
        <v>4</v>
      </c>
      <c r="D319" s="47">
        <v>3</v>
      </c>
      <c r="E319" s="47">
        <v>5</v>
      </c>
      <c r="F319" s="47">
        <v>0</v>
      </c>
      <c r="G319" s="47">
        <v>1</v>
      </c>
      <c r="H319" s="47">
        <v>2</v>
      </c>
      <c r="I319" s="47">
        <v>0</v>
      </c>
      <c r="J319" s="47">
        <v>0</v>
      </c>
      <c r="K319" s="47">
        <v>21</v>
      </c>
      <c r="L319" s="47">
        <v>290</v>
      </c>
      <c r="M319" s="47">
        <v>5</v>
      </c>
      <c r="N319" s="47">
        <v>6</v>
      </c>
      <c r="O319" s="42">
        <v>0</v>
      </c>
      <c r="P319" s="42">
        <v>4.3899999999999997</v>
      </c>
      <c r="Q319" s="42">
        <v>0</v>
      </c>
      <c r="R319" s="42">
        <v>2.42</v>
      </c>
      <c r="S319" s="47">
        <v>11</v>
      </c>
      <c r="T319" s="42">
        <v>7.82</v>
      </c>
      <c r="U319" s="42">
        <v>3.4166666666666665</v>
      </c>
      <c r="V319" s="42">
        <v>1.1999999999999997</v>
      </c>
      <c r="W319" s="42">
        <v>39</v>
      </c>
      <c r="X319" s="42">
        <v>34</v>
      </c>
      <c r="Y319" s="42">
        <v>0.45</v>
      </c>
      <c r="Z319" s="42">
        <v>0.64</v>
      </c>
      <c r="AA319" s="42">
        <v>0.36</v>
      </c>
      <c r="AB319" s="42">
        <v>0.18</v>
      </c>
      <c r="AC319" s="42">
        <v>0.27</v>
      </c>
      <c r="AD319" s="42">
        <v>0</v>
      </c>
      <c r="AE319" s="42">
        <v>0</v>
      </c>
      <c r="AF319" s="42">
        <v>0.18</v>
      </c>
      <c r="AG319" s="42">
        <v>0.09</v>
      </c>
      <c r="AH319" s="42">
        <v>0</v>
      </c>
      <c r="AI319" s="47">
        <v>2</v>
      </c>
      <c r="AJ319" s="47">
        <v>3</v>
      </c>
      <c r="AK319" s="47">
        <v>1</v>
      </c>
      <c r="AL319" s="47">
        <v>1</v>
      </c>
      <c r="AM319" s="47">
        <v>2</v>
      </c>
      <c r="AN319">
        <v>0</v>
      </c>
      <c r="AO319" s="47">
        <v>0</v>
      </c>
      <c r="AP319" s="47">
        <v>2</v>
      </c>
      <c r="AQ319" s="47">
        <v>0</v>
      </c>
      <c r="AR319" s="47">
        <v>0</v>
      </c>
      <c r="AS319" s="47">
        <v>3</v>
      </c>
      <c r="AT319" s="47">
        <v>4</v>
      </c>
      <c r="AU319" s="47">
        <v>3</v>
      </c>
      <c r="AV319" s="47">
        <v>1</v>
      </c>
      <c r="AW319" s="47">
        <v>1</v>
      </c>
      <c r="AX319" s="47">
        <v>0</v>
      </c>
      <c r="AY319">
        <v>0</v>
      </c>
      <c r="AZ319" s="47">
        <v>0</v>
      </c>
      <c r="BA319" s="47">
        <v>1</v>
      </c>
      <c r="BB319">
        <v>0</v>
      </c>
      <c r="BC319" t="s">
        <v>393</v>
      </c>
      <c r="BD319">
        <v>20.9</v>
      </c>
      <c r="BE319">
        <v>6.4</v>
      </c>
      <c r="BF319">
        <v>6</v>
      </c>
      <c r="BG319">
        <v>5</v>
      </c>
    </row>
    <row r="320" spans="1:59" x14ac:dyDescent="0.25">
      <c r="A320" s="47">
        <v>1</v>
      </c>
      <c r="B320" s="47">
        <v>4</v>
      </c>
      <c r="C320" s="47">
        <v>4</v>
      </c>
      <c r="D320" s="47">
        <v>2</v>
      </c>
      <c r="E320" s="47">
        <v>5</v>
      </c>
      <c r="F320" s="47">
        <v>1</v>
      </c>
      <c r="G320" s="47">
        <v>3</v>
      </c>
      <c r="H320" s="47">
        <v>2</v>
      </c>
      <c r="I320" s="47">
        <v>0</v>
      </c>
      <c r="J320" s="47">
        <v>0</v>
      </c>
      <c r="K320" s="47">
        <v>21</v>
      </c>
      <c r="L320" s="47">
        <v>284</v>
      </c>
      <c r="M320" s="47">
        <v>5</v>
      </c>
      <c r="N320" s="47">
        <v>6</v>
      </c>
      <c r="O320" s="42">
        <v>0</v>
      </c>
      <c r="P320" s="42">
        <v>5.08</v>
      </c>
      <c r="Q320" s="42">
        <v>0</v>
      </c>
      <c r="R320" s="42">
        <v>2.84</v>
      </c>
      <c r="S320" s="47">
        <v>11</v>
      </c>
      <c r="T320" s="42">
        <v>1.92</v>
      </c>
      <c r="U320" s="42">
        <v>2.1800000000000002</v>
      </c>
      <c r="V320" s="42">
        <v>3.4</v>
      </c>
      <c r="W320" s="42">
        <v>38</v>
      </c>
      <c r="X320" s="42">
        <v>37</v>
      </c>
      <c r="Y320" s="42">
        <v>0.45</v>
      </c>
      <c r="Z320" s="42">
        <v>0.36</v>
      </c>
      <c r="AA320" s="42">
        <v>0.36</v>
      </c>
      <c r="AB320" s="42">
        <v>0.09</v>
      </c>
      <c r="AC320" s="42">
        <v>0.18</v>
      </c>
      <c r="AD320" s="42">
        <v>0</v>
      </c>
      <c r="AE320" s="42">
        <v>0.09</v>
      </c>
      <c r="AF320" s="42">
        <v>0.18</v>
      </c>
      <c r="AG320" s="42">
        <v>0.27</v>
      </c>
      <c r="AH320" s="42">
        <v>0</v>
      </c>
      <c r="AI320" s="47">
        <v>2</v>
      </c>
      <c r="AJ320" s="47">
        <v>1</v>
      </c>
      <c r="AK320" s="47">
        <v>1</v>
      </c>
      <c r="AL320" s="47">
        <v>1</v>
      </c>
      <c r="AM320" s="47">
        <v>1</v>
      </c>
      <c r="AN320">
        <v>0</v>
      </c>
      <c r="AO320" s="47">
        <v>0</v>
      </c>
      <c r="AP320" s="47">
        <v>1</v>
      </c>
      <c r="AQ320" s="47">
        <v>1</v>
      </c>
      <c r="AR320" s="47">
        <v>0</v>
      </c>
      <c r="AS320" s="47">
        <v>3</v>
      </c>
      <c r="AT320" s="47">
        <v>3</v>
      </c>
      <c r="AU320" s="47">
        <v>3</v>
      </c>
      <c r="AV320" s="47">
        <v>0</v>
      </c>
      <c r="AW320" s="47">
        <v>1</v>
      </c>
      <c r="AX320" s="47">
        <v>1</v>
      </c>
      <c r="AY320">
        <v>0</v>
      </c>
      <c r="AZ320" s="47">
        <v>1</v>
      </c>
      <c r="BA320" s="47">
        <v>2</v>
      </c>
      <c r="BB320">
        <v>0</v>
      </c>
      <c r="BC320" t="s">
        <v>388</v>
      </c>
      <c r="BD320">
        <v>10.899999999999999</v>
      </c>
      <c r="BE320">
        <v>20.399999999999999</v>
      </c>
      <c r="BF320">
        <v>5</v>
      </c>
      <c r="BG320">
        <v>6</v>
      </c>
    </row>
    <row r="321" spans="1:59" x14ac:dyDescent="0.25">
      <c r="A321" s="47">
        <v>0</v>
      </c>
      <c r="B321" s="47">
        <v>15</v>
      </c>
      <c r="C321" s="47">
        <v>9</v>
      </c>
      <c r="D321" s="47">
        <v>6</v>
      </c>
      <c r="E321" s="47">
        <v>16</v>
      </c>
      <c r="F321" s="47">
        <v>2</v>
      </c>
      <c r="G321" s="47">
        <v>6</v>
      </c>
      <c r="H321" s="47">
        <v>3</v>
      </c>
      <c r="I321" s="47">
        <v>0</v>
      </c>
      <c r="J321" s="47">
        <v>0</v>
      </c>
      <c r="K321" s="47">
        <v>21</v>
      </c>
      <c r="L321" s="47">
        <v>285</v>
      </c>
      <c r="M321" s="47">
        <v>5</v>
      </c>
      <c r="N321" s="47">
        <v>7</v>
      </c>
      <c r="O321" s="42">
        <v>0</v>
      </c>
      <c r="P321" s="42">
        <v>10.89</v>
      </c>
      <c r="Q321" s="42">
        <v>0</v>
      </c>
      <c r="R321" s="42">
        <v>3.85</v>
      </c>
      <c r="S321" s="47">
        <v>18</v>
      </c>
      <c r="T321" s="42">
        <v>2.58</v>
      </c>
      <c r="U321" s="42">
        <v>4.2444444444444445</v>
      </c>
      <c r="V321" s="42">
        <v>3.4555555555555557</v>
      </c>
      <c r="W321" s="42">
        <v>74</v>
      </c>
      <c r="X321" s="42">
        <v>54</v>
      </c>
      <c r="Y321" s="42">
        <v>0.89</v>
      </c>
      <c r="Z321" s="42">
        <v>0.83</v>
      </c>
      <c r="AA321" s="42">
        <v>0.5</v>
      </c>
      <c r="AB321" s="42">
        <v>0</v>
      </c>
      <c r="AC321" s="42">
        <v>0.33</v>
      </c>
      <c r="AD321" s="42">
        <v>0</v>
      </c>
      <c r="AE321" s="42">
        <v>0.11</v>
      </c>
      <c r="AF321" s="42">
        <v>0.17</v>
      </c>
      <c r="AG321" s="42">
        <v>0.33</v>
      </c>
      <c r="AH321" s="42">
        <v>0</v>
      </c>
      <c r="AI321" s="47">
        <v>7</v>
      </c>
      <c r="AJ321" s="47">
        <v>7</v>
      </c>
      <c r="AK321" s="47">
        <v>5</v>
      </c>
      <c r="AL321" s="47">
        <v>0</v>
      </c>
      <c r="AM321" s="47">
        <v>4</v>
      </c>
      <c r="AN321">
        <v>1</v>
      </c>
      <c r="AO321" s="47">
        <v>0</v>
      </c>
      <c r="AP321" s="47">
        <v>2</v>
      </c>
      <c r="AQ321" s="47">
        <v>3</v>
      </c>
      <c r="AR321" s="47">
        <v>0</v>
      </c>
      <c r="AS321" s="47">
        <v>9</v>
      </c>
      <c r="AT321" s="47">
        <v>8</v>
      </c>
      <c r="AU321" s="47">
        <v>4</v>
      </c>
      <c r="AV321" s="47">
        <v>0</v>
      </c>
      <c r="AW321" s="47">
        <v>2</v>
      </c>
      <c r="AX321" s="47">
        <v>1</v>
      </c>
      <c r="AY321">
        <v>0</v>
      </c>
      <c r="AZ321" s="47">
        <v>1</v>
      </c>
      <c r="BA321" s="47">
        <v>3</v>
      </c>
      <c r="BB321">
        <v>0</v>
      </c>
      <c r="BC321" t="s">
        <v>171</v>
      </c>
      <c r="BD321">
        <v>38.200000000000003</v>
      </c>
      <c r="BE321">
        <v>31.1</v>
      </c>
      <c r="BF321">
        <v>9</v>
      </c>
      <c r="BG321">
        <v>9</v>
      </c>
    </row>
    <row r="322" spans="1:59" x14ac:dyDescent="0.25">
      <c r="A322" s="47">
        <v>4</v>
      </c>
      <c r="B322" s="47">
        <v>4</v>
      </c>
      <c r="C322" s="47">
        <v>10</v>
      </c>
      <c r="D322" s="47">
        <v>4</v>
      </c>
      <c r="E322" s="47">
        <v>8</v>
      </c>
      <c r="F322" s="47">
        <v>2</v>
      </c>
      <c r="G322" s="47">
        <v>2</v>
      </c>
      <c r="H322" s="47">
        <v>2</v>
      </c>
      <c r="I322" s="47">
        <v>0</v>
      </c>
      <c r="J322" s="47">
        <v>0</v>
      </c>
      <c r="K322" s="47">
        <v>21</v>
      </c>
      <c r="L322" s="47">
        <v>276</v>
      </c>
      <c r="M322" s="47">
        <v>5</v>
      </c>
      <c r="N322" s="47">
        <v>5</v>
      </c>
      <c r="O322" s="42">
        <v>0</v>
      </c>
      <c r="P322" s="42">
        <v>4.1100000000000003</v>
      </c>
      <c r="Q322" s="42">
        <v>0</v>
      </c>
      <c r="R322" s="42">
        <v>3.28</v>
      </c>
      <c r="S322" s="47">
        <v>10</v>
      </c>
      <c r="T322" s="42">
        <v>0.78</v>
      </c>
      <c r="U322" s="42">
        <v>5.1000000000000005</v>
      </c>
      <c r="V322" s="42">
        <v>0.55000000000000004</v>
      </c>
      <c r="W322" s="42">
        <v>41</v>
      </c>
      <c r="X322" s="42">
        <v>43</v>
      </c>
      <c r="Y322" s="42">
        <v>0.8</v>
      </c>
      <c r="Z322" s="42">
        <v>0.4</v>
      </c>
      <c r="AA322" s="42">
        <v>1</v>
      </c>
      <c r="AB322" s="42">
        <v>0.4</v>
      </c>
      <c r="AC322" s="42">
        <v>0.4</v>
      </c>
      <c r="AD322" s="42">
        <v>0</v>
      </c>
      <c r="AE322" s="42">
        <v>0.2</v>
      </c>
      <c r="AF322" s="42">
        <v>0.2</v>
      </c>
      <c r="AG322" s="42">
        <v>0.2</v>
      </c>
      <c r="AH322" s="42">
        <v>0</v>
      </c>
      <c r="AI322" s="47">
        <v>5</v>
      </c>
      <c r="AJ322" s="47">
        <v>3</v>
      </c>
      <c r="AK322" s="47">
        <v>7</v>
      </c>
      <c r="AL322" s="47">
        <v>3</v>
      </c>
      <c r="AM322" s="47">
        <v>2</v>
      </c>
      <c r="AN322">
        <v>2</v>
      </c>
      <c r="AO322" s="47">
        <v>0</v>
      </c>
      <c r="AP322" s="47">
        <v>2</v>
      </c>
      <c r="AQ322" s="47">
        <v>2</v>
      </c>
      <c r="AR322" s="47">
        <v>0</v>
      </c>
      <c r="AS322" s="47">
        <v>3</v>
      </c>
      <c r="AT322" s="47">
        <v>1</v>
      </c>
      <c r="AU322" s="47">
        <v>3</v>
      </c>
      <c r="AV322" s="47">
        <v>1</v>
      </c>
      <c r="AW322" s="47">
        <v>2</v>
      </c>
      <c r="AX322" s="47">
        <v>0</v>
      </c>
      <c r="AY322">
        <v>0</v>
      </c>
      <c r="AZ322" s="47">
        <v>0</v>
      </c>
      <c r="BA322" s="47">
        <v>0</v>
      </c>
      <c r="BB322">
        <v>0</v>
      </c>
      <c r="BC322" t="s">
        <v>253</v>
      </c>
      <c r="BD322">
        <v>31</v>
      </c>
      <c r="BE322">
        <v>2.4000000000000004</v>
      </c>
      <c r="BF322">
        <v>6</v>
      </c>
      <c r="BG322">
        <v>4</v>
      </c>
    </row>
    <row r="323" spans="1:59" x14ac:dyDescent="0.25">
      <c r="A323" s="47">
        <v>4</v>
      </c>
      <c r="B323" s="47">
        <v>25</v>
      </c>
      <c r="C323" s="47">
        <v>9</v>
      </c>
      <c r="D323" s="47">
        <v>0</v>
      </c>
      <c r="E323" s="47">
        <v>1</v>
      </c>
      <c r="F323" s="47">
        <v>0</v>
      </c>
      <c r="G323" s="47">
        <v>0</v>
      </c>
      <c r="H323" s="47">
        <v>1</v>
      </c>
      <c r="I323" s="47">
        <v>0</v>
      </c>
      <c r="J323" s="47">
        <v>0</v>
      </c>
      <c r="K323" s="47">
        <v>21</v>
      </c>
      <c r="L323" s="47">
        <v>276</v>
      </c>
      <c r="M323" s="47">
        <v>4</v>
      </c>
      <c r="N323" s="47">
        <v>6</v>
      </c>
      <c r="O323" s="42">
        <v>0</v>
      </c>
      <c r="P323" s="42">
        <v>4.07</v>
      </c>
      <c r="Q323" s="42">
        <v>0</v>
      </c>
      <c r="R323" s="42">
        <v>2.44</v>
      </c>
      <c r="S323" s="47">
        <v>13</v>
      </c>
      <c r="T323" s="42">
        <v>2.09</v>
      </c>
      <c r="U323" s="42">
        <v>2.6749999999999998</v>
      </c>
      <c r="V323" s="42">
        <v>2.08</v>
      </c>
      <c r="W323" s="42">
        <v>59</v>
      </c>
      <c r="X323" s="42">
        <v>87</v>
      </c>
      <c r="Y323" s="42">
        <v>0.08</v>
      </c>
      <c r="Z323" s="42">
        <v>1.92</v>
      </c>
      <c r="AA323" s="42">
        <v>0.69</v>
      </c>
      <c r="AB323" s="42">
        <v>0.31</v>
      </c>
      <c r="AC323" s="42">
        <v>0</v>
      </c>
      <c r="AD323" s="42">
        <v>0</v>
      </c>
      <c r="AE323" s="42">
        <v>0</v>
      </c>
      <c r="AF323" s="42">
        <v>0.08</v>
      </c>
      <c r="AG323" s="42">
        <v>0</v>
      </c>
      <c r="AH323" s="42">
        <v>0</v>
      </c>
      <c r="AI323" s="47">
        <v>1</v>
      </c>
      <c r="AJ323" s="47">
        <v>15</v>
      </c>
      <c r="AK323" s="47">
        <v>7</v>
      </c>
      <c r="AL323" s="47">
        <v>3</v>
      </c>
      <c r="AM323" s="47">
        <v>0</v>
      </c>
      <c r="AN323">
        <v>0</v>
      </c>
      <c r="AO323" s="47">
        <v>0</v>
      </c>
      <c r="AP323" s="47">
        <v>1</v>
      </c>
      <c r="AQ323" s="47">
        <v>0</v>
      </c>
      <c r="AR323" s="47">
        <v>0</v>
      </c>
      <c r="AS323" s="47">
        <v>0</v>
      </c>
      <c r="AT323" s="47">
        <v>10</v>
      </c>
      <c r="AU323" s="47">
        <v>2</v>
      </c>
      <c r="AV323" s="47">
        <v>1</v>
      </c>
      <c r="AW323" s="47">
        <v>0</v>
      </c>
      <c r="AX323" s="47">
        <v>0</v>
      </c>
      <c r="AY323">
        <v>0</v>
      </c>
      <c r="AZ323" s="47">
        <v>0</v>
      </c>
      <c r="BA323" s="47">
        <v>0</v>
      </c>
      <c r="BB323">
        <v>0</v>
      </c>
      <c r="BC323" t="s">
        <v>157</v>
      </c>
      <c r="BD323">
        <v>21.4</v>
      </c>
      <c r="BE323">
        <v>10.4</v>
      </c>
      <c r="BF323">
        <v>8</v>
      </c>
      <c r="BG323">
        <v>5</v>
      </c>
    </row>
    <row r="324" spans="1:59" x14ac:dyDescent="0.25">
      <c r="A324" s="47">
        <v>3</v>
      </c>
      <c r="B324" s="47">
        <v>16</v>
      </c>
      <c r="C324" s="47">
        <v>23</v>
      </c>
      <c r="D324" s="47">
        <v>11</v>
      </c>
      <c r="E324" s="47">
        <v>12</v>
      </c>
      <c r="F324" s="47">
        <v>1</v>
      </c>
      <c r="G324" s="47">
        <v>10</v>
      </c>
      <c r="H324" s="47">
        <v>1</v>
      </c>
      <c r="I324" s="47">
        <v>0</v>
      </c>
      <c r="J324" s="47">
        <v>0</v>
      </c>
      <c r="K324" s="47">
        <v>21</v>
      </c>
      <c r="L324" s="47">
        <v>276</v>
      </c>
      <c r="M324" s="47">
        <v>4</v>
      </c>
      <c r="N324" s="47">
        <v>6</v>
      </c>
      <c r="O324" s="42">
        <v>0</v>
      </c>
      <c r="P324" s="42">
        <v>7.93</v>
      </c>
      <c r="Q324" s="42">
        <v>0</v>
      </c>
      <c r="R324" s="42">
        <v>3.23</v>
      </c>
      <c r="S324" s="47">
        <v>16</v>
      </c>
      <c r="T324" s="42">
        <v>0.32</v>
      </c>
      <c r="U324" s="42">
        <v>4.2222222222222223</v>
      </c>
      <c r="V324" s="42">
        <v>1.9571428571428569</v>
      </c>
      <c r="W324" s="42">
        <v>67</v>
      </c>
      <c r="X324" s="42">
        <v>35</v>
      </c>
      <c r="Y324" s="42">
        <v>0.75</v>
      </c>
      <c r="Z324" s="42">
        <v>1</v>
      </c>
      <c r="AA324" s="42">
        <v>1.44</v>
      </c>
      <c r="AB324" s="42">
        <v>0.19</v>
      </c>
      <c r="AC324" s="42">
        <v>0.69</v>
      </c>
      <c r="AD324" s="42">
        <v>0</v>
      </c>
      <c r="AE324" s="42">
        <v>0.06</v>
      </c>
      <c r="AF324" s="42">
        <v>0.06</v>
      </c>
      <c r="AG324" s="42">
        <v>0.62</v>
      </c>
      <c r="AH324" s="42">
        <v>0</v>
      </c>
      <c r="AI324" s="47">
        <v>6</v>
      </c>
      <c r="AJ324" s="47">
        <v>10</v>
      </c>
      <c r="AK324" s="47">
        <v>14</v>
      </c>
      <c r="AL324" s="47">
        <v>1</v>
      </c>
      <c r="AM324" s="47">
        <v>5</v>
      </c>
      <c r="AN324">
        <v>1</v>
      </c>
      <c r="AO324" s="47">
        <v>0</v>
      </c>
      <c r="AP324" s="47">
        <v>1</v>
      </c>
      <c r="AQ324" s="47">
        <v>7</v>
      </c>
      <c r="AR324" s="47">
        <v>0</v>
      </c>
      <c r="AS324" s="47">
        <v>6</v>
      </c>
      <c r="AT324" s="47">
        <v>6</v>
      </c>
      <c r="AU324" s="47">
        <v>9</v>
      </c>
      <c r="AV324" s="47">
        <v>2</v>
      </c>
      <c r="AW324" s="47">
        <v>6</v>
      </c>
      <c r="AX324" s="47">
        <v>0</v>
      </c>
      <c r="AY324">
        <v>0</v>
      </c>
      <c r="AZ324" s="47">
        <v>0</v>
      </c>
      <c r="BA324" s="47">
        <v>3</v>
      </c>
      <c r="BB324">
        <v>0</v>
      </c>
      <c r="BC324" t="s">
        <v>293</v>
      </c>
      <c r="BD324">
        <v>35.200000000000003</v>
      </c>
      <c r="BE324">
        <v>13.9</v>
      </c>
      <c r="BF324">
        <v>8</v>
      </c>
      <c r="BG324">
        <v>7</v>
      </c>
    </row>
    <row r="325" spans="1:59" x14ac:dyDescent="0.25">
      <c r="A325" s="47">
        <v>2</v>
      </c>
      <c r="B325" s="47">
        <v>15</v>
      </c>
      <c r="C325" s="47">
        <v>8</v>
      </c>
      <c r="D325" s="47">
        <v>4</v>
      </c>
      <c r="E325" s="47">
        <v>12</v>
      </c>
      <c r="F325" s="47">
        <v>1</v>
      </c>
      <c r="G325" s="47">
        <v>2</v>
      </c>
      <c r="H325" s="47">
        <v>2</v>
      </c>
      <c r="I325" s="47">
        <v>0</v>
      </c>
      <c r="J325" s="47">
        <v>0</v>
      </c>
      <c r="K325" s="47">
        <v>21</v>
      </c>
      <c r="L325" s="47">
        <v>276</v>
      </c>
      <c r="M325" s="47">
        <v>5</v>
      </c>
      <c r="N325" s="47">
        <v>6</v>
      </c>
      <c r="O325" s="42">
        <v>0</v>
      </c>
      <c r="P325" s="42">
        <v>7.42</v>
      </c>
      <c r="Q325" s="42">
        <v>0</v>
      </c>
      <c r="R325" s="42">
        <v>3.06</v>
      </c>
      <c r="S325" s="47">
        <v>15</v>
      </c>
      <c r="T325" s="42">
        <v>0.85</v>
      </c>
      <c r="U325" s="42">
        <v>0</v>
      </c>
      <c r="V325" s="42">
        <v>0</v>
      </c>
      <c r="W325" s="42">
        <v>40</v>
      </c>
      <c r="X325" s="42">
        <v>71</v>
      </c>
      <c r="Y325" s="42">
        <v>0.8</v>
      </c>
      <c r="Z325" s="42">
        <v>1</v>
      </c>
      <c r="AA325" s="42">
        <v>0.53</v>
      </c>
      <c r="AB325" s="42">
        <v>0.13</v>
      </c>
      <c r="AC325" s="42">
        <v>0.27</v>
      </c>
      <c r="AD325" s="42">
        <v>0</v>
      </c>
      <c r="AE325" s="42">
        <v>7.0000000000000007E-2</v>
      </c>
      <c r="AF325" s="42">
        <v>0.13</v>
      </c>
      <c r="AG325" s="42">
        <v>0.13</v>
      </c>
      <c r="AH325" s="42">
        <v>0</v>
      </c>
      <c r="AI325" s="47">
        <v>5</v>
      </c>
      <c r="AJ325" s="47">
        <v>11</v>
      </c>
      <c r="AK325" s="47">
        <v>4</v>
      </c>
      <c r="AL325" s="47">
        <v>1</v>
      </c>
      <c r="AM325" s="47">
        <v>2</v>
      </c>
      <c r="AN325">
        <v>1</v>
      </c>
      <c r="AO325" s="47">
        <v>0</v>
      </c>
      <c r="AP325" s="47">
        <v>1</v>
      </c>
      <c r="AQ325" s="47">
        <v>0</v>
      </c>
      <c r="AR325" s="47">
        <v>0</v>
      </c>
      <c r="AS325" s="47">
        <v>7</v>
      </c>
      <c r="AT325" s="47">
        <v>4</v>
      </c>
      <c r="AU325" s="47">
        <v>4</v>
      </c>
      <c r="AV325" s="47">
        <v>1</v>
      </c>
      <c r="AW325" s="47">
        <v>2</v>
      </c>
      <c r="AX325" s="47">
        <v>0</v>
      </c>
      <c r="AY325">
        <v>0</v>
      </c>
      <c r="AZ325" s="47">
        <v>1</v>
      </c>
      <c r="BA325" s="47">
        <v>2</v>
      </c>
      <c r="BB325">
        <v>0</v>
      </c>
      <c r="BC325" t="s">
        <v>283</v>
      </c>
      <c r="BD325">
        <v>28.1</v>
      </c>
      <c r="BE325">
        <v>18.100000000000001</v>
      </c>
      <c r="BF325">
        <v>0</v>
      </c>
      <c r="BG325">
        <v>0</v>
      </c>
    </row>
    <row r="326" spans="1:59" x14ac:dyDescent="0.25">
      <c r="A326" s="47">
        <v>5</v>
      </c>
      <c r="B326" s="47">
        <v>24</v>
      </c>
      <c r="C326" s="47">
        <v>24</v>
      </c>
      <c r="D326" s="47">
        <v>2</v>
      </c>
      <c r="E326" s="47">
        <v>39</v>
      </c>
      <c r="F326" s="47">
        <v>0</v>
      </c>
      <c r="G326" s="47">
        <v>2</v>
      </c>
      <c r="H326" s="47">
        <v>2</v>
      </c>
      <c r="I326" s="47">
        <v>1</v>
      </c>
      <c r="J326" s="47">
        <v>0</v>
      </c>
      <c r="K326" s="47">
        <v>21</v>
      </c>
      <c r="L326" s="47">
        <v>267</v>
      </c>
      <c r="M326" s="47">
        <v>4</v>
      </c>
      <c r="N326" s="47">
        <v>2</v>
      </c>
      <c r="O326" s="42">
        <v>0</v>
      </c>
      <c r="P326" s="42">
        <v>8.1</v>
      </c>
      <c r="Q326" s="42">
        <v>0</v>
      </c>
      <c r="R326" s="42">
        <v>3.8</v>
      </c>
      <c r="S326" s="47">
        <v>15</v>
      </c>
      <c r="T326" s="42">
        <v>1.1399999999999999</v>
      </c>
      <c r="U326" s="42">
        <v>4.9428571428571431</v>
      </c>
      <c r="V326" s="42">
        <v>2.8125</v>
      </c>
      <c r="W326" s="42">
        <v>84</v>
      </c>
      <c r="X326" s="42">
        <v>52</v>
      </c>
      <c r="Y326" s="42">
        <v>2.6</v>
      </c>
      <c r="Z326" s="42">
        <v>1.6</v>
      </c>
      <c r="AA326" s="42">
        <v>1.6</v>
      </c>
      <c r="AB326" s="42">
        <v>0.33</v>
      </c>
      <c r="AC326" s="42">
        <v>0.13</v>
      </c>
      <c r="AD326" s="42">
        <v>0</v>
      </c>
      <c r="AE326" s="42">
        <v>0</v>
      </c>
      <c r="AF326" s="42">
        <v>0.13</v>
      </c>
      <c r="AG326" s="42">
        <v>0.13</v>
      </c>
      <c r="AH326" s="42">
        <v>7.0000000000000007E-2</v>
      </c>
      <c r="AI326" s="47">
        <v>23</v>
      </c>
      <c r="AJ326" s="47">
        <v>9</v>
      </c>
      <c r="AK326" s="47">
        <v>15</v>
      </c>
      <c r="AL326" s="47">
        <v>3</v>
      </c>
      <c r="AM326" s="47">
        <v>2</v>
      </c>
      <c r="AN326">
        <v>0</v>
      </c>
      <c r="AO326" s="47">
        <v>0</v>
      </c>
      <c r="AP326" s="47">
        <v>2</v>
      </c>
      <c r="AQ326" s="47">
        <v>1</v>
      </c>
      <c r="AR326" s="47">
        <v>1</v>
      </c>
      <c r="AS326" s="47">
        <v>16</v>
      </c>
      <c r="AT326" s="47">
        <v>15</v>
      </c>
      <c r="AU326" s="47">
        <v>9</v>
      </c>
      <c r="AV326" s="47">
        <v>2</v>
      </c>
      <c r="AW326" s="47">
        <v>0</v>
      </c>
      <c r="AX326" s="47">
        <v>0</v>
      </c>
      <c r="AY326">
        <v>0</v>
      </c>
      <c r="AZ326" s="47">
        <v>0</v>
      </c>
      <c r="BA326" s="47">
        <v>1</v>
      </c>
      <c r="BB326">
        <v>0</v>
      </c>
      <c r="BC326" t="s">
        <v>203</v>
      </c>
      <c r="BD326">
        <v>34.6</v>
      </c>
      <c r="BE326">
        <v>22.5</v>
      </c>
      <c r="BF326">
        <v>7</v>
      </c>
      <c r="BG326">
        <v>8</v>
      </c>
    </row>
    <row r="327" spans="1:59" x14ac:dyDescent="0.25">
      <c r="A327" s="47">
        <v>1</v>
      </c>
      <c r="B327" s="47">
        <v>9</v>
      </c>
      <c r="C327" s="47">
        <v>5</v>
      </c>
      <c r="D327" s="47">
        <v>1</v>
      </c>
      <c r="E327" s="47">
        <v>8</v>
      </c>
      <c r="F327" s="47">
        <v>0</v>
      </c>
      <c r="G327" s="47">
        <v>1</v>
      </c>
      <c r="H327" s="47">
        <v>1</v>
      </c>
      <c r="I327" s="47">
        <v>0</v>
      </c>
      <c r="J327" s="47">
        <v>0</v>
      </c>
      <c r="K327" s="47">
        <v>21</v>
      </c>
      <c r="L327" s="47">
        <v>267</v>
      </c>
      <c r="M327" s="47">
        <v>5</v>
      </c>
      <c r="N327" s="47">
        <v>6</v>
      </c>
      <c r="O327" s="42">
        <v>0</v>
      </c>
      <c r="P327" s="42">
        <v>3.4</v>
      </c>
      <c r="Q327" s="42">
        <v>0</v>
      </c>
      <c r="R327" s="42">
        <v>2.52</v>
      </c>
      <c r="S327" s="47">
        <v>10</v>
      </c>
      <c r="T327" s="42">
        <v>0.69</v>
      </c>
      <c r="U327" s="42">
        <v>1.3666666666666665</v>
      </c>
      <c r="V327" s="42">
        <v>4.25</v>
      </c>
      <c r="W327" s="42">
        <v>39</v>
      </c>
      <c r="X327" s="42">
        <v>35</v>
      </c>
      <c r="Y327" s="42">
        <v>0.8</v>
      </c>
      <c r="Z327" s="42">
        <v>0.9</v>
      </c>
      <c r="AA327" s="42">
        <v>0.5</v>
      </c>
      <c r="AB327" s="42">
        <v>0.1</v>
      </c>
      <c r="AC327" s="42">
        <v>0.1</v>
      </c>
      <c r="AD327" s="42">
        <v>0</v>
      </c>
      <c r="AE327" s="42">
        <v>0</v>
      </c>
      <c r="AF327" s="42">
        <v>0.1</v>
      </c>
      <c r="AG327" s="42">
        <v>0.1</v>
      </c>
      <c r="AH327" s="42">
        <v>0</v>
      </c>
      <c r="AI327" s="47">
        <v>3</v>
      </c>
      <c r="AJ327" s="47">
        <v>6</v>
      </c>
      <c r="AK327" s="47">
        <v>2</v>
      </c>
      <c r="AL327" s="47">
        <v>1</v>
      </c>
      <c r="AM327" s="47">
        <v>0</v>
      </c>
      <c r="AN327">
        <v>0</v>
      </c>
      <c r="AO327" s="47">
        <v>0</v>
      </c>
      <c r="AP327" s="47">
        <v>0</v>
      </c>
      <c r="AQ327" s="47">
        <v>1</v>
      </c>
      <c r="AR327" s="47">
        <v>0</v>
      </c>
      <c r="AS327" s="47">
        <v>5</v>
      </c>
      <c r="AT327" s="47">
        <v>3</v>
      </c>
      <c r="AU327" s="47">
        <v>3</v>
      </c>
      <c r="AV327" s="47">
        <v>0</v>
      </c>
      <c r="AW327" s="47">
        <v>1</v>
      </c>
      <c r="AX327" s="47">
        <v>0</v>
      </c>
      <c r="AY327">
        <v>0</v>
      </c>
      <c r="AZ327" s="47">
        <v>1</v>
      </c>
      <c r="BA327" s="47">
        <v>0</v>
      </c>
      <c r="BB327">
        <v>0</v>
      </c>
      <c r="BC327" t="s">
        <v>449</v>
      </c>
      <c r="BD327">
        <v>8.2999999999999989</v>
      </c>
      <c r="BE327">
        <v>14</v>
      </c>
      <c r="BF327">
        <v>6</v>
      </c>
      <c r="BG327">
        <v>3</v>
      </c>
    </row>
    <row r="328" spans="1:59" x14ac:dyDescent="0.25">
      <c r="A328" s="47">
        <v>6</v>
      </c>
      <c r="B328" s="47">
        <v>7</v>
      </c>
      <c r="C328" s="47">
        <v>16</v>
      </c>
      <c r="D328" s="47">
        <v>6</v>
      </c>
      <c r="E328" s="47">
        <v>8</v>
      </c>
      <c r="F328" s="47">
        <v>0</v>
      </c>
      <c r="G328" s="47">
        <v>6</v>
      </c>
      <c r="H328" s="47">
        <v>4</v>
      </c>
      <c r="I328" s="47">
        <v>2</v>
      </c>
      <c r="J328" s="47">
        <v>0</v>
      </c>
      <c r="K328" s="47">
        <v>21</v>
      </c>
      <c r="L328" s="47">
        <v>266</v>
      </c>
      <c r="M328" s="47">
        <v>5</v>
      </c>
      <c r="N328" s="47">
        <v>7</v>
      </c>
      <c r="O328" s="42">
        <v>0</v>
      </c>
      <c r="P328" s="42">
        <v>10.43</v>
      </c>
      <c r="Q328" s="42">
        <v>0</v>
      </c>
      <c r="R328" s="42">
        <v>3.33</v>
      </c>
      <c r="S328" s="47">
        <v>15</v>
      </c>
      <c r="T328" s="42">
        <v>7.79</v>
      </c>
      <c r="U328" s="42">
        <v>2.6124999999999998</v>
      </c>
      <c r="V328" s="42">
        <v>4.1857142857142851</v>
      </c>
      <c r="W328" s="42">
        <v>41</v>
      </c>
      <c r="X328" s="42">
        <v>51</v>
      </c>
      <c r="Y328" s="42">
        <v>0.53</v>
      </c>
      <c r="Z328" s="42">
        <v>0.47</v>
      </c>
      <c r="AA328" s="42">
        <v>1.07</v>
      </c>
      <c r="AB328" s="42">
        <v>0.4</v>
      </c>
      <c r="AC328" s="42">
        <v>0.4</v>
      </c>
      <c r="AD328" s="42">
        <v>0</v>
      </c>
      <c r="AE328" s="42">
        <v>0</v>
      </c>
      <c r="AF328" s="42">
        <v>0.27</v>
      </c>
      <c r="AG328" s="42">
        <v>0.4</v>
      </c>
      <c r="AH328" s="42">
        <v>0.13</v>
      </c>
      <c r="AI328" s="47">
        <v>4</v>
      </c>
      <c r="AJ328" s="47">
        <v>4</v>
      </c>
      <c r="AK328" s="47">
        <v>10</v>
      </c>
      <c r="AL328" s="47">
        <v>4</v>
      </c>
      <c r="AM328" s="47">
        <v>4</v>
      </c>
      <c r="AN328">
        <v>0</v>
      </c>
      <c r="AO328" s="47">
        <v>0</v>
      </c>
      <c r="AP328" s="47">
        <v>2</v>
      </c>
      <c r="AQ328" s="47">
        <v>1</v>
      </c>
      <c r="AR328" s="47">
        <v>1</v>
      </c>
      <c r="AS328" s="47">
        <v>4</v>
      </c>
      <c r="AT328" s="47">
        <v>3</v>
      </c>
      <c r="AU328" s="47">
        <v>6</v>
      </c>
      <c r="AV328" s="47">
        <v>2</v>
      </c>
      <c r="AW328" s="47">
        <v>2</v>
      </c>
      <c r="AX328" s="47">
        <v>0</v>
      </c>
      <c r="AY328">
        <v>0</v>
      </c>
      <c r="AZ328" s="47">
        <v>2</v>
      </c>
      <c r="BA328" s="47">
        <v>5</v>
      </c>
      <c r="BB328">
        <v>1</v>
      </c>
      <c r="BC328" t="s">
        <v>464</v>
      </c>
      <c r="BD328">
        <v>21.2</v>
      </c>
      <c r="BE328">
        <v>26.4</v>
      </c>
      <c r="BF328">
        <v>8</v>
      </c>
      <c r="BG328">
        <v>6</v>
      </c>
    </row>
    <row r="329" spans="1:59" x14ac:dyDescent="0.25">
      <c r="A329" s="47">
        <v>1</v>
      </c>
      <c r="B329" s="47">
        <v>3</v>
      </c>
      <c r="C329" s="47">
        <v>6</v>
      </c>
      <c r="D329" s="47">
        <v>3</v>
      </c>
      <c r="E329" s="47">
        <v>2</v>
      </c>
      <c r="F329" s="47">
        <v>0</v>
      </c>
      <c r="G329" s="47">
        <v>0</v>
      </c>
      <c r="H329" s="47">
        <v>1</v>
      </c>
      <c r="I329" s="47">
        <v>0</v>
      </c>
      <c r="J329" s="47">
        <v>0</v>
      </c>
      <c r="K329" s="47">
        <v>21</v>
      </c>
      <c r="L329" s="47">
        <v>267</v>
      </c>
      <c r="M329" s="47">
        <v>4</v>
      </c>
      <c r="N329" s="47">
        <v>2</v>
      </c>
      <c r="O329" s="42">
        <v>0</v>
      </c>
      <c r="P329" s="42">
        <v>2.2999999999999998</v>
      </c>
      <c r="Q329" s="42">
        <v>0</v>
      </c>
      <c r="R329" s="42">
        <v>2.0299999999999998</v>
      </c>
      <c r="S329" s="47">
        <v>6</v>
      </c>
      <c r="T329" s="42">
        <v>0.71</v>
      </c>
      <c r="U329" s="42">
        <v>0</v>
      </c>
      <c r="V329" s="42">
        <v>0</v>
      </c>
      <c r="W329" s="42">
        <v>46</v>
      </c>
      <c r="X329" s="42">
        <v>70</v>
      </c>
      <c r="Y329" s="42">
        <v>0.33</v>
      </c>
      <c r="Z329" s="42">
        <v>0.5</v>
      </c>
      <c r="AA329" s="42">
        <v>1</v>
      </c>
      <c r="AB329" s="42">
        <v>0.17</v>
      </c>
      <c r="AC329" s="42">
        <v>0.5</v>
      </c>
      <c r="AD329" s="42">
        <v>0</v>
      </c>
      <c r="AE329" s="42">
        <v>0</v>
      </c>
      <c r="AF329" s="42">
        <v>0.17</v>
      </c>
      <c r="AG329" s="42">
        <v>0</v>
      </c>
      <c r="AH329" s="42">
        <v>0</v>
      </c>
      <c r="AI329" s="47">
        <v>2</v>
      </c>
      <c r="AJ329" s="47">
        <v>1</v>
      </c>
      <c r="AK329" s="47">
        <v>1</v>
      </c>
      <c r="AL329" s="47">
        <v>0</v>
      </c>
      <c r="AM329" s="47">
        <v>3</v>
      </c>
      <c r="AN329">
        <v>0</v>
      </c>
      <c r="AO329" s="47">
        <v>0</v>
      </c>
      <c r="AP329" s="47">
        <v>0</v>
      </c>
      <c r="AQ329" s="47">
        <v>0</v>
      </c>
      <c r="AR329" s="47">
        <v>0</v>
      </c>
      <c r="AS329" s="47">
        <v>0</v>
      </c>
      <c r="AT329" s="47">
        <v>2</v>
      </c>
      <c r="AU329" s="47">
        <v>5</v>
      </c>
      <c r="AV329" s="47">
        <v>1</v>
      </c>
      <c r="AW329" s="47">
        <v>0</v>
      </c>
      <c r="AX329" s="47">
        <v>0</v>
      </c>
      <c r="AY329">
        <v>0</v>
      </c>
      <c r="AZ329" s="47">
        <v>1</v>
      </c>
      <c r="BA329" s="47">
        <v>0</v>
      </c>
      <c r="BB329">
        <v>0</v>
      </c>
      <c r="BC329" t="s">
        <v>391</v>
      </c>
      <c r="BD329">
        <v>4.3000000000000007</v>
      </c>
      <c r="BE329">
        <v>7.9</v>
      </c>
      <c r="BF329">
        <v>0</v>
      </c>
      <c r="BG329">
        <v>0</v>
      </c>
    </row>
    <row r="330" spans="1:59" x14ac:dyDescent="0.25">
      <c r="A330" s="47">
        <v>1</v>
      </c>
      <c r="B330" s="47">
        <v>5</v>
      </c>
      <c r="C330" s="47">
        <v>4</v>
      </c>
      <c r="D330" s="47">
        <v>0</v>
      </c>
      <c r="E330" s="47">
        <v>2</v>
      </c>
      <c r="F330" s="47">
        <v>0</v>
      </c>
      <c r="G330" s="47">
        <v>1</v>
      </c>
      <c r="H330" s="47">
        <v>1</v>
      </c>
      <c r="I330" s="47">
        <v>0</v>
      </c>
      <c r="J330" s="47">
        <v>0</v>
      </c>
      <c r="K330" s="47">
        <v>21</v>
      </c>
      <c r="L330" s="47">
        <v>356</v>
      </c>
      <c r="M330" s="47">
        <v>5</v>
      </c>
      <c r="N330" s="47">
        <v>6</v>
      </c>
      <c r="O330" s="42">
        <v>0</v>
      </c>
      <c r="P330" s="42">
        <v>4.7300000000000004</v>
      </c>
      <c r="Q330" s="42">
        <v>0</v>
      </c>
      <c r="R330" s="42">
        <v>3.5</v>
      </c>
      <c r="S330" s="47">
        <v>4</v>
      </c>
      <c r="T330" s="42">
        <v>2.17</v>
      </c>
      <c r="U330" s="42">
        <v>5.65</v>
      </c>
      <c r="V330" s="42">
        <v>1.35</v>
      </c>
      <c r="W330" s="42">
        <v>44</v>
      </c>
      <c r="X330" s="42">
        <v>53</v>
      </c>
      <c r="Y330" s="42">
        <v>0.5</v>
      </c>
      <c r="Z330" s="42">
        <v>1.25</v>
      </c>
      <c r="AA330" s="42">
        <v>1</v>
      </c>
      <c r="AB330" s="42">
        <v>0.25</v>
      </c>
      <c r="AC330" s="42">
        <v>0</v>
      </c>
      <c r="AD330" s="42">
        <v>0</v>
      </c>
      <c r="AE330" s="42">
        <v>0</v>
      </c>
      <c r="AF330" s="42">
        <v>0.25</v>
      </c>
      <c r="AG330" s="42">
        <v>0.25</v>
      </c>
      <c r="AH330" s="42">
        <v>0</v>
      </c>
      <c r="AI330" s="47">
        <v>2</v>
      </c>
      <c r="AJ330" s="47">
        <v>3</v>
      </c>
      <c r="AK330" s="47">
        <v>1</v>
      </c>
      <c r="AL330" s="47">
        <v>1</v>
      </c>
      <c r="AM330" s="47">
        <v>0</v>
      </c>
      <c r="AN330">
        <v>0</v>
      </c>
      <c r="AO330" s="47">
        <v>0</v>
      </c>
      <c r="AP330" s="47">
        <v>1</v>
      </c>
      <c r="AQ330" s="47">
        <v>0</v>
      </c>
      <c r="AR330" s="47">
        <v>0</v>
      </c>
      <c r="AS330" s="47">
        <v>0</v>
      </c>
      <c r="AT330" s="47">
        <v>2</v>
      </c>
      <c r="AU330" s="47">
        <v>3</v>
      </c>
      <c r="AV330" s="47">
        <v>0</v>
      </c>
      <c r="AW330" s="47">
        <v>0</v>
      </c>
      <c r="AX330" s="47">
        <v>0</v>
      </c>
      <c r="AY330">
        <v>0</v>
      </c>
      <c r="AZ330" s="47">
        <v>0</v>
      </c>
      <c r="BA330" s="47">
        <v>1</v>
      </c>
      <c r="BB330">
        <v>0</v>
      </c>
      <c r="BC330" t="s">
        <v>906</v>
      </c>
      <c r="BD330">
        <v>11.3</v>
      </c>
      <c r="BE330">
        <v>2.7</v>
      </c>
      <c r="BF330">
        <v>2</v>
      </c>
      <c r="BG330">
        <v>2</v>
      </c>
    </row>
    <row r="331" spans="1:59" x14ac:dyDescent="0.25">
      <c r="A331" s="47">
        <v>1</v>
      </c>
      <c r="B331" s="47">
        <v>8</v>
      </c>
      <c r="C331" s="47">
        <v>16</v>
      </c>
      <c r="D331" s="47">
        <v>6</v>
      </c>
      <c r="E331" s="47">
        <v>6</v>
      </c>
      <c r="F331" s="47">
        <v>1</v>
      </c>
      <c r="G331" s="47">
        <v>2</v>
      </c>
      <c r="H331" s="47">
        <v>2</v>
      </c>
      <c r="I331" s="47">
        <v>0</v>
      </c>
      <c r="J331" s="47">
        <v>0</v>
      </c>
      <c r="K331" s="47">
        <v>21</v>
      </c>
      <c r="L331" s="47">
        <v>280</v>
      </c>
      <c r="M331" s="47">
        <v>5</v>
      </c>
      <c r="N331" s="47">
        <v>5</v>
      </c>
      <c r="O331" s="42">
        <v>0</v>
      </c>
      <c r="P331" s="42">
        <v>7.2</v>
      </c>
      <c r="Q331" s="42">
        <v>0</v>
      </c>
      <c r="R331" s="42">
        <v>3.78</v>
      </c>
      <c r="S331" s="47">
        <v>10</v>
      </c>
      <c r="T331" s="42">
        <v>14.91</v>
      </c>
      <c r="U331" s="42">
        <v>0</v>
      </c>
      <c r="V331" s="42">
        <v>0</v>
      </c>
      <c r="W331" s="42">
        <v>53</v>
      </c>
      <c r="X331" s="42">
        <v>93</v>
      </c>
      <c r="Y331" s="42">
        <v>0.6</v>
      </c>
      <c r="Z331" s="42">
        <v>0.8</v>
      </c>
      <c r="AA331" s="42">
        <v>1.6</v>
      </c>
      <c r="AB331" s="42">
        <v>0.1</v>
      </c>
      <c r="AC331" s="42">
        <v>0.6</v>
      </c>
      <c r="AD331" s="42">
        <v>0</v>
      </c>
      <c r="AE331" s="42">
        <v>0.1</v>
      </c>
      <c r="AF331" s="42">
        <v>0.2</v>
      </c>
      <c r="AG331" s="42">
        <v>0.2</v>
      </c>
      <c r="AH331" s="42">
        <v>0</v>
      </c>
      <c r="AI331" s="47">
        <v>1</v>
      </c>
      <c r="AJ331" s="47">
        <v>3</v>
      </c>
      <c r="AK331" s="47">
        <v>7</v>
      </c>
      <c r="AL331" s="47">
        <v>0</v>
      </c>
      <c r="AM331" s="47">
        <v>2</v>
      </c>
      <c r="AN331">
        <v>1</v>
      </c>
      <c r="AO331" s="47">
        <v>0</v>
      </c>
      <c r="AP331" s="47">
        <v>2</v>
      </c>
      <c r="AQ331" s="47">
        <v>2</v>
      </c>
      <c r="AR331" s="47">
        <v>0</v>
      </c>
      <c r="AS331" s="47">
        <v>5</v>
      </c>
      <c r="AT331" s="47">
        <v>5</v>
      </c>
      <c r="AU331" s="47">
        <v>9</v>
      </c>
      <c r="AV331" s="47">
        <v>1</v>
      </c>
      <c r="AW331" s="47">
        <v>4</v>
      </c>
      <c r="AX331" s="47">
        <v>0</v>
      </c>
      <c r="AY331">
        <v>0</v>
      </c>
      <c r="AZ331" s="47">
        <v>0</v>
      </c>
      <c r="BA331" s="47">
        <v>0</v>
      </c>
      <c r="BB331">
        <v>0</v>
      </c>
      <c r="BC331" t="s">
        <v>211</v>
      </c>
      <c r="BD331">
        <v>27</v>
      </c>
      <c r="BE331">
        <v>8</v>
      </c>
      <c r="BF331">
        <v>0</v>
      </c>
      <c r="BG331">
        <v>0</v>
      </c>
    </row>
    <row r="332" spans="1:59" x14ac:dyDescent="0.25">
      <c r="A332" s="47">
        <v>1</v>
      </c>
      <c r="B332" s="47">
        <v>6</v>
      </c>
      <c r="C332" s="47">
        <v>5</v>
      </c>
      <c r="D332" s="47">
        <v>2</v>
      </c>
      <c r="E332" s="47">
        <v>6</v>
      </c>
      <c r="F332" s="47">
        <v>0</v>
      </c>
      <c r="G332" s="47">
        <v>0</v>
      </c>
      <c r="H332" s="47">
        <v>2</v>
      </c>
      <c r="I332" s="47">
        <v>0</v>
      </c>
      <c r="J332" s="47">
        <v>0</v>
      </c>
      <c r="K332" s="47">
        <v>21</v>
      </c>
      <c r="L332" s="47">
        <v>284</v>
      </c>
      <c r="M332" s="47">
        <v>5</v>
      </c>
      <c r="N332" s="47">
        <v>6</v>
      </c>
      <c r="O332" s="42">
        <v>0</v>
      </c>
      <c r="P332" s="42">
        <v>2.1</v>
      </c>
      <c r="Q332" s="42">
        <v>0</v>
      </c>
      <c r="R332" s="42">
        <v>2.11</v>
      </c>
      <c r="S332" s="47">
        <v>12</v>
      </c>
      <c r="T332" s="42">
        <v>1.54</v>
      </c>
      <c r="U332" s="42">
        <v>2.0999999999999996</v>
      </c>
      <c r="V332" s="42">
        <v>2.1166666666666667</v>
      </c>
      <c r="W332" s="42">
        <v>19</v>
      </c>
      <c r="X332" s="42">
        <v>23</v>
      </c>
      <c r="Y332" s="42">
        <v>0.5</v>
      </c>
      <c r="Z332" s="42">
        <v>0.5</v>
      </c>
      <c r="AA332" s="42">
        <v>0.42</v>
      </c>
      <c r="AB332" s="42">
        <v>0.08</v>
      </c>
      <c r="AC332" s="42">
        <v>0.17</v>
      </c>
      <c r="AD332" s="42">
        <v>0</v>
      </c>
      <c r="AE332" s="42">
        <v>0</v>
      </c>
      <c r="AF332" s="42">
        <v>0.17</v>
      </c>
      <c r="AG332" s="42">
        <v>0</v>
      </c>
      <c r="AH332" s="42">
        <v>0</v>
      </c>
      <c r="AI332" s="47">
        <v>4</v>
      </c>
      <c r="AJ332" s="47">
        <v>2</v>
      </c>
      <c r="AK332" s="47">
        <v>2</v>
      </c>
      <c r="AL332" s="47">
        <v>0</v>
      </c>
      <c r="AM332" s="47">
        <v>1</v>
      </c>
      <c r="AN332">
        <v>0</v>
      </c>
      <c r="AO332" s="47">
        <v>0</v>
      </c>
      <c r="AP332" s="47">
        <v>1</v>
      </c>
      <c r="AQ332" s="47">
        <v>0</v>
      </c>
      <c r="AR332" s="47">
        <v>0</v>
      </c>
      <c r="AS332" s="47">
        <v>2</v>
      </c>
      <c r="AT332" s="47">
        <v>4</v>
      </c>
      <c r="AU332" s="47">
        <v>3</v>
      </c>
      <c r="AV332" s="47">
        <v>1</v>
      </c>
      <c r="AW332" s="47">
        <v>1</v>
      </c>
      <c r="AX332" s="47">
        <v>0</v>
      </c>
      <c r="AY332">
        <v>0</v>
      </c>
      <c r="AZ332" s="47">
        <v>1</v>
      </c>
      <c r="BA332" s="47">
        <v>0</v>
      </c>
      <c r="BB332">
        <v>0</v>
      </c>
      <c r="BC332" t="s">
        <v>205</v>
      </c>
      <c r="BD332">
        <v>12.600000000000001</v>
      </c>
      <c r="BE332">
        <v>12.7</v>
      </c>
      <c r="BF332">
        <v>6</v>
      </c>
      <c r="BG332">
        <v>6</v>
      </c>
    </row>
    <row r="333" spans="1:59" x14ac:dyDescent="0.25">
      <c r="A333" s="47">
        <v>1</v>
      </c>
      <c r="B333" s="47">
        <v>2</v>
      </c>
      <c r="C333" s="47">
        <v>1</v>
      </c>
      <c r="D333" s="47">
        <v>1</v>
      </c>
      <c r="E333" s="47">
        <v>3</v>
      </c>
      <c r="F333" s="47">
        <v>0</v>
      </c>
      <c r="G333" s="47">
        <v>0</v>
      </c>
      <c r="H333" s="47">
        <v>1</v>
      </c>
      <c r="I333" s="47">
        <v>0</v>
      </c>
      <c r="J333" s="47">
        <v>0</v>
      </c>
      <c r="K333" s="47">
        <v>21</v>
      </c>
      <c r="L333" s="47">
        <v>284</v>
      </c>
      <c r="M333" s="47">
        <v>4</v>
      </c>
      <c r="N333" s="47">
        <v>6</v>
      </c>
      <c r="O333" s="42">
        <v>0</v>
      </c>
      <c r="P333" s="42">
        <v>1.1299999999999999</v>
      </c>
      <c r="Q333" s="42">
        <v>0</v>
      </c>
      <c r="R333" s="42">
        <v>2.85</v>
      </c>
      <c r="S333" s="47">
        <v>4</v>
      </c>
      <c r="T333" s="42">
        <v>-1.19</v>
      </c>
      <c r="U333" s="42">
        <v>6.1</v>
      </c>
      <c r="V333" s="42">
        <v>-0.4</v>
      </c>
      <c r="W333" s="42">
        <v>54</v>
      </c>
      <c r="X333" s="42">
        <v>23</v>
      </c>
      <c r="Y333" s="42">
        <v>0.75</v>
      </c>
      <c r="Z333" s="42">
        <v>0.5</v>
      </c>
      <c r="AA333" s="42">
        <v>0.25</v>
      </c>
      <c r="AB333" s="42">
        <v>0.25</v>
      </c>
      <c r="AC333" s="42">
        <v>0.25</v>
      </c>
      <c r="AD333" s="42">
        <v>0</v>
      </c>
      <c r="AE333" s="42">
        <v>0</v>
      </c>
      <c r="AF333" s="42">
        <v>0.25</v>
      </c>
      <c r="AG333" s="42">
        <v>0</v>
      </c>
      <c r="AH333" s="42">
        <v>0</v>
      </c>
      <c r="AI333" s="47">
        <v>2</v>
      </c>
      <c r="AJ333" s="47">
        <v>2</v>
      </c>
      <c r="AK333" s="47">
        <v>0</v>
      </c>
      <c r="AL333" s="47">
        <v>0</v>
      </c>
      <c r="AM333" s="47">
        <v>1</v>
      </c>
      <c r="AN333">
        <v>0</v>
      </c>
      <c r="AO333" s="47">
        <v>0</v>
      </c>
      <c r="AP333" s="47">
        <v>1</v>
      </c>
      <c r="AQ333" s="47">
        <v>0</v>
      </c>
      <c r="AR333" s="47">
        <v>0</v>
      </c>
      <c r="AS333" s="47">
        <v>1</v>
      </c>
      <c r="AT333" s="47">
        <v>0</v>
      </c>
      <c r="AU333" s="47">
        <v>1</v>
      </c>
      <c r="AV333" s="47">
        <v>1</v>
      </c>
      <c r="AW333" s="47">
        <v>0</v>
      </c>
      <c r="AX333" s="47">
        <v>0</v>
      </c>
      <c r="AY333">
        <v>0</v>
      </c>
      <c r="AZ333" s="47">
        <v>0</v>
      </c>
      <c r="BA333" s="47">
        <v>0</v>
      </c>
      <c r="BB333">
        <v>0</v>
      </c>
      <c r="BC333" t="s">
        <v>545</v>
      </c>
      <c r="BD333">
        <v>12.2</v>
      </c>
      <c r="BE333">
        <v>-0.8</v>
      </c>
      <c r="BF333">
        <v>2</v>
      </c>
      <c r="BG333">
        <v>2</v>
      </c>
    </row>
    <row r="334" spans="1:59" x14ac:dyDescent="0.25">
      <c r="A334" s="47">
        <v>1</v>
      </c>
      <c r="B334" s="47">
        <v>2</v>
      </c>
      <c r="C334" s="47">
        <v>5</v>
      </c>
      <c r="D334" s="47">
        <v>3</v>
      </c>
      <c r="E334" s="47">
        <v>12</v>
      </c>
      <c r="F334" s="47">
        <v>1</v>
      </c>
      <c r="G334" s="47">
        <v>1</v>
      </c>
      <c r="H334" s="47">
        <v>1</v>
      </c>
      <c r="I334" s="47">
        <v>0</v>
      </c>
      <c r="J334" s="47">
        <v>0</v>
      </c>
      <c r="K334" s="47">
        <v>21</v>
      </c>
      <c r="L334" s="47">
        <v>285</v>
      </c>
      <c r="M334" s="47">
        <v>5</v>
      </c>
      <c r="N334" s="47">
        <v>6</v>
      </c>
      <c r="O334" s="42">
        <v>0</v>
      </c>
      <c r="P334" s="42">
        <v>3.14</v>
      </c>
      <c r="Q334" s="42">
        <v>0</v>
      </c>
      <c r="R334" s="42">
        <v>2.23</v>
      </c>
      <c r="S334" s="47">
        <v>10</v>
      </c>
      <c r="T334" s="42">
        <v>0.77</v>
      </c>
      <c r="U334" s="42">
        <v>2.375</v>
      </c>
      <c r="V334" s="42">
        <v>1.8285714285714287</v>
      </c>
      <c r="W334" s="42">
        <v>41</v>
      </c>
      <c r="X334" s="42">
        <v>23</v>
      </c>
      <c r="Y334" s="42">
        <v>1.0900000000000001</v>
      </c>
      <c r="Z334" s="42">
        <v>0.18</v>
      </c>
      <c r="AA334" s="42">
        <v>0.45</v>
      </c>
      <c r="AB334" s="42">
        <v>0.09</v>
      </c>
      <c r="AC334" s="42">
        <v>0.27</v>
      </c>
      <c r="AD334" s="42">
        <v>0</v>
      </c>
      <c r="AE334" s="42">
        <v>0.09</v>
      </c>
      <c r="AF334" s="42">
        <v>0.09</v>
      </c>
      <c r="AG334" s="42">
        <v>0.09</v>
      </c>
      <c r="AH334" s="42">
        <v>0</v>
      </c>
      <c r="AI334" s="47">
        <v>4</v>
      </c>
      <c r="AJ334" s="47">
        <v>1</v>
      </c>
      <c r="AK334" s="47">
        <v>1</v>
      </c>
      <c r="AL334" s="47">
        <v>0</v>
      </c>
      <c r="AM334" s="47">
        <v>2</v>
      </c>
      <c r="AN334">
        <v>1</v>
      </c>
      <c r="AO334" s="47">
        <v>0</v>
      </c>
      <c r="AP334" s="47">
        <v>0</v>
      </c>
      <c r="AQ334" s="47">
        <v>0</v>
      </c>
      <c r="AR334" s="47">
        <v>0</v>
      </c>
      <c r="AS334" s="47">
        <v>8</v>
      </c>
      <c r="AT334" s="47">
        <v>1</v>
      </c>
      <c r="AU334" s="47">
        <v>4</v>
      </c>
      <c r="AV334" s="47">
        <v>1</v>
      </c>
      <c r="AW334" s="47">
        <v>1</v>
      </c>
      <c r="AX334" s="47">
        <v>0</v>
      </c>
      <c r="AY334">
        <v>0</v>
      </c>
      <c r="AZ334" s="47">
        <v>1</v>
      </c>
      <c r="BA334" s="47">
        <v>1</v>
      </c>
      <c r="BB334">
        <v>0</v>
      </c>
      <c r="BC334" t="s">
        <v>373</v>
      </c>
      <c r="BD334">
        <v>9.5</v>
      </c>
      <c r="BE334">
        <v>13</v>
      </c>
      <c r="BF334">
        <v>4</v>
      </c>
      <c r="BG334">
        <v>7</v>
      </c>
    </row>
    <row r="335" spans="1:59" x14ac:dyDescent="0.25">
      <c r="A335" s="47">
        <v>1</v>
      </c>
      <c r="B335" s="47">
        <v>19</v>
      </c>
      <c r="C335" s="47">
        <v>10</v>
      </c>
      <c r="D335" s="47">
        <v>4</v>
      </c>
      <c r="E335" s="47">
        <v>19</v>
      </c>
      <c r="F335" s="47">
        <v>0</v>
      </c>
      <c r="G335" s="47">
        <v>1</v>
      </c>
      <c r="H335" s="47">
        <v>1</v>
      </c>
      <c r="I335" s="47">
        <v>0</v>
      </c>
      <c r="J335" s="47">
        <v>0</v>
      </c>
      <c r="K335" s="47">
        <v>21</v>
      </c>
      <c r="L335" s="47">
        <v>285</v>
      </c>
      <c r="M335" s="47">
        <v>4</v>
      </c>
      <c r="N335" s="47">
        <v>6</v>
      </c>
      <c r="O335" s="42">
        <v>0</v>
      </c>
      <c r="P335" s="42">
        <v>3.85</v>
      </c>
      <c r="Q335" s="42">
        <v>0</v>
      </c>
      <c r="R335" s="42">
        <v>3.96</v>
      </c>
      <c r="S335" s="47">
        <v>11</v>
      </c>
      <c r="T335" s="42">
        <v>2.44</v>
      </c>
      <c r="U335" s="42">
        <v>0</v>
      </c>
      <c r="V335" s="42">
        <v>0</v>
      </c>
      <c r="W335" s="42">
        <v>90</v>
      </c>
      <c r="X335" s="42">
        <v>91</v>
      </c>
      <c r="Y335" s="42">
        <v>1.73</v>
      </c>
      <c r="Z335" s="42">
        <v>1.73</v>
      </c>
      <c r="AA335" s="42">
        <v>0.91</v>
      </c>
      <c r="AB335" s="42">
        <v>0.09</v>
      </c>
      <c r="AC335" s="42">
        <v>0.36</v>
      </c>
      <c r="AD335" s="42">
        <v>0</v>
      </c>
      <c r="AE335" s="42">
        <v>0</v>
      </c>
      <c r="AF335" s="42">
        <v>0.09</v>
      </c>
      <c r="AG335" s="42">
        <v>0.09</v>
      </c>
      <c r="AH335" s="42">
        <v>0</v>
      </c>
      <c r="AI335" s="47">
        <v>7</v>
      </c>
      <c r="AJ335" s="47">
        <v>6</v>
      </c>
      <c r="AK335" s="47">
        <v>5</v>
      </c>
      <c r="AL335" s="47">
        <v>0</v>
      </c>
      <c r="AM335" s="47">
        <v>1</v>
      </c>
      <c r="AN335">
        <v>0</v>
      </c>
      <c r="AO335" s="47">
        <v>0</v>
      </c>
      <c r="AP335" s="47">
        <v>1</v>
      </c>
      <c r="AQ335" s="47">
        <v>0</v>
      </c>
      <c r="AR335" s="47">
        <v>0</v>
      </c>
      <c r="AS335" s="47">
        <v>12</v>
      </c>
      <c r="AT335" s="47">
        <v>13</v>
      </c>
      <c r="AU335" s="47">
        <v>5</v>
      </c>
      <c r="AV335" s="47">
        <v>1</v>
      </c>
      <c r="AW335" s="47">
        <v>3</v>
      </c>
      <c r="AX335" s="47">
        <v>0</v>
      </c>
      <c r="AY335">
        <v>0</v>
      </c>
      <c r="AZ335" s="47">
        <v>0</v>
      </c>
      <c r="BA335" s="47">
        <v>1</v>
      </c>
      <c r="BB335">
        <v>0</v>
      </c>
      <c r="BC335" t="s">
        <v>224</v>
      </c>
      <c r="BD335">
        <v>18</v>
      </c>
      <c r="BE335">
        <v>22.7</v>
      </c>
      <c r="BF335">
        <v>0</v>
      </c>
      <c r="BG335">
        <v>0</v>
      </c>
    </row>
    <row r="336" spans="1:59" x14ac:dyDescent="0.25">
      <c r="A336" s="47">
        <v>0</v>
      </c>
      <c r="B336" s="47">
        <v>6</v>
      </c>
      <c r="C336" s="47">
        <v>8</v>
      </c>
      <c r="D336" s="47">
        <v>0</v>
      </c>
      <c r="E336" s="47">
        <v>7</v>
      </c>
      <c r="F336" s="47">
        <v>0</v>
      </c>
      <c r="G336" s="47">
        <v>1</v>
      </c>
      <c r="H336" s="47">
        <v>1</v>
      </c>
      <c r="I336" s="47">
        <v>0</v>
      </c>
      <c r="J336" s="47">
        <v>0</v>
      </c>
      <c r="K336" s="47">
        <v>21</v>
      </c>
      <c r="L336" s="47">
        <v>264</v>
      </c>
      <c r="M336" s="47">
        <v>4</v>
      </c>
      <c r="N336" s="47">
        <v>6</v>
      </c>
      <c r="O336" s="42">
        <v>0</v>
      </c>
      <c r="P336" s="42">
        <v>5.64</v>
      </c>
      <c r="Q336" s="42">
        <v>0</v>
      </c>
      <c r="R336" s="42">
        <v>1.95</v>
      </c>
      <c r="S336" s="47">
        <v>9</v>
      </c>
      <c r="T336" s="42">
        <v>2.36</v>
      </c>
      <c r="U336" s="42">
        <v>2.5600000000000005</v>
      </c>
      <c r="V336" s="42">
        <v>1.175</v>
      </c>
      <c r="W336" s="42">
        <v>43</v>
      </c>
      <c r="X336" s="42">
        <v>28</v>
      </c>
      <c r="Y336" s="42">
        <v>0.78</v>
      </c>
      <c r="Z336" s="42">
        <v>0.67</v>
      </c>
      <c r="AA336" s="42">
        <v>0.89</v>
      </c>
      <c r="AB336" s="42">
        <v>0</v>
      </c>
      <c r="AC336" s="42">
        <v>0</v>
      </c>
      <c r="AD336" s="42">
        <v>0</v>
      </c>
      <c r="AE336" s="42">
        <v>0</v>
      </c>
      <c r="AF336" s="42">
        <v>0.11</v>
      </c>
      <c r="AG336" s="42">
        <v>0.11</v>
      </c>
      <c r="AH336" s="42">
        <v>0</v>
      </c>
      <c r="AI336" s="47">
        <v>6</v>
      </c>
      <c r="AJ336" s="47">
        <v>2</v>
      </c>
      <c r="AK336" s="47">
        <v>6</v>
      </c>
      <c r="AL336" s="47">
        <v>0</v>
      </c>
      <c r="AM336" s="47">
        <v>0</v>
      </c>
      <c r="AN336">
        <v>0</v>
      </c>
      <c r="AO336" s="47">
        <v>0</v>
      </c>
      <c r="AP336" s="47">
        <v>1</v>
      </c>
      <c r="AQ336" s="47">
        <v>1</v>
      </c>
      <c r="AR336" s="47">
        <v>0</v>
      </c>
      <c r="AS336" s="47">
        <v>1</v>
      </c>
      <c r="AT336" s="47">
        <v>4</v>
      </c>
      <c r="AU336" s="47">
        <v>2</v>
      </c>
      <c r="AV336" s="47">
        <v>0</v>
      </c>
      <c r="AW336" s="47">
        <v>0</v>
      </c>
      <c r="AX336" s="47">
        <v>0</v>
      </c>
      <c r="AY336">
        <v>0</v>
      </c>
      <c r="AZ336" s="47">
        <v>0</v>
      </c>
      <c r="BA336" s="47">
        <v>0</v>
      </c>
      <c r="BB336">
        <v>0</v>
      </c>
      <c r="BC336" t="s">
        <v>311</v>
      </c>
      <c r="BD336">
        <v>12.8</v>
      </c>
      <c r="BE336">
        <v>4.7</v>
      </c>
      <c r="BF336">
        <v>5</v>
      </c>
      <c r="BG336">
        <v>4</v>
      </c>
    </row>
    <row r="337" spans="1:59" x14ac:dyDescent="0.25">
      <c r="A337" s="47">
        <v>1</v>
      </c>
      <c r="B337" s="47">
        <v>3</v>
      </c>
      <c r="C337" s="47">
        <v>3</v>
      </c>
      <c r="D337" s="47">
        <v>0</v>
      </c>
      <c r="E337" s="47">
        <v>2</v>
      </c>
      <c r="F337" s="47">
        <v>0</v>
      </c>
      <c r="G337" s="47">
        <v>0</v>
      </c>
      <c r="H337" s="47">
        <v>1</v>
      </c>
      <c r="I337" s="47">
        <v>0</v>
      </c>
      <c r="J337" s="47">
        <v>0</v>
      </c>
      <c r="K337" s="47">
        <v>21</v>
      </c>
      <c r="L337" s="47">
        <v>290</v>
      </c>
      <c r="M337" s="47">
        <v>4</v>
      </c>
      <c r="N337" s="47">
        <v>6</v>
      </c>
      <c r="O337" s="42">
        <v>0</v>
      </c>
      <c r="P337" s="42">
        <v>1.23</v>
      </c>
      <c r="Q337" s="42">
        <v>0</v>
      </c>
      <c r="R337" s="42">
        <v>1.34</v>
      </c>
      <c r="S337" s="47">
        <v>8</v>
      </c>
      <c r="T337" s="42">
        <v>0.56000000000000005</v>
      </c>
      <c r="U337" s="42">
        <v>2.1399999999999997</v>
      </c>
      <c r="V337" s="42">
        <v>0</v>
      </c>
      <c r="W337" s="42">
        <v>23</v>
      </c>
      <c r="X337" s="42">
        <v>19</v>
      </c>
      <c r="Y337" s="42">
        <v>0.28999999999999998</v>
      </c>
      <c r="Z337" s="42">
        <v>0.43</v>
      </c>
      <c r="AA337" s="42">
        <v>0.43</v>
      </c>
      <c r="AB337" s="42">
        <v>0.14000000000000001</v>
      </c>
      <c r="AC337" s="42">
        <v>0</v>
      </c>
      <c r="AD337" s="42">
        <v>0</v>
      </c>
      <c r="AE337" s="42">
        <v>0</v>
      </c>
      <c r="AF337" s="42">
        <v>0.14000000000000001</v>
      </c>
      <c r="AG337" s="42">
        <v>0</v>
      </c>
      <c r="AH337" s="42">
        <v>0</v>
      </c>
      <c r="AI337" s="47">
        <v>2</v>
      </c>
      <c r="AJ337" s="47">
        <v>3</v>
      </c>
      <c r="AK337" s="47">
        <v>3</v>
      </c>
      <c r="AL337" s="47">
        <v>1</v>
      </c>
      <c r="AM337" s="47">
        <v>0</v>
      </c>
      <c r="AN337">
        <v>0</v>
      </c>
      <c r="AO337" s="47">
        <v>0</v>
      </c>
      <c r="AP337" s="47">
        <v>1</v>
      </c>
      <c r="AQ337" s="47">
        <v>0</v>
      </c>
      <c r="AR337" s="47">
        <v>0</v>
      </c>
      <c r="AS337" s="47">
        <v>0</v>
      </c>
      <c r="AT337" s="47">
        <v>0</v>
      </c>
      <c r="AU337" s="47">
        <v>0</v>
      </c>
      <c r="AV337" s="47">
        <v>0</v>
      </c>
      <c r="AW337" s="47">
        <v>0</v>
      </c>
      <c r="AX337" s="47">
        <v>0</v>
      </c>
      <c r="AY337">
        <v>0</v>
      </c>
      <c r="AZ337" s="47">
        <v>0</v>
      </c>
      <c r="BA337" s="47">
        <v>0</v>
      </c>
      <c r="BB337">
        <v>0</v>
      </c>
      <c r="BC337" t="s">
        <v>340</v>
      </c>
      <c r="BD337">
        <v>10.7</v>
      </c>
      <c r="BE337">
        <v>0</v>
      </c>
      <c r="BF337">
        <v>5</v>
      </c>
      <c r="BG337">
        <v>0</v>
      </c>
    </row>
    <row r="338" spans="1:59" x14ac:dyDescent="0.25">
      <c r="A338" s="47">
        <v>2</v>
      </c>
      <c r="B338" s="47">
        <v>2</v>
      </c>
      <c r="C338" s="47">
        <v>6</v>
      </c>
      <c r="D338" s="47">
        <v>1</v>
      </c>
      <c r="E338" s="47">
        <v>1</v>
      </c>
      <c r="F338" s="47">
        <v>1</v>
      </c>
      <c r="G338" s="47">
        <v>0</v>
      </c>
      <c r="H338" s="47">
        <v>1</v>
      </c>
      <c r="I338" s="47">
        <v>0</v>
      </c>
      <c r="J338" s="47">
        <v>0</v>
      </c>
      <c r="K338" s="47">
        <v>21</v>
      </c>
      <c r="L338" s="47">
        <v>327</v>
      </c>
      <c r="M338" s="47">
        <v>5</v>
      </c>
      <c r="N338" s="47">
        <v>6</v>
      </c>
      <c r="O338" s="42">
        <v>0</v>
      </c>
      <c r="P338" s="42">
        <v>2.12</v>
      </c>
      <c r="Q338" s="42">
        <v>0</v>
      </c>
      <c r="R338" s="42">
        <v>1.82</v>
      </c>
      <c r="S338" s="47">
        <v>7</v>
      </c>
      <c r="T338" s="42">
        <v>0.02</v>
      </c>
      <c r="U338" s="42">
        <v>0</v>
      </c>
      <c r="V338" s="42">
        <v>0</v>
      </c>
      <c r="W338" s="42">
        <v>45</v>
      </c>
      <c r="X338" s="42">
        <v>48</v>
      </c>
      <c r="Y338" s="42">
        <v>0.14000000000000001</v>
      </c>
      <c r="Z338" s="42">
        <v>0.28999999999999998</v>
      </c>
      <c r="AA338" s="42">
        <v>0.86</v>
      </c>
      <c r="AB338" s="42">
        <v>0.28999999999999998</v>
      </c>
      <c r="AC338" s="42">
        <v>0.14000000000000001</v>
      </c>
      <c r="AD338" s="42">
        <v>0</v>
      </c>
      <c r="AE338" s="42">
        <v>0.14000000000000001</v>
      </c>
      <c r="AF338" s="42">
        <v>0.14000000000000001</v>
      </c>
      <c r="AG338" s="42">
        <v>0</v>
      </c>
      <c r="AH338" s="42">
        <v>0</v>
      </c>
      <c r="AI338" s="47">
        <v>1</v>
      </c>
      <c r="AJ338" s="47">
        <v>1</v>
      </c>
      <c r="AK338" s="47">
        <v>3</v>
      </c>
      <c r="AL338" s="47">
        <v>1</v>
      </c>
      <c r="AM338" s="47">
        <v>1</v>
      </c>
      <c r="AN338">
        <v>1</v>
      </c>
      <c r="AO338" s="47">
        <v>0</v>
      </c>
      <c r="AP338" s="47">
        <v>1</v>
      </c>
      <c r="AQ338" s="47">
        <v>0</v>
      </c>
      <c r="AR338" s="47">
        <v>0</v>
      </c>
      <c r="AS338" s="47">
        <v>0</v>
      </c>
      <c r="AT338" s="47">
        <v>1</v>
      </c>
      <c r="AU338" s="47">
        <v>3</v>
      </c>
      <c r="AV338" s="47">
        <v>1</v>
      </c>
      <c r="AW338" s="47">
        <v>0</v>
      </c>
      <c r="AX338" s="47">
        <v>0</v>
      </c>
      <c r="AY338">
        <v>0</v>
      </c>
      <c r="AZ338" s="47">
        <v>0</v>
      </c>
      <c r="BA338" s="47">
        <v>0</v>
      </c>
      <c r="BB338">
        <v>0</v>
      </c>
      <c r="BC338" t="s">
        <v>319</v>
      </c>
      <c r="BD338">
        <v>13.6</v>
      </c>
      <c r="BE338">
        <v>-0.7</v>
      </c>
      <c r="BF338">
        <v>0</v>
      </c>
      <c r="BG338">
        <v>0</v>
      </c>
    </row>
    <row r="339" spans="1:59" x14ac:dyDescent="0.25">
      <c r="A339" s="47">
        <v>2</v>
      </c>
      <c r="B339" s="47">
        <v>3</v>
      </c>
      <c r="C339" s="47">
        <v>3</v>
      </c>
      <c r="D339" s="47">
        <v>4</v>
      </c>
      <c r="E339" s="47">
        <v>3</v>
      </c>
      <c r="F339" s="47">
        <v>0</v>
      </c>
      <c r="G339" s="47">
        <v>2</v>
      </c>
      <c r="H339" s="47">
        <v>1</v>
      </c>
      <c r="I339" s="47">
        <v>0</v>
      </c>
      <c r="J339" s="47">
        <v>0</v>
      </c>
      <c r="K339" s="47">
        <v>21</v>
      </c>
      <c r="L339" s="47">
        <v>267</v>
      </c>
      <c r="M339" s="47">
        <v>5</v>
      </c>
      <c r="N339" s="47">
        <v>6</v>
      </c>
      <c r="O339" s="42">
        <v>0</v>
      </c>
      <c r="P339" s="42">
        <v>2.09</v>
      </c>
      <c r="Q339" s="42">
        <v>0</v>
      </c>
      <c r="R339" s="42">
        <v>2.63</v>
      </c>
      <c r="S339" s="47">
        <v>6</v>
      </c>
      <c r="T339" s="42">
        <v>0.54</v>
      </c>
      <c r="U339" s="42">
        <v>0</v>
      </c>
      <c r="V339" s="42">
        <v>0</v>
      </c>
      <c r="W339" s="42">
        <v>49</v>
      </c>
      <c r="X339" s="42">
        <v>15</v>
      </c>
      <c r="Y339" s="42">
        <v>0.5</v>
      </c>
      <c r="Z339" s="42">
        <v>0.5</v>
      </c>
      <c r="AA339" s="42">
        <v>0.5</v>
      </c>
      <c r="AB339" s="42">
        <v>0.33</v>
      </c>
      <c r="AC339" s="42">
        <v>0.67</v>
      </c>
      <c r="AD339" s="42">
        <v>0</v>
      </c>
      <c r="AE339" s="42">
        <v>0</v>
      </c>
      <c r="AF339" s="42">
        <v>0.17</v>
      </c>
      <c r="AG339" s="42">
        <v>0.33</v>
      </c>
      <c r="AH339" s="42">
        <v>0</v>
      </c>
      <c r="AI339" s="47">
        <v>2</v>
      </c>
      <c r="AJ339" s="47">
        <v>0</v>
      </c>
      <c r="AK339" s="47">
        <v>2</v>
      </c>
      <c r="AL339" s="47">
        <v>1</v>
      </c>
      <c r="AM339" s="47">
        <v>2</v>
      </c>
      <c r="AN339">
        <v>0</v>
      </c>
      <c r="AO339" s="47">
        <v>0</v>
      </c>
      <c r="AP339" s="47">
        <v>0</v>
      </c>
      <c r="AQ339" s="47">
        <v>1</v>
      </c>
      <c r="AR339" s="47">
        <v>0</v>
      </c>
      <c r="AS339" s="47">
        <v>1</v>
      </c>
      <c r="AT339" s="47">
        <v>3</v>
      </c>
      <c r="AU339" s="47">
        <v>1</v>
      </c>
      <c r="AV339" s="47">
        <v>1</v>
      </c>
      <c r="AW339" s="47">
        <v>2</v>
      </c>
      <c r="AX339" s="47">
        <v>0</v>
      </c>
      <c r="AY339">
        <v>0</v>
      </c>
      <c r="AZ339" s="47">
        <v>1</v>
      </c>
      <c r="BA339" s="47">
        <v>1</v>
      </c>
      <c r="BB339">
        <v>0</v>
      </c>
      <c r="BC339" t="s">
        <v>470</v>
      </c>
      <c r="BD339">
        <v>2.2000000000000002</v>
      </c>
      <c r="BE339">
        <v>13.6</v>
      </c>
      <c r="BF339">
        <v>0</v>
      </c>
      <c r="BG339">
        <v>0</v>
      </c>
    </row>
    <row r="340" spans="1:59" x14ac:dyDescent="0.25">
      <c r="A340" s="47">
        <v>1</v>
      </c>
      <c r="B340" s="47">
        <v>2</v>
      </c>
      <c r="C340" s="47">
        <v>5</v>
      </c>
      <c r="D340" s="47">
        <v>4</v>
      </c>
      <c r="E340" s="47">
        <v>14</v>
      </c>
      <c r="F340" s="47">
        <v>0</v>
      </c>
      <c r="G340" s="47">
        <v>0</v>
      </c>
      <c r="H340" s="47">
        <v>2</v>
      </c>
      <c r="I340" s="47">
        <v>0</v>
      </c>
      <c r="J340" s="47">
        <v>0</v>
      </c>
      <c r="K340" s="47">
        <v>21</v>
      </c>
      <c r="L340" s="47">
        <v>1371</v>
      </c>
      <c r="M340" s="47">
        <v>5</v>
      </c>
      <c r="N340" s="47">
        <v>5</v>
      </c>
      <c r="O340" s="42">
        <v>0</v>
      </c>
      <c r="P340" s="42">
        <v>6.26</v>
      </c>
      <c r="Q340" s="42">
        <v>0</v>
      </c>
      <c r="R340" s="42">
        <v>4.3499999999999996</v>
      </c>
      <c r="S340" s="47">
        <v>6</v>
      </c>
      <c r="T340" s="42">
        <v>1.92</v>
      </c>
      <c r="U340" s="42">
        <v>6.2249999999999996</v>
      </c>
      <c r="V340" s="42">
        <v>0.6</v>
      </c>
      <c r="W340" s="42">
        <v>63</v>
      </c>
      <c r="X340" s="42">
        <v>42</v>
      </c>
      <c r="Y340" s="42">
        <v>2.33</v>
      </c>
      <c r="Z340" s="42">
        <v>0.33</v>
      </c>
      <c r="AA340" s="42">
        <v>0.83</v>
      </c>
      <c r="AB340" s="42">
        <v>0.17</v>
      </c>
      <c r="AC340" s="42">
        <v>0.67</v>
      </c>
      <c r="AD340" s="42">
        <v>0</v>
      </c>
      <c r="AE340" s="42">
        <v>0</v>
      </c>
      <c r="AF340" s="42">
        <v>0.33</v>
      </c>
      <c r="AG340" s="42">
        <v>0</v>
      </c>
      <c r="AH340" s="42">
        <v>0</v>
      </c>
      <c r="AI340" s="47">
        <v>11</v>
      </c>
      <c r="AJ340" s="47">
        <v>2</v>
      </c>
      <c r="AK340" s="47">
        <v>2</v>
      </c>
      <c r="AL340" s="47">
        <v>0</v>
      </c>
      <c r="AM340" s="47">
        <v>2</v>
      </c>
      <c r="AN340">
        <v>0</v>
      </c>
      <c r="AO340" s="47">
        <v>0</v>
      </c>
      <c r="AP340" s="47">
        <v>2</v>
      </c>
      <c r="AQ340" s="47">
        <v>0</v>
      </c>
      <c r="AR340" s="47">
        <v>0</v>
      </c>
      <c r="AS340" s="47">
        <v>3</v>
      </c>
      <c r="AT340" s="47">
        <v>0</v>
      </c>
      <c r="AU340" s="47">
        <v>3</v>
      </c>
      <c r="AV340" s="47">
        <v>1</v>
      </c>
      <c r="AW340" s="47">
        <v>2</v>
      </c>
      <c r="AX340" s="47">
        <v>0</v>
      </c>
      <c r="AY340">
        <v>0</v>
      </c>
      <c r="AZ340" s="47">
        <v>0</v>
      </c>
      <c r="BA340" s="47">
        <v>0</v>
      </c>
      <c r="BB340">
        <v>0</v>
      </c>
      <c r="BC340" t="s">
        <v>669</v>
      </c>
      <c r="BD340">
        <v>24.9</v>
      </c>
      <c r="BE340">
        <v>1.2000000000000002</v>
      </c>
      <c r="BF340">
        <v>4</v>
      </c>
      <c r="BG340">
        <v>2</v>
      </c>
    </row>
    <row r="341" spans="1:59" x14ac:dyDescent="0.25">
      <c r="A341" s="47">
        <v>0</v>
      </c>
      <c r="B341" s="47">
        <v>1</v>
      </c>
      <c r="C341" s="47">
        <v>0</v>
      </c>
      <c r="D341" s="47">
        <v>2</v>
      </c>
      <c r="E341" s="47">
        <v>0</v>
      </c>
      <c r="F341" s="47">
        <v>0</v>
      </c>
      <c r="G341" s="47">
        <v>2</v>
      </c>
      <c r="H341" s="47">
        <v>1</v>
      </c>
      <c r="I341" s="47">
        <v>0</v>
      </c>
      <c r="J341" s="47">
        <v>0</v>
      </c>
      <c r="K341" s="47">
        <v>21</v>
      </c>
      <c r="L341" s="47">
        <v>294</v>
      </c>
      <c r="M341" s="47">
        <v>5</v>
      </c>
      <c r="N341" s="47">
        <v>6</v>
      </c>
      <c r="O341" s="42">
        <v>0</v>
      </c>
      <c r="P341" s="42">
        <v>5.92</v>
      </c>
      <c r="Q341" s="42">
        <v>0</v>
      </c>
      <c r="R341" s="42">
        <v>3.25</v>
      </c>
      <c r="S341" s="47">
        <v>4</v>
      </c>
      <c r="T341" s="42">
        <v>8.24</v>
      </c>
      <c r="U341" s="42">
        <v>5.0999999999999996</v>
      </c>
      <c r="V341" s="42">
        <v>1.4</v>
      </c>
      <c r="W341" s="42">
        <v>38</v>
      </c>
      <c r="X341" s="42">
        <v>64</v>
      </c>
      <c r="Y341" s="42">
        <v>0</v>
      </c>
      <c r="Z341" s="42">
        <v>0.25</v>
      </c>
      <c r="AA341" s="42">
        <v>0</v>
      </c>
      <c r="AB341" s="42">
        <v>0</v>
      </c>
      <c r="AC341" s="42">
        <v>0.5</v>
      </c>
      <c r="AD341" s="42">
        <v>0</v>
      </c>
      <c r="AE341" s="42">
        <v>0</v>
      </c>
      <c r="AF341" s="42">
        <v>0.25</v>
      </c>
      <c r="AG341" s="42">
        <v>0.5</v>
      </c>
      <c r="AH341" s="42">
        <v>0</v>
      </c>
      <c r="AI341" s="47">
        <v>0</v>
      </c>
      <c r="AJ341" s="47">
        <v>0</v>
      </c>
      <c r="AK341" s="47">
        <v>0</v>
      </c>
      <c r="AL341" s="47">
        <v>0</v>
      </c>
      <c r="AM341" s="47">
        <v>0</v>
      </c>
      <c r="AN341">
        <v>0</v>
      </c>
      <c r="AO341" s="47">
        <v>0</v>
      </c>
      <c r="AP341" s="47">
        <v>1</v>
      </c>
      <c r="AQ341" s="47">
        <v>2</v>
      </c>
      <c r="AR341" s="47">
        <v>0</v>
      </c>
      <c r="AS341" s="47">
        <v>0</v>
      </c>
      <c r="AT341" s="47">
        <v>1</v>
      </c>
      <c r="AU341" s="47">
        <v>0</v>
      </c>
      <c r="AV341" s="47">
        <v>0</v>
      </c>
      <c r="AW341" s="47">
        <v>2</v>
      </c>
      <c r="AX341" s="47">
        <v>0</v>
      </c>
      <c r="AY341">
        <v>0</v>
      </c>
      <c r="AZ341" s="47">
        <v>0</v>
      </c>
      <c r="BA341" s="47">
        <v>0</v>
      </c>
      <c r="BB341">
        <v>0</v>
      </c>
      <c r="BC341" t="s">
        <v>422</v>
      </c>
      <c r="BD341">
        <v>10.4</v>
      </c>
      <c r="BE341">
        <v>2.8</v>
      </c>
      <c r="BF341">
        <v>2</v>
      </c>
      <c r="BG341">
        <v>2</v>
      </c>
    </row>
    <row r="342" spans="1:59" x14ac:dyDescent="0.25">
      <c r="A342" s="47">
        <v>3</v>
      </c>
      <c r="B342" s="47">
        <v>10</v>
      </c>
      <c r="C342" s="47">
        <v>14</v>
      </c>
      <c r="D342" s="47">
        <v>5</v>
      </c>
      <c r="E342" s="47">
        <v>5</v>
      </c>
      <c r="F342" s="47">
        <v>0</v>
      </c>
      <c r="G342" s="47">
        <v>1</v>
      </c>
      <c r="H342" s="47">
        <v>1</v>
      </c>
      <c r="I342" s="47">
        <v>0</v>
      </c>
      <c r="J342" s="47">
        <v>4</v>
      </c>
      <c r="K342" s="47">
        <v>21</v>
      </c>
      <c r="L342" s="47">
        <v>293</v>
      </c>
      <c r="M342" s="47">
        <v>3</v>
      </c>
      <c r="N342" s="47">
        <v>6</v>
      </c>
      <c r="O342" s="42">
        <v>0</v>
      </c>
      <c r="P342" s="42">
        <v>8.9499999999999993</v>
      </c>
      <c r="Q342" s="42">
        <v>0</v>
      </c>
      <c r="R342" s="42">
        <v>3.65</v>
      </c>
      <c r="S342" s="47">
        <v>11</v>
      </c>
      <c r="T342" s="42">
        <v>-10.46</v>
      </c>
      <c r="U342" s="42">
        <v>0</v>
      </c>
      <c r="V342" s="42">
        <v>0</v>
      </c>
      <c r="W342" s="42">
        <v>87</v>
      </c>
      <c r="X342" s="42">
        <v>54</v>
      </c>
      <c r="Y342" s="42">
        <v>0.45</v>
      </c>
      <c r="Z342" s="42">
        <v>0.91</v>
      </c>
      <c r="AA342" s="42">
        <v>1.27</v>
      </c>
      <c r="AB342" s="42">
        <v>0.27</v>
      </c>
      <c r="AC342" s="42">
        <v>0.45</v>
      </c>
      <c r="AD342" s="42">
        <v>0.36</v>
      </c>
      <c r="AE342" s="42">
        <v>0</v>
      </c>
      <c r="AF342" s="42">
        <v>0.09</v>
      </c>
      <c r="AG342" s="42">
        <v>0.09</v>
      </c>
      <c r="AH342" s="42">
        <v>0</v>
      </c>
      <c r="AI342" s="47">
        <v>2</v>
      </c>
      <c r="AJ342" s="47">
        <v>7</v>
      </c>
      <c r="AK342" s="47">
        <v>10</v>
      </c>
      <c r="AL342" s="47">
        <v>2</v>
      </c>
      <c r="AM342" s="47">
        <v>5</v>
      </c>
      <c r="AN342">
        <v>0</v>
      </c>
      <c r="AO342" s="47">
        <v>3</v>
      </c>
      <c r="AP342" s="47">
        <v>1</v>
      </c>
      <c r="AQ342" s="47">
        <v>0</v>
      </c>
      <c r="AR342" s="47">
        <v>0</v>
      </c>
      <c r="AS342" s="47">
        <v>3</v>
      </c>
      <c r="AT342" s="47">
        <v>3</v>
      </c>
      <c r="AU342" s="47">
        <v>4</v>
      </c>
      <c r="AV342" s="47">
        <v>1</v>
      </c>
      <c r="AW342" s="47">
        <v>0</v>
      </c>
      <c r="AX342" s="47">
        <v>0</v>
      </c>
      <c r="AY342">
        <v>1</v>
      </c>
      <c r="AZ342" s="47">
        <v>0</v>
      </c>
      <c r="BA342" s="47">
        <v>1</v>
      </c>
      <c r="BB342">
        <v>0</v>
      </c>
      <c r="BC342" t="s">
        <v>174</v>
      </c>
      <c r="BD342">
        <v>31.4</v>
      </c>
      <c r="BE342">
        <v>9.1</v>
      </c>
      <c r="BF342">
        <v>0</v>
      </c>
      <c r="BG342">
        <v>0</v>
      </c>
    </row>
    <row r="343" spans="1:59" x14ac:dyDescent="0.25">
      <c r="A343" s="47">
        <v>3</v>
      </c>
      <c r="B343" s="47">
        <v>7</v>
      </c>
      <c r="C343" s="47">
        <v>17</v>
      </c>
      <c r="D343" s="47">
        <v>3</v>
      </c>
      <c r="E343" s="47">
        <v>20</v>
      </c>
      <c r="F343" s="47">
        <v>0</v>
      </c>
      <c r="G343" s="47">
        <v>3</v>
      </c>
      <c r="H343" s="47">
        <v>2</v>
      </c>
      <c r="I343" s="47">
        <v>0</v>
      </c>
      <c r="J343" s="47">
        <v>7</v>
      </c>
      <c r="K343" s="47">
        <v>21</v>
      </c>
      <c r="L343" s="47">
        <v>266</v>
      </c>
      <c r="M343" s="47">
        <v>3</v>
      </c>
      <c r="N343" s="47">
        <v>7</v>
      </c>
      <c r="O343" s="42">
        <v>0</v>
      </c>
      <c r="P343" s="42">
        <v>11.22</v>
      </c>
      <c r="Q343" s="42">
        <v>0</v>
      </c>
      <c r="R343" s="42">
        <v>3.73</v>
      </c>
      <c r="S343" s="47">
        <v>18</v>
      </c>
      <c r="T343" s="42">
        <v>1.6</v>
      </c>
      <c r="U343" s="42">
        <v>5.080000000000001</v>
      </c>
      <c r="V343" s="42">
        <v>2.0625</v>
      </c>
      <c r="W343" s="42">
        <v>98</v>
      </c>
      <c r="X343" s="42">
        <v>99</v>
      </c>
      <c r="Y343" s="42">
        <v>1.1100000000000001</v>
      </c>
      <c r="Z343" s="42">
        <v>0.39</v>
      </c>
      <c r="AA343" s="42">
        <v>0.94</v>
      </c>
      <c r="AB343" s="42">
        <v>0.17</v>
      </c>
      <c r="AC343" s="42">
        <v>0.17</v>
      </c>
      <c r="AD343" s="42">
        <v>0.39</v>
      </c>
      <c r="AE343" s="42">
        <v>0</v>
      </c>
      <c r="AF343" s="42">
        <v>0.11</v>
      </c>
      <c r="AG343" s="42">
        <v>0.17</v>
      </c>
      <c r="AH343" s="42">
        <v>0</v>
      </c>
      <c r="AI343" s="47">
        <v>12</v>
      </c>
      <c r="AJ343" s="47">
        <v>4</v>
      </c>
      <c r="AK343" s="47">
        <v>10</v>
      </c>
      <c r="AL343" s="47">
        <v>2</v>
      </c>
      <c r="AM343" s="47">
        <v>2</v>
      </c>
      <c r="AN343">
        <v>0</v>
      </c>
      <c r="AO343" s="47">
        <v>5</v>
      </c>
      <c r="AP343" s="47">
        <v>2</v>
      </c>
      <c r="AQ343" s="47">
        <v>2</v>
      </c>
      <c r="AR343" s="47">
        <v>0</v>
      </c>
      <c r="AS343" s="47">
        <v>8</v>
      </c>
      <c r="AT343" s="47">
        <v>3</v>
      </c>
      <c r="AU343" s="47">
        <v>7</v>
      </c>
      <c r="AV343" s="47">
        <v>1</v>
      </c>
      <c r="AW343" s="47">
        <v>1</v>
      </c>
      <c r="AX343" s="47">
        <v>0</v>
      </c>
      <c r="AY343">
        <v>2</v>
      </c>
      <c r="AZ343" s="47">
        <v>0</v>
      </c>
      <c r="BA343" s="47">
        <v>1</v>
      </c>
      <c r="BB343">
        <v>0</v>
      </c>
      <c r="BC343" t="s">
        <v>231</v>
      </c>
      <c r="BD343">
        <v>50.8</v>
      </c>
      <c r="BE343">
        <v>16.5</v>
      </c>
      <c r="BF343">
        <v>10</v>
      </c>
      <c r="BG343">
        <v>8</v>
      </c>
    </row>
    <row r="344" spans="1:59" x14ac:dyDescent="0.25">
      <c r="A344" s="47">
        <v>7</v>
      </c>
      <c r="B344" s="47">
        <v>8</v>
      </c>
      <c r="C344" s="47">
        <v>22</v>
      </c>
      <c r="D344" s="47">
        <v>4</v>
      </c>
      <c r="E344" s="47">
        <v>11</v>
      </c>
      <c r="F344" s="47">
        <v>4</v>
      </c>
      <c r="G344" s="47">
        <v>5</v>
      </c>
      <c r="H344" s="47">
        <v>1</v>
      </c>
      <c r="I344" s="47">
        <v>0</v>
      </c>
      <c r="J344" s="47">
        <v>2</v>
      </c>
      <c r="K344" s="47">
        <v>21</v>
      </c>
      <c r="L344" s="47">
        <v>284</v>
      </c>
      <c r="M344" s="47">
        <v>2</v>
      </c>
      <c r="N344" s="47">
        <v>7</v>
      </c>
      <c r="O344" s="42">
        <v>0</v>
      </c>
      <c r="P344" s="42">
        <v>6.58</v>
      </c>
      <c r="Q344" s="42">
        <v>0</v>
      </c>
      <c r="R344" s="42">
        <v>3.5</v>
      </c>
      <c r="S344" s="47">
        <v>13</v>
      </c>
      <c r="T344" s="42">
        <v>-1.18</v>
      </c>
      <c r="U344" s="42">
        <v>5.0875000000000004</v>
      </c>
      <c r="V344" s="42">
        <v>0.9600000000000003</v>
      </c>
      <c r="W344" s="42">
        <v>99</v>
      </c>
      <c r="X344" s="42">
        <v>101</v>
      </c>
      <c r="Y344" s="42">
        <v>0.85</v>
      </c>
      <c r="Z344" s="42">
        <v>0.62</v>
      </c>
      <c r="AA344" s="42">
        <v>1.69</v>
      </c>
      <c r="AB344" s="42">
        <v>0.54</v>
      </c>
      <c r="AC344" s="42">
        <v>0.31</v>
      </c>
      <c r="AD344" s="42">
        <v>0.15</v>
      </c>
      <c r="AE344" s="42">
        <v>0.31</v>
      </c>
      <c r="AF344" s="42">
        <v>0.08</v>
      </c>
      <c r="AG344" s="42">
        <v>0.38</v>
      </c>
      <c r="AH344" s="42">
        <v>0</v>
      </c>
      <c r="AI344" s="47">
        <v>6</v>
      </c>
      <c r="AJ344" s="47">
        <v>6</v>
      </c>
      <c r="AK344" s="47">
        <v>15</v>
      </c>
      <c r="AL344" s="47">
        <v>5</v>
      </c>
      <c r="AM344" s="47">
        <v>3</v>
      </c>
      <c r="AN344">
        <v>3</v>
      </c>
      <c r="AO344" s="47">
        <v>2</v>
      </c>
      <c r="AP344" s="47">
        <v>1</v>
      </c>
      <c r="AQ344" s="47">
        <v>4</v>
      </c>
      <c r="AR344" s="47">
        <v>0</v>
      </c>
      <c r="AS344" s="47">
        <v>5</v>
      </c>
      <c r="AT344" s="47">
        <v>2</v>
      </c>
      <c r="AU344" s="47">
        <v>7</v>
      </c>
      <c r="AV344" s="47">
        <v>2</v>
      </c>
      <c r="AW344" s="47">
        <v>1</v>
      </c>
      <c r="AX344" s="47">
        <v>1</v>
      </c>
      <c r="AY344">
        <v>0</v>
      </c>
      <c r="AZ344" s="47">
        <v>0</v>
      </c>
      <c r="BA344" s="47">
        <v>1</v>
      </c>
      <c r="BB344">
        <v>0</v>
      </c>
      <c r="BC344" t="s">
        <v>201</v>
      </c>
      <c r="BD344">
        <v>40.9</v>
      </c>
      <c r="BE344">
        <v>7.8000000000000007</v>
      </c>
      <c r="BF344">
        <v>8</v>
      </c>
      <c r="BG344">
        <v>8</v>
      </c>
    </row>
    <row r="345" spans="1:59" x14ac:dyDescent="0.25">
      <c r="A345" s="47">
        <v>2</v>
      </c>
      <c r="B345" s="47">
        <v>34</v>
      </c>
      <c r="C345" s="47">
        <v>32</v>
      </c>
      <c r="D345" s="47">
        <v>6</v>
      </c>
      <c r="E345" s="47">
        <v>32</v>
      </c>
      <c r="F345" s="47">
        <v>3</v>
      </c>
      <c r="G345" s="47">
        <v>3</v>
      </c>
      <c r="H345" s="47">
        <v>1</v>
      </c>
      <c r="I345" s="47">
        <v>0</v>
      </c>
      <c r="J345" s="47">
        <v>9</v>
      </c>
      <c r="K345" s="47">
        <v>21</v>
      </c>
      <c r="L345" s="47">
        <v>356</v>
      </c>
      <c r="M345" s="47">
        <v>2</v>
      </c>
      <c r="N345" s="47">
        <v>7</v>
      </c>
      <c r="O345" s="42">
        <v>0</v>
      </c>
      <c r="P345" s="42">
        <v>12.4</v>
      </c>
      <c r="Q345" s="42">
        <v>0</v>
      </c>
      <c r="R345" s="42">
        <v>6.76</v>
      </c>
      <c r="S345" s="47">
        <v>18</v>
      </c>
      <c r="T345" s="42">
        <v>7.89</v>
      </c>
      <c r="U345" s="42">
        <v>7.62</v>
      </c>
      <c r="V345" s="42">
        <v>5.6749999999999998</v>
      </c>
      <c r="W345" s="42">
        <v>95</v>
      </c>
      <c r="X345" s="42">
        <v>107</v>
      </c>
      <c r="Y345" s="42">
        <v>1.78</v>
      </c>
      <c r="Z345" s="42">
        <v>1.89</v>
      </c>
      <c r="AA345" s="42">
        <v>1.78</v>
      </c>
      <c r="AB345" s="42">
        <v>0.11</v>
      </c>
      <c r="AC345" s="42">
        <v>0.33</v>
      </c>
      <c r="AD345" s="42">
        <v>0.5</v>
      </c>
      <c r="AE345" s="42">
        <v>0.17</v>
      </c>
      <c r="AF345" s="42">
        <v>0.06</v>
      </c>
      <c r="AG345" s="42">
        <v>0.17</v>
      </c>
      <c r="AH345" s="42">
        <v>0</v>
      </c>
      <c r="AI345" s="47">
        <v>20</v>
      </c>
      <c r="AJ345" s="47">
        <v>17</v>
      </c>
      <c r="AK345" s="47">
        <v>16</v>
      </c>
      <c r="AL345" s="47">
        <v>1</v>
      </c>
      <c r="AM345" s="47">
        <v>3</v>
      </c>
      <c r="AN345">
        <v>3</v>
      </c>
      <c r="AO345" s="47">
        <v>5</v>
      </c>
      <c r="AP345" s="47">
        <v>1</v>
      </c>
      <c r="AQ345" s="47">
        <v>1</v>
      </c>
      <c r="AR345" s="47">
        <v>0</v>
      </c>
      <c r="AS345" s="47">
        <v>12</v>
      </c>
      <c r="AT345" s="47">
        <v>17</v>
      </c>
      <c r="AU345" s="47">
        <v>16</v>
      </c>
      <c r="AV345" s="47">
        <v>1</v>
      </c>
      <c r="AW345" s="47">
        <v>3</v>
      </c>
      <c r="AX345" s="47">
        <v>0</v>
      </c>
      <c r="AY345">
        <v>4</v>
      </c>
      <c r="AZ345" s="47">
        <v>0</v>
      </c>
      <c r="BA345" s="47">
        <v>2</v>
      </c>
      <c r="BB345">
        <v>0</v>
      </c>
      <c r="BC345" t="s">
        <v>185</v>
      </c>
      <c r="BD345">
        <v>76.2</v>
      </c>
      <c r="BE345">
        <v>45.4</v>
      </c>
      <c r="BF345">
        <v>10</v>
      </c>
      <c r="BG345">
        <v>8</v>
      </c>
    </row>
    <row r="346" spans="1:59" x14ac:dyDescent="0.25">
      <c r="A346" s="47">
        <v>1</v>
      </c>
      <c r="B346" s="47">
        <v>12</v>
      </c>
      <c r="C346" s="47">
        <v>13</v>
      </c>
      <c r="D346" s="47">
        <v>2</v>
      </c>
      <c r="E346" s="47">
        <v>3</v>
      </c>
      <c r="F346" s="47">
        <v>1</v>
      </c>
      <c r="G346" s="47">
        <v>2</v>
      </c>
      <c r="H346" s="47">
        <v>1</v>
      </c>
      <c r="I346" s="47">
        <v>0</v>
      </c>
      <c r="J346" s="47">
        <v>4</v>
      </c>
      <c r="K346" s="47">
        <v>21</v>
      </c>
      <c r="L346" s="47">
        <v>262</v>
      </c>
      <c r="M346" s="47">
        <v>3</v>
      </c>
      <c r="N346" s="47">
        <v>2</v>
      </c>
      <c r="O346" s="42">
        <v>0</v>
      </c>
      <c r="P346" s="42">
        <v>6.95</v>
      </c>
      <c r="Q346" s="42">
        <v>0</v>
      </c>
      <c r="R346" s="42">
        <v>4</v>
      </c>
      <c r="S346" s="47">
        <v>12</v>
      </c>
      <c r="T346" s="42">
        <v>1.43</v>
      </c>
      <c r="U346" s="42">
        <v>4.3333333333333339</v>
      </c>
      <c r="V346" s="42">
        <v>3.6666666666666665</v>
      </c>
      <c r="W346" s="42">
        <v>84</v>
      </c>
      <c r="X346" s="42">
        <v>99</v>
      </c>
      <c r="Y346" s="42">
        <v>0.25</v>
      </c>
      <c r="Z346" s="42">
        <v>1</v>
      </c>
      <c r="AA346" s="42">
        <v>1.08</v>
      </c>
      <c r="AB346" s="42">
        <v>0.08</v>
      </c>
      <c r="AC346" s="42">
        <v>0.17</v>
      </c>
      <c r="AD346" s="42">
        <v>0.33</v>
      </c>
      <c r="AE346" s="42">
        <v>0.08</v>
      </c>
      <c r="AF346" s="42">
        <v>0.08</v>
      </c>
      <c r="AG346" s="42">
        <v>0.17</v>
      </c>
      <c r="AH346" s="42">
        <v>0</v>
      </c>
      <c r="AI346" s="47">
        <v>1</v>
      </c>
      <c r="AJ346" s="47">
        <v>8</v>
      </c>
      <c r="AK346" s="47">
        <v>3</v>
      </c>
      <c r="AL346" s="47">
        <v>1</v>
      </c>
      <c r="AM346" s="47">
        <v>2</v>
      </c>
      <c r="AN346">
        <v>0</v>
      </c>
      <c r="AO346" s="47">
        <v>3</v>
      </c>
      <c r="AP346" s="47">
        <v>0</v>
      </c>
      <c r="AQ346" s="47">
        <v>1</v>
      </c>
      <c r="AR346" s="47">
        <v>0</v>
      </c>
      <c r="AS346" s="47">
        <v>2</v>
      </c>
      <c r="AT346" s="47">
        <v>4</v>
      </c>
      <c r="AU346" s="47">
        <v>10</v>
      </c>
      <c r="AV346" s="47">
        <v>0</v>
      </c>
      <c r="AW346" s="47">
        <v>0</v>
      </c>
      <c r="AX346" s="47">
        <v>1</v>
      </c>
      <c r="AY346">
        <v>1</v>
      </c>
      <c r="AZ346" s="47">
        <v>1</v>
      </c>
      <c r="BA346" s="47">
        <v>1</v>
      </c>
      <c r="BB346">
        <v>0</v>
      </c>
      <c r="BC346" t="s">
        <v>267</v>
      </c>
      <c r="BD346">
        <v>25.999999999999996</v>
      </c>
      <c r="BE346">
        <v>22</v>
      </c>
      <c r="BF346">
        <v>6</v>
      </c>
      <c r="BG346">
        <v>6</v>
      </c>
    </row>
    <row r="347" spans="1:59" x14ac:dyDescent="0.25">
      <c r="A347" s="47">
        <v>1</v>
      </c>
      <c r="B347" s="47">
        <v>6</v>
      </c>
      <c r="C347" s="47">
        <v>4</v>
      </c>
      <c r="D347" s="47">
        <v>1</v>
      </c>
      <c r="E347" s="47">
        <v>4</v>
      </c>
      <c r="F347" s="47">
        <v>0</v>
      </c>
      <c r="G347" s="47">
        <v>0</v>
      </c>
      <c r="H347" s="47">
        <v>1</v>
      </c>
      <c r="I347" s="47">
        <v>0</v>
      </c>
      <c r="J347" s="47">
        <v>2</v>
      </c>
      <c r="K347" s="47">
        <v>21</v>
      </c>
      <c r="L347" s="47">
        <v>265</v>
      </c>
      <c r="M347" s="47">
        <v>3</v>
      </c>
      <c r="N347" s="47">
        <v>6</v>
      </c>
      <c r="O347" s="42">
        <v>0</v>
      </c>
      <c r="P347" s="42">
        <v>5.2</v>
      </c>
      <c r="Q347" s="42">
        <v>0</v>
      </c>
      <c r="R347" s="42">
        <v>3.6</v>
      </c>
      <c r="S347" s="47">
        <v>8</v>
      </c>
      <c r="T347" s="42">
        <v>2.13</v>
      </c>
      <c r="U347" s="42">
        <v>0</v>
      </c>
      <c r="V347" s="42">
        <v>0</v>
      </c>
      <c r="W347" s="42">
        <v>96</v>
      </c>
      <c r="X347" s="42">
        <v>104</v>
      </c>
      <c r="Y347" s="42">
        <v>0.44</v>
      </c>
      <c r="Z347" s="42">
        <v>0.67</v>
      </c>
      <c r="AA347" s="42">
        <v>0.44</v>
      </c>
      <c r="AB347" s="42">
        <v>0.11</v>
      </c>
      <c r="AC347" s="42">
        <v>0.11</v>
      </c>
      <c r="AD347" s="42">
        <v>0.22</v>
      </c>
      <c r="AE347" s="42">
        <v>0</v>
      </c>
      <c r="AF347" s="42">
        <v>0.11</v>
      </c>
      <c r="AG347" s="42">
        <v>0</v>
      </c>
      <c r="AH347" s="42">
        <v>0</v>
      </c>
      <c r="AI347" s="47">
        <v>1</v>
      </c>
      <c r="AJ347" s="47">
        <v>4</v>
      </c>
      <c r="AK347" s="47">
        <v>3</v>
      </c>
      <c r="AL347" s="47">
        <v>1</v>
      </c>
      <c r="AM347" s="47">
        <v>1</v>
      </c>
      <c r="AN347">
        <v>0</v>
      </c>
      <c r="AO347" s="47">
        <v>0</v>
      </c>
      <c r="AP347" s="47">
        <v>1</v>
      </c>
      <c r="AQ347" s="47">
        <v>0</v>
      </c>
      <c r="AR347" s="47">
        <v>0</v>
      </c>
      <c r="AS347" s="47">
        <v>3</v>
      </c>
      <c r="AT347" s="47">
        <v>2</v>
      </c>
      <c r="AU347" s="47">
        <v>1</v>
      </c>
      <c r="AV347" s="47">
        <v>0</v>
      </c>
      <c r="AW347" s="47">
        <v>0</v>
      </c>
      <c r="AX347" s="47">
        <v>0</v>
      </c>
      <c r="AY347">
        <v>2</v>
      </c>
      <c r="AZ347" s="47">
        <v>0</v>
      </c>
      <c r="BA347" s="47">
        <v>0</v>
      </c>
      <c r="BB347">
        <v>0</v>
      </c>
      <c r="BC347" t="s">
        <v>339</v>
      </c>
      <c r="BD347">
        <v>12.2</v>
      </c>
      <c r="BE347">
        <v>13.6</v>
      </c>
      <c r="BF347">
        <v>0</v>
      </c>
      <c r="BG347">
        <v>0</v>
      </c>
    </row>
    <row r="348" spans="1:59" x14ac:dyDescent="0.25">
      <c r="A348" s="47">
        <v>5</v>
      </c>
      <c r="B348" s="47">
        <v>19</v>
      </c>
      <c r="C348" s="47">
        <v>15</v>
      </c>
      <c r="D348" s="47">
        <v>4</v>
      </c>
      <c r="E348" s="47">
        <v>4</v>
      </c>
      <c r="F348" s="47">
        <v>0</v>
      </c>
      <c r="G348" s="47">
        <v>3</v>
      </c>
      <c r="H348" s="47">
        <v>1</v>
      </c>
      <c r="I348" s="47">
        <v>0</v>
      </c>
      <c r="J348" s="47">
        <v>4</v>
      </c>
      <c r="K348" s="47">
        <v>21</v>
      </c>
      <c r="L348" s="47">
        <v>264</v>
      </c>
      <c r="M348" s="47">
        <v>3</v>
      </c>
      <c r="N348" s="47">
        <v>7</v>
      </c>
      <c r="O348" s="42">
        <v>0</v>
      </c>
      <c r="P348" s="42">
        <v>6.61</v>
      </c>
      <c r="Q348" s="42">
        <v>0</v>
      </c>
      <c r="R348" s="42">
        <v>2.94</v>
      </c>
      <c r="S348" s="47">
        <v>17</v>
      </c>
      <c r="T348" s="42">
        <v>8.6199999999999992</v>
      </c>
      <c r="U348" s="42">
        <v>3.2249999999999996</v>
      </c>
      <c r="V348" s="42">
        <v>2.6666666666666665</v>
      </c>
      <c r="W348" s="42">
        <v>100</v>
      </c>
      <c r="X348" s="42">
        <v>100</v>
      </c>
      <c r="Y348" s="42">
        <v>0.24</v>
      </c>
      <c r="Z348" s="42">
        <v>1.1200000000000001</v>
      </c>
      <c r="AA348" s="42">
        <v>0.88</v>
      </c>
      <c r="AB348" s="42">
        <v>0.28999999999999998</v>
      </c>
      <c r="AC348" s="42">
        <v>0.24</v>
      </c>
      <c r="AD348" s="42">
        <v>0.24</v>
      </c>
      <c r="AE348" s="42">
        <v>0</v>
      </c>
      <c r="AF348" s="42">
        <v>0.06</v>
      </c>
      <c r="AG348" s="42">
        <v>0.18</v>
      </c>
      <c r="AH348" s="42">
        <v>0</v>
      </c>
      <c r="AI348" s="47">
        <v>3</v>
      </c>
      <c r="AJ348" s="47">
        <v>8</v>
      </c>
      <c r="AK348" s="47">
        <v>7</v>
      </c>
      <c r="AL348" s="47">
        <v>2</v>
      </c>
      <c r="AM348" s="47">
        <v>3</v>
      </c>
      <c r="AN348">
        <v>0</v>
      </c>
      <c r="AO348" s="47">
        <v>1</v>
      </c>
      <c r="AP348" s="47">
        <v>1</v>
      </c>
      <c r="AQ348" s="47">
        <v>3</v>
      </c>
      <c r="AR348" s="47">
        <v>0</v>
      </c>
      <c r="AS348" s="47">
        <v>1</v>
      </c>
      <c r="AT348" s="47">
        <v>11</v>
      </c>
      <c r="AU348" s="47">
        <v>8</v>
      </c>
      <c r="AV348" s="47">
        <v>3</v>
      </c>
      <c r="AW348" s="47">
        <v>1</v>
      </c>
      <c r="AX348" s="47">
        <v>0</v>
      </c>
      <c r="AY348">
        <v>3</v>
      </c>
      <c r="AZ348" s="47">
        <v>0</v>
      </c>
      <c r="BA348" s="47">
        <v>0</v>
      </c>
      <c r="BB348">
        <v>0</v>
      </c>
      <c r="BC348" t="s">
        <v>361</v>
      </c>
      <c r="BD348">
        <v>26</v>
      </c>
      <c r="BE348">
        <v>24.1</v>
      </c>
      <c r="BF348">
        <v>8</v>
      </c>
      <c r="BG348">
        <v>9</v>
      </c>
    </row>
    <row r="349" spans="1:59" x14ac:dyDescent="0.25">
      <c r="A349" s="47">
        <v>3</v>
      </c>
      <c r="B349" s="47">
        <v>9</v>
      </c>
      <c r="C349" s="47">
        <v>10</v>
      </c>
      <c r="D349" s="47">
        <v>1</v>
      </c>
      <c r="E349" s="47">
        <v>16</v>
      </c>
      <c r="F349" s="47">
        <v>1</v>
      </c>
      <c r="G349" s="47">
        <v>0</v>
      </c>
      <c r="H349" s="47">
        <v>1</v>
      </c>
      <c r="I349" s="47">
        <v>0</v>
      </c>
      <c r="J349" s="47">
        <v>3</v>
      </c>
      <c r="K349" s="47">
        <v>21</v>
      </c>
      <c r="L349" s="47">
        <v>264</v>
      </c>
      <c r="M349" s="47">
        <v>2</v>
      </c>
      <c r="N349" s="47">
        <v>7</v>
      </c>
      <c r="O349" s="42">
        <v>0</v>
      </c>
      <c r="P349" s="42">
        <v>4.3600000000000003</v>
      </c>
      <c r="Q349" s="42">
        <v>0</v>
      </c>
      <c r="R349" s="42">
        <v>3.13</v>
      </c>
      <c r="S349" s="47">
        <v>12</v>
      </c>
      <c r="T349" s="42">
        <v>0.89</v>
      </c>
      <c r="U349" s="42">
        <v>0.57499999999999996</v>
      </c>
      <c r="V349" s="42">
        <v>4.4124999999999996</v>
      </c>
      <c r="W349" s="42">
        <v>68</v>
      </c>
      <c r="X349" s="42">
        <v>50</v>
      </c>
      <c r="Y349" s="42">
        <v>1.33</v>
      </c>
      <c r="Z349" s="42">
        <v>0.75</v>
      </c>
      <c r="AA349" s="42">
        <v>0.83</v>
      </c>
      <c r="AB349" s="42">
        <v>0.25</v>
      </c>
      <c r="AC349" s="42">
        <v>0.08</v>
      </c>
      <c r="AD349" s="42">
        <v>0.25</v>
      </c>
      <c r="AE349" s="42">
        <v>0.08</v>
      </c>
      <c r="AF349" s="42">
        <v>0.08</v>
      </c>
      <c r="AG349" s="42">
        <v>0</v>
      </c>
      <c r="AH349" s="42">
        <v>0</v>
      </c>
      <c r="AI349" s="47">
        <v>1</v>
      </c>
      <c r="AJ349" s="47">
        <v>2</v>
      </c>
      <c r="AK349" s="47">
        <v>2</v>
      </c>
      <c r="AL349" s="47">
        <v>0</v>
      </c>
      <c r="AM349" s="47">
        <v>0</v>
      </c>
      <c r="AN349">
        <v>0</v>
      </c>
      <c r="AO349" s="47">
        <v>0</v>
      </c>
      <c r="AP349" s="47">
        <v>0</v>
      </c>
      <c r="AQ349" s="47">
        <v>0</v>
      </c>
      <c r="AR349" s="47">
        <v>0</v>
      </c>
      <c r="AS349" s="47">
        <v>15</v>
      </c>
      <c r="AT349" s="47">
        <v>7</v>
      </c>
      <c r="AU349" s="47">
        <v>8</v>
      </c>
      <c r="AV349" s="47">
        <v>3</v>
      </c>
      <c r="AW349" s="47">
        <v>1</v>
      </c>
      <c r="AX349" s="47">
        <v>1</v>
      </c>
      <c r="AY349">
        <v>3</v>
      </c>
      <c r="AZ349" s="47">
        <v>1</v>
      </c>
      <c r="BA349" s="47">
        <v>0</v>
      </c>
      <c r="BB349">
        <v>0</v>
      </c>
      <c r="BC349" t="s">
        <v>459</v>
      </c>
      <c r="BD349">
        <v>2.2999999999999998</v>
      </c>
      <c r="BE349">
        <v>39.299999999999997</v>
      </c>
      <c r="BF349">
        <v>4</v>
      </c>
      <c r="BG349">
        <v>9</v>
      </c>
    </row>
    <row r="350" spans="1:59" x14ac:dyDescent="0.25">
      <c r="A350" s="47">
        <v>3</v>
      </c>
      <c r="B350" s="47">
        <v>11</v>
      </c>
      <c r="C350" s="47">
        <v>7</v>
      </c>
      <c r="D350" s="47">
        <v>2</v>
      </c>
      <c r="E350" s="47">
        <v>8</v>
      </c>
      <c r="F350" s="47">
        <v>0</v>
      </c>
      <c r="G350" s="47">
        <v>0</v>
      </c>
      <c r="H350" s="47">
        <v>1</v>
      </c>
      <c r="I350" s="47">
        <v>0</v>
      </c>
      <c r="J350" s="47">
        <v>3</v>
      </c>
      <c r="K350" s="47">
        <v>21</v>
      </c>
      <c r="L350" s="47">
        <v>294</v>
      </c>
      <c r="M350" s="47">
        <v>2</v>
      </c>
      <c r="N350" s="47">
        <v>6</v>
      </c>
      <c r="O350" s="42">
        <v>0</v>
      </c>
      <c r="P350" s="42">
        <v>3.72</v>
      </c>
      <c r="Q350" s="42">
        <v>0</v>
      </c>
      <c r="R350" s="42">
        <v>3.06</v>
      </c>
      <c r="S350" s="47">
        <v>11</v>
      </c>
      <c r="T350" s="42">
        <v>1.83</v>
      </c>
      <c r="U350" s="42">
        <v>4.7399999999999993</v>
      </c>
      <c r="V350" s="42">
        <v>1.6666666666666667</v>
      </c>
      <c r="W350" s="42">
        <v>57</v>
      </c>
      <c r="X350" s="42">
        <v>100</v>
      </c>
      <c r="Y350" s="42">
        <v>0.73</v>
      </c>
      <c r="Z350" s="42">
        <v>1</v>
      </c>
      <c r="AA350" s="42">
        <v>0.64</v>
      </c>
      <c r="AB350" s="42">
        <v>0.27</v>
      </c>
      <c r="AC350" s="42">
        <v>0.18</v>
      </c>
      <c r="AD350" s="42">
        <v>0.27</v>
      </c>
      <c r="AE350" s="42">
        <v>0</v>
      </c>
      <c r="AF350" s="42">
        <v>0.09</v>
      </c>
      <c r="AG350" s="42">
        <v>0</v>
      </c>
      <c r="AH350" s="42">
        <v>0</v>
      </c>
      <c r="AI350" s="47">
        <v>4</v>
      </c>
      <c r="AJ350" s="47">
        <v>4</v>
      </c>
      <c r="AK350" s="47">
        <v>3</v>
      </c>
      <c r="AL350" s="47">
        <v>1</v>
      </c>
      <c r="AM350" s="47">
        <v>1</v>
      </c>
      <c r="AN350">
        <v>0</v>
      </c>
      <c r="AO350" s="47">
        <v>2</v>
      </c>
      <c r="AP350" s="47">
        <v>1</v>
      </c>
      <c r="AQ350" s="47">
        <v>0</v>
      </c>
      <c r="AR350" s="47">
        <v>0</v>
      </c>
      <c r="AS350" s="47">
        <v>4</v>
      </c>
      <c r="AT350" s="47">
        <v>7</v>
      </c>
      <c r="AU350" s="47">
        <v>4</v>
      </c>
      <c r="AV350" s="47">
        <v>2</v>
      </c>
      <c r="AW350" s="47">
        <v>1</v>
      </c>
      <c r="AX350" s="47">
        <v>0</v>
      </c>
      <c r="AY350">
        <v>1</v>
      </c>
      <c r="AZ350" s="47">
        <v>0</v>
      </c>
      <c r="BA350" s="47">
        <v>0</v>
      </c>
      <c r="BB350">
        <v>0</v>
      </c>
      <c r="BC350" t="s">
        <v>354</v>
      </c>
      <c r="BD350">
        <v>23.7</v>
      </c>
      <c r="BE350">
        <v>13.000000000000002</v>
      </c>
      <c r="BF350">
        <v>5</v>
      </c>
      <c r="BG350">
        <v>8</v>
      </c>
    </row>
    <row r="351" spans="1:59" x14ac:dyDescent="0.25">
      <c r="A351" s="47">
        <v>2</v>
      </c>
      <c r="B351" s="47">
        <v>16</v>
      </c>
      <c r="C351" s="47">
        <v>7</v>
      </c>
      <c r="D351" s="47">
        <v>1</v>
      </c>
      <c r="E351" s="47">
        <v>12</v>
      </c>
      <c r="F351" s="47">
        <v>0</v>
      </c>
      <c r="G351" s="47">
        <v>0</v>
      </c>
      <c r="H351" s="47">
        <v>1</v>
      </c>
      <c r="I351" s="47">
        <v>0</v>
      </c>
      <c r="J351" s="47">
        <v>5</v>
      </c>
      <c r="K351" s="47">
        <v>21</v>
      </c>
      <c r="L351" s="47">
        <v>283</v>
      </c>
      <c r="M351" s="47">
        <v>3</v>
      </c>
      <c r="N351" s="47">
        <v>2</v>
      </c>
      <c r="O351" s="42">
        <v>0</v>
      </c>
      <c r="P351" s="42">
        <v>8.5500000000000007</v>
      </c>
      <c r="Q351" s="42">
        <v>0</v>
      </c>
      <c r="R351" s="42">
        <v>3.77</v>
      </c>
      <c r="S351" s="47">
        <v>13</v>
      </c>
      <c r="T351" s="42">
        <v>4.57</v>
      </c>
      <c r="U351" s="42">
        <v>0</v>
      </c>
      <c r="V351" s="42">
        <v>0</v>
      </c>
      <c r="W351" s="42">
        <v>93</v>
      </c>
      <c r="X351" s="42">
        <v>53</v>
      </c>
      <c r="Y351" s="42">
        <v>0.92</v>
      </c>
      <c r="Z351" s="42">
        <v>1.23</v>
      </c>
      <c r="AA351" s="42">
        <v>0.54</v>
      </c>
      <c r="AB351" s="42">
        <v>0.15</v>
      </c>
      <c r="AC351" s="42">
        <v>0.08</v>
      </c>
      <c r="AD351" s="42">
        <v>0.38</v>
      </c>
      <c r="AE351" s="42">
        <v>0</v>
      </c>
      <c r="AF351" s="42">
        <v>0.08</v>
      </c>
      <c r="AG351" s="42">
        <v>0</v>
      </c>
      <c r="AH351" s="42">
        <v>0</v>
      </c>
      <c r="AI351" s="47">
        <v>6</v>
      </c>
      <c r="AJ351" s="47">
        <v>11</v>
      </c>
      <c r="AK351" s="47">
        <v>3</v>
      </c>
      <c r="AL351" s="47">
        <v>1</v>
      </c>
      <c r="AM351" s="47">
        <v>1</v>
      </c>
      <c r="AN351">
        <v>0</v>
      </c>
      <c r="AO351" s="47">
        <v>3</v>
      </c>
      <c r="AP351" s="47">
        <v>0</v>
      </c>
      <c r="AQ351" s="47">
        <v>0</v>
      </c>
      <c r="AR351" s="47">
        <v>0</v>
      </c>
      <c r="AS351" s="47">
        <v>6</v>
      </c>
      <c r="AT351" s="47">
        <v>5</v>
      </c>
      <c r="AU351" s="47">
        <v>4</v>
      </c>
      <c r="AV351" s="47">
        <v>1</v>
      </c>
      <c r="AW351" s="47">
        <v>0</v>
      </c>
      <c r="AX351" s="47">
        <v>0</v>
      </c>
      <c r="AY351">
        <v>2</v>
      </c>
      <c r="AZ351" s="47">
        <v>1</v>
      </c>
      <c r="BA351" s="47">
        <v>0</v>
      </c>
      <c r="BB351">
        <v>0</v>
      </c>
      <c r="BC351" t="s">
        <v>125</v>
      </c>
      <c r="BD351">
        <v>30.1</v>
      </c>
      <c r="BE351">
        <v>24.8</v>
      </c>
      <c r="BF351">
        <v>0</v>
      </c>
      <c r="BG351">
        <v>0</v>
      </c>
    </row>
    <row r="352" spans="1:59" x14ac:dyDescent="0.25">
      <c r="A352" s="47">
        <v>5</v>
      </c>
      <c r="B352" s="47">
        <v>18</v>
      </c>
      <c r="C352" s="47">
        <v>12</v>
      </c>
      <c r="D352" s="47">
        <v>8</v>
      </c>
      <c r="E352" s="47">
        <v>17</v>
      </c>
      <c r="F352" s="47">
        <v>2</v>
      </c>
      <c r="G352" s="47">
        <v>2</v>
      </c>
      <c r="H352" s="47">
        <v>1</v>
      </c>
      <c r="I352" s="47">
        <v>0</v>
      </c>
      <c r="J352" s="47">
        <v>5</v>
      </c>
      <c r="K352" s="47">
        <v>21</v>
      </c>
      <c r="L352" s="47">
        <v>266</v>
      </c>
      <c r="M352" s="47">
        <v>2</v>
      </c>
      <c r="N352" s="47">
        <v>7</v>
      </c>
      <c r="O352" s="42">
        <v>0</v>
      </c>
      <c r="P352" s="42">
        <v>10.45</v>
      </c>
      <c r="Q352" s="42">
        <v>0</v>
      </c>
      <c r="R352" s="42">
        <v>4.57</v>
      </c>
      <c r="S352" s="47">
        <v>16</v>
      </c>
      <c r="T352" s="42">
        <v>3.41</v>
      </c>
      <c r="U352" s="42">
        <v>5.18</v>
      </c>
      <c r="V352" s="42">
        <v>3.5166666666666662</v>
      </c>
      <c r="W352" s="42">
        <v>94</v>
      </c>
      <c r="X352" s="42">
        <v>99</v>
      </c>
      <c r="Y352" s="42">
        <v>1.06</v>
      </c>
      <c r="Z352" s="42">
        <v>1.1200000000000001</v>
      </c>
      <c r="AA352" s="42">
        <v>0.75</v>
      </c>
      <c r="AB352" s="42">
        <v>0.31</v>
      </c>
      <c r="AC352" s="42">
        <v>0.5</v>
      </c>
      <c r="AD352" s="42">
        <v>0.31</v>
      </c>
      <c r="AE352" s="42">
        <v>0.12</v>
      </c>
      <c r="AF352" s="42">
        <v>0.06</v>
      </c>
      <c r="AG352" s="42">
        <v>0.12</v>
      </c>
      <c r="AH352" s="42">
        <v>0</v>
      </c>
      <c r="AI352" s="47">
        <v>11</v>
      </c>
      <c r="AJ352" s="47">
        <v>12</v>
      </c>
      <c r="AK352" s="47">
        <v>10</v>
      </c>
      <c r="AL352" s="47">
        <v>3</v>
      </c>
      <c r="AM352" s="47">
        <v>5</v>
      </c>
      <c r="AN352">
        <v>1</v>
      </c>
      <c r="AO352" s="47">
        <v>4</v>
      </c>
      <c r="AP352" s="47">
        <v>1</v>
      </c>
      <c r="AQ352" s="47">
        <v>1</v>
      </c>
      <c r="AR352" s="47">
        <v>0</v>
      </c>
      <c r="AS352" s="47">
        <v>6</v>
      </c>
      <c r="AT352" s="47">
        <v>6</v>
      </c>
      <c r="AU352" s="47">
        <v>2</v>
      </c>
      <c r="AV352" s="47">
        <v>2</v>
      </c>
      <c r="AW352" s="47">
        <v>3</v>
      </c>
      <c r="AX352" s="47">
        <v>1</v>
      </c>
      <c r="AY352">
        <v>1</v>
      </c>
      <c r="AZ352" s="47">
        <v>0</v>
      </c>
      <c r="BA352" s="47">
        <v>1</v>
      </c>
      <c r="BB352">
        <v>0</v>
      </c>
      <c r="BC352" t="s">
        <v>275</v>
      </c>
      <c r="BD352">
        <v>52.1</v>
      </c>
      <c r="BE352">
        <v>21.2</v>
      </c>
      <c r="BF352">
        <v>10</v>
      </c>
      <c r="BG352">
        <v>6</v>
      </c>
    </row>
    <row r="353" spans="1:59" x14ac:dyDescent="0.25">
      <c r="A353" s="47">
        <v>2</v>
      </c>
      <c r="B353" s="47">
        <v>18</v>
      </c>
      <c r="C353" s="47">
        <v>7</v>
      </c>
      <c r="D353" s="47">
        <v>3</v>
      </c>
      <c r="E353" s="47">
        <v>9</v>
      </c>
      <c r="F353" s="47">
        <v>0</v>
      </c>
      <c r="G353" s="47">
        <v>2</v>
      </c>
      <c r="H353" s="47">
        <v>1</v>
      </c>
      <c r="I353" s="47">
        <v>0</v>
      </c>
      <c r="J353" s="47">
        <v>3</v>
      </c>
      <c r="K353" s="47">
        <v>21</v>
      </c>
      <c r="L353" s="47">
        <v>276</v>
      </c>
      <c r="M353" s="47">
        <v>3</v>
      </c>
      <c r="N353" s="47">
        <v>6</v>
      </c>
      <c r="O353" s="42">
        <v>0</v>
      </c>
      <c r="P353" s="42">
        <v>6.25</v>
      </c>
      <c r="Q353" s="42">
        <v>0</v>
      </c>
      <c r="R353" s="42">
        <v>4.1500000000000004</v>
      </c>
      <c r="S353" s="47">
        <v>12</v>
      </c>
      <c r="T353" s="42">
        <v>0.98</v>
      </c>
      <c r="U353" s="42">
        <v>4.8624999999999998</v>
      </c>
      <c r="V353" s="42">
        <v>2.7250000000000001</v>
      </c>
      <c r="W353" s="42">
        <v>101</v>
      </c>
      <c r="X353" s="42">
        <v>104</v>
      </c>
      <c r="Y353" s="42">
        <v>0.75</v>
      </c>
      <c r="Z353" s="42">
        <v>1.5</v>
      </c>
      <c r="AA353" s="42">
        <v>0.57999999999999996</v>
      </c>
      <c r="AB353" s="42">
        <v>0.17</v>
      </c>
      <c r="AC353" s="42">
        <v>0.25</v>
      </c>
      <c r="AD353" s="42">
        <v>0.25</v>
      </c>
      <c r="AE353" s="42">
        <v>0</v>
      </c>
      <c r="AF353" s="42">
        <v>0.08</v>
      </c>
      <c r="AG353" s="42">
        <v>0.17</v>
      </c>
      <c r="AH353" s="42">
        <v>0</v>
      </c>
      <c r="AI353" s="47">
        <v>6</v>
      </c>
      <c r="AJ353" s="47">
        <v>10</v>
      </c>
      <c r="AK353" s="47">
        <v>3</v>
      </c>
      <c r="AL353" s="47">
        <v>1</v>
      </c>
      <c r="AM353" s="47">
        <v>2</v>
      </c>
      <c r="AN353">
        <v>0</v>
      </c>
      <c r="AO353" s="47">
        <v>3</v>
      </c>
      <c r="AP353" s="47">
        <v>1</v>
      </c>
      <c r="AQ353" s="47">
        <v>1</v>
      </c>
      <c r="AR353" s="47">
        <v>0</v>
      </c>
      <c r="AS353" s="47">
        <v>3</v>
      </c>
      <c r="AT353" s="47">
        <v>8</v>
      </c>
      <c r="AU353" s="47">
        <v>4</v>
      </c>
      <c r="AV353" s="47">
        <v>1</v>
      </c>
      <c r="AW353" s="47">
        <v>1</v>
      </c>
      <c r="AX353" s="47">
        <v>0</v>
      </c>
      <c r="AY353">
        <v>0</v>
      </c>
      <c r="AZ353" s="47">
        <v>0</v>
      </c>
      <c r="BA353" s="47">
        <v>1</v>
      </c>
      <c r="BB353">
        <v>0</v>
      </c>
      <c r="BC353" t="s">
        <v>241</v>
      </c>
      <c r="BD353">
        <v>38.900000000000006</v>
      </c>
      <c r="BE353">
        <v>10.9</v>
      </c>
      <c r="BF353">
        <v>8</v>
      </c>
      <c r="BG353">
        <v>4</v>
      </c>
    </row>
    <row r="354" spans="1:59" x14ac:dyDescent="0.25">
      <c r="A354" s="47">
        <v>0</v>
      </c>
      <c r="B354" s="47">
        <v>27</v>
      </c>
      <c r="C354" s="47">
        <v>10</v>
      </c>
      <c r="D354" s="47">
        <v>3</v>
      </c>
      <c r="E354" s="47">
        <v>4</v>
      </c>
      <c r="F354" s="47">
        <v>0</v>
      </c>
      <c r="G354" s="47">
        <v>3</v>
      </c>
      <c r="H354" s="47">
        <v>1</v>
      </c>
      <c r="I354" s="47">
        <v>0</v>
      </c>
      <c r="J354" s="47">
        <v>7</v>
      </c>
      <c r="K354" s="47">
        <v>21</v>
      </c>
      <c r="L354" s="47">
        <v>356</v>
      </c>
      <c r="M354" s="47">
        <v>2</v>
      </c>
      <c r="N354" s="47">
        <v>7</v>
      </c>
      <c r="O354" s="42">
        <v>0</v>
      </c>
      <c r="P354" s="42">
        <v>9.7799999999999994</v>
      </c>
      <c r="Q354" s="42">
        <v>0</v>
      </c>
      <c r="R354" s="42">
        <v>5.71</v>
      </c>
      <c r="S354" s="47">
        <v>14</v>
      </c>
      <c r="T354" s="42">
        <v>4.93</v>
      </c>
      <c r="U354" s="42">
        <v>7.5428571428571436</v>
      </c>
      <c r="V354" s="42">
        <v>3.8999999999999995</v>
      </c>
      <c r="W354" s="42">
        <v>97</v>
      </c>
      <c r="X354" s="42">
        <v>107</v>
      </c>
      <c r="Y354" s="42">
        <v>0.28999999999999998</v>
      </c>
      <c r="Z354" s="42">
        <v>1.93</v>
      </c>
      <c r="AA354" s="42">
        <v>0.71</v>
      </c>
      <c r="AB354" s="42">
        <v>0</v>
      </c>
      <c r="AC354" s="42">
        <v>0.21</v>
      </c>
      <c r="AD354" s="42">
        <v>0.5</v>
      </c>
      <c r="AE354" s="42">
        <v>0</v>
      </c>
      <c r="AF354" s="42">
        <v>7.0000000000000007E-2</v>
      </c>
      <c r="AG354" s="42">
        <v>0.21</v>
      </c>
      <c r="AH354" s="42">
        <v>0</v>
      </c>
      <c r="AI354" s="47">
        <v>4</v>
      </c>
      <c r="AJ354" s="47">
        <v>18</v>
      </c>
      <c r="AK354" s="47">
        <v>5</v>
      </c>
      <c r="AL354" s="47">
        <v>0</v>
      </c>
      <c r="AM354" s="47">
        <v>2</v>
      </c>
      <c r="AN354">
        <v>0</v>
      </c>
      <c r="AO354" s="47">
        <v>4</v>
      </c>
      <c r="AP354" s="47">
        <v>1</v>
      </c>
      <c r="AQ354" s="47">
        <v>1</v>
      </c>
      <c r="AR354" s="47">
        <v>0</v>
      </c>
      <c r="AS354" s="47">
        <v>0</v>
      </c>
      <c r="AT354" s="47">
        <v>9</v>
      </c>
      <c r="AU354" s="47">
        <v>5</v>
      </c>
      <c r="AV354" s="47">
        <v>0</v>
      </c>
      <c r="AW354" s="47">
        <v>1</v>
      </c>
      <c r="AX354" s="47">
        <v>0</v>
      </c>
      <c r="AY354">
        <v>3</v>
      </c>
      <c r="AZ354" s="47">
        <v>0</v>
      </c>
      <c r="BA354" s="47">
        <v>2</v>
      </c>
      <c r="BB354">
        <v>0</v>
      </c>
      <c r="BC354" t="s">
        <v>175</v>
      </c>
      <c r="BD354">
        <v>52.900000000000006</v>
      </c>
      <c r="BE354">
        <v>27.5</v>
      </c>
      <c r="BF354">
        <v>7</v>
      </c>
      <c r="BG354">
        <v>7</v>
      </c>
    </row>
    <row r="355" spans="1:59" x14ac:dyDescent="0.25">
      <c r="A355" s="47">
        <v>1</v>
      </c>
      <c r="B355" s="47">
        <v>3</v>
      </c>
      <c r="C355" s="47">
        <v>6</v>
      </c>
      <c r="D355" s="47">
        <v>1</v>
      </c>
      <c r="E355" s="47">
        <v>2</v>
      </c>
      <c r="F355" s="47">
        <v>0</v>
      </c>
      <c r="G355" s="47">
        <v>5</v>
      </c>
      <c r="H355" s="47">
        <v>1</v>
      </c>
      <c r="I355" s="47">
        <v>1</v>
      </c>
      <c r="J355" s="47">
        <v>1</v>
      </c>
      <c r="K355" s="47">
        <v>21</v>
      </c>
      <c r="L355" s="47">
        <v>290</v>
      </c>
      <c r="M355" s="47">
        <v>2</v>
      </c>
      <c r="N355" s="47">
        <v>6</v>
      </c>
      <c r="O355" s="42">
        <v>0</v>
      </c>
      <c r="P355" s="42">
        <v>5.29</v>
      </c>
      <c r="Q355" s="42">
        <v>0</v>
      </c>
      <c r="R355" s="42">
        <v>2.46</v>
      </c>
      <c r="S355" s="47">
        <v>9</v>
      </c>
      <c r="T355" s="42">
        <v>2.8</v>
      </c>
      <c r="U355" s="42">
        <v>0</v>
      </c>
      <c r="V355" s="42">
        <v>0</v>
      </c>
      <c r="W355" s="42">
        <v>38</v>
      </c>
      <c r="X355" s="42">
        <v>31</v>
      </c>
      <c r="Y355" s="42">
        <v>0.22</v>
      </c>
      <c r="Z355" s="42">
        <v>0.33</v>
      </c>
      <c r="AA355" s="42">
        <v>0.67</v>
      </c>
      <c r="AB355" s="42">
        <v>0.11</v>
      </c>
      <c r="AC355" s="42">
        <v>0.11</v>
      </c>
      <c r="AD355" s="42">
        <v>0.11</v>
      </c>
      <c r="AE355" s="42">
        <v>0</v>
      </c>
      <c r="AF355" s="42">
        <v>0.11</v>
      </c>
      <c r="AG355" s="42">
        <v>0.56000000000000005</v>
      </c>
      <c r="AH355" s="42">
        <v>0.11</v>
      </c>
      <c r="AI355" s="47">
        <v>2</v>
      </c>
      <c r="AJ355" s="47">
        <v>1</v>
      </c>
      <c r="AK355" s="47">
        <v>4</v>
      </c>
      <c r="AL355" s="47">
        <v>0</v>
      </c>
      <c r="AM355" s="47">
        <v>1</v>
      </c>
      <c r="AN355">
        <v>0</v>
      </c>
      <c r="AO355" s="47">
        <v>0</v>
      </c>
      <c r="AP355" s="47">
        <v>1</v>
      </c>
      <c r="AQ355" s="47">
        <v>5</v>
      </c>
      <c r="AR355" s="47">
        <v>1</v>
      </c>
      <c r="AS355" s="47">
        <v>0</v>
      </c>
      <c r="AT355" s="47">
        <v>2</v>
      </c>
      <c r="AU355" s="47">
        <v>2</v>
      </c>
      <c r="AV355" s="47">
        <v>1</v>
      </c>
      <c r="AW355" s="47">
        <v>0</v>
      </c>
      <c r="AX355" s="47">
        <v>0</v>
      </c>
      <c r="AY355">
        <v>1</v>
      </c>
      <c r="AZ355" s="47">
        <v>0</v>
      </c>
      <c r="BA355" s="47">
        <v>0</v>
      </c>
      <c r="BB355">
        <v>0</v>
      </c>
      <c r="BC355" t="s">
        <v>328</v>
      </c>
      <c r="BD355">
        <v>16.8</v>
      </c>
      <c r="BE355">
        <v>5.8</v>
      </c>
      <c r="BF355">
        <v>0</v>
      </c>
      <c r="BG355">
        <v>0</v>
      </c>
    </row>
    <row r="356" spans="1:59" x14ac:dyDescent="0.25">
      <c r="A356" s="47">
        <v>4</v>
      </c>
      <c r="B356" s="47">
        <v>5</v>
      </c>
      <c r="C356" s="47">
        <v>9</v>
      </c>
      <c r="D356" s="47">
        <v>4</v>
      </c>
      <c r="E356" s="47">
        <v>6</v>
      </c>
      <c r="F356" s="47">
        <v>0</v>
      </c>
      <c r="G356" s="47">
        <v>3</v>
      </c>
      <c r="H356" s="47">
        <v>1</v>
      </c>
      <c r="I356" s="47">
        <v>0</v>
      </c>
      <c r="J356" s="47">
        <v>1</v>
      </c>
      <c r="K356" s="47">
        <v>21</v>
      </c>
      <c r="L356" s="47">
        <v>284</v>
      </c>
      <c r="M356" s="47">
        <v>3</v>
      </c>
      <c r="N356" s="47">
        <v>6</v>
      </c>
      <c r="O356" s="42">
        <v>0</v>
      </c>
      <c r="P356" s="42">
        <v>2.97</v>
      </c>
      <c r="Q356" s="42">
        <v>0</v>
      </c>
      <c r="R356" s="42">
        <v>1.86</v>
      </c>
      <c r="S356" s="47">
        <v>13</v>
      </c>
      <c r="T356" s="42">
        <v>-0.17</v>
      </c>
      <c r="U356" s="42">
        <v>2.0500000000000003</v>
      </c>
      <c r="V356" s="42">
        <v>1.6857142857142857</v>
      </c>
      <c r="W356" s="42">
        <v>92</v>
      </c>
      <c r="X356" s="42">
        <v>85</v>
      </c>
      <c r="Y356" s="42">
        <v>0.46</v>
      </c>
      <c r="Z356" s="42">
        <v>0.38</v>
      </c>
      <c r="AA356" s="42">
        <v>0.69</v>
      </c>
      <c r="AB356" s="42">
        <v>0.31</v>
      </c>
      <c r="AC356" s="42">
        <v>0.31</v>
      </c>
      <c r="AD356" s="42">
        <v>0.08</v>
      </c>
      <c r="AE356" s="42">
        <v>0</v>
      </c>
      <c r="AF356" s="42">
        <v>0.08</v>
      </c>
      <c r="AG356" s="42">
        <v>0.23</v>
      </c>
      <c r="AH356" s="42">
        <v>0</v>
      </c>
      <c r="AI356" s="47">
        <v>1</v>
      </c>
      <c r="AJ356" s="47">
        <v>5</v>
      </c>
      <c r="AK356" s="47">
        <v>6</v>
      </c>
      <c r="AL356" s="47">
        <v>2</v>
      </c>
      <c r="AM356" s="47">
        <v>2</v>
      </c>
      <c r="AN356">
        <v>0</v>
      </c>
      <c r="AO356" s="47">
        <v>1</v>
      </c>
      <c r="AP356" s="47">
        <v>0</v>
      </c>
      <c r="AQ356" s="47">
        <v>0</v>
      </c>
      <c r="AR356" s="47">
        <v>0</v>
      </c>
      <c r="AS356" s="47">
        <v>5</v>
      </c>
      <c r="AT356" s="47">
        <v>0</v>
      </c>
      <c r="AU356" s="47">
        <v>3</v>
      </c>
      <c r="AV356" s="47">
        <v>2</v>
      </c>
      <c r="AW356" s="47">
        <v>2</v>
      </c>
      <c r="AX356" s="47">
        <v>0</v>
      </c>
      <c r="AY356">
        <v>0</v>
      </c>
      <c r="AZ356" s="47">
        <v>1</v>
      </c>
      <c r="BA356" s="47">
        <v>3</v>
      </c>
      <c r="BB356">
        <v>0</v>
      </c>
      <c r="BC356" t="s">
        <v>433</v>
      </c>
      <c r="BD356">
        <v>9.3000000000000007</v>
      </c>
      <c r="BE356">
        <v>12.799999999999999</v>
      </c>
      <c r="BF356">
        <v>5</v>
      </c>
      <c r="BG356">
        <v>8</v>
      </c>
    </row>
    <row r="357" spans="1:59" x14ac:dyDescent="0.25">
      <c r="A357" s="47">
        <v>2</v>
      </c>
      <c r="B357" s="47">
        <v>22</v>
      </c>
      <c r="C357" s="47">
        <v>14</v>
      </c>
      <c r="D357" s="47">
        <v>5</v>
      </c>
      <c r="E357" s="47">
        <v>14</v>
      </c>
      <c r="F357" s="47">
        <v>0</v>
      </c>
      <c r="G357" s="47">
        <v>2</v>
      </c>
      <c r="H357" s="47">
        <v>1</v>
      </c>
      <c r="I357" s="47">
        <v>0</v>
      </c>
      <c r="J357" s="47">
        <v>5</v>
      </c>
      <c r="K357" s="47">
        <v>21</v>
      </c>
      <c r="L357" s="47">
        <v>285</v>
      </c>
      <c r="M357" s="47">
        <v>2</v>
      </c>
      <c r="N357" s="47">
        <v>7</v>
      </c>
      <c r="O357" s="42">
        <v>0</v>
      </c>
      <c r="P357" s="42">
        <v>7.77</v>
      </c>
      <c r="Q357" s="42">
        <v>0</v>
      </c>
      <c r="R357" s="42">
        <v>5.14</v>
      </c>
      <c r="S357" s="47">
        <v>13</v>
      </c>
      <c r="T357" s="42">
        <v>3.44</v>
      </c>
      <c r="U357" s="42">
        <v>6.05</v>
      </c>
      <c r="V357" s="42">
        <v>4.3285714285714283</v>
      </c>
      <c r="W357" s="42">
        <v>92</v>
      </c>
      <c r="X357" s="42">
        <v>104</v>
      </c>
      <c r="Y357" s="42">
        <v>1.08</v>
      </c>
      <c r="Z357" s="42">
        <v>1.69</v>
      </c>
      <c r="AA357" s="42">
        <v>1.08</v>
      </c>
      <c r="AB357" s="42">
        <v>0.15</v>
      </c>
      <c r="AC357" s="42">
        <v>0.38</v>
      </c>
      <c r="AD357" s="42">
        <v>0.38</v>
      </c>
      <c r="AE357" s="42">
        <v>0</v>
      </c>
      <c r="AF357" s="42">
        <v>0.08</v>
      </c>
      <c r="AG357" s="42">
        <v>0.15</v>
      </c>
      <c r="AH357" s="42">
        <v>0</v>
      </c>
      <c r="AI357" s="47">
        <v>7</v>
      </c>
      <c r="AJ357" s="47">
        <v>9</v>
      </c>
      <c r="AK357" s="47">
        <v>6</v>
      </c>
      <c r="AL357" s="47">
        <v>2</v>
      </c>
      <c r="AM357" s="47">
        <v>2</v>
      </c>
      <c r="AN357">
        <v>0</v>
      </c>
      <c r="AO357" s="47">
        <v>3</v>
      </c>
      <c r="AP357" s="47">
        <v>1</v>
      </c>
      <c r="AQ357" s="47">
        <v>1</v>
      </c>
      <c r="AR357" s="47">
        <v>0</v>
      </c>
      <c r="AS357" s="47">
        <v>7</v>
      </c>
      <c r="AT357" s="47">
        <v>13</v>
      </c>
      <c r="AU357" s="47">
        <v>8</v>
      </c>
      <c r="AV357" s="47">
        <v>0</v>
      </c>
      <c r="AW357" s="47">
        <v>3</v>
      </c>
      <c r="AX357" s="47">
        <v>0</v>
      </c>
      <c r="AY357">
        <v>2</v>
      </c>
      <c r="AZ357" s="47">
        <v>0</v>
      </c>
      <c r="BA357" s="47">
        <v>1</v>
      </c>
      <c r="BB357">
        <v>0</v>
      </c>
      <c r="BC357" t="s">
        <v>272</v>
      </c>
      <c r="BD357">
        <v>36.300000000000004</v>
      </c>
      <c r="BE357">
        <v>30.3</v>
      </c>
      <c r="BF357">
        <v>6</v>
      </c>
      <c r="BG357">
        <v>7</v>
      </c>
    </row>
    <row r="358" spans="1:59" x14ac:dyDescent="0.25">
      <c r="A358" s="47">
        <v>3</v>
      </c>
      <c r="B358" s="47">
        <v>49</v>
      </c>
      <c r="C358" s="47">
        <v>17</v>
      </c>
      <c r="D358" s="47">
        <v>4</v>
      </c>
      <c r="E358" s="47">
        <v>6</v>
      </c>
      <c r="F358" s="47">
        <v>3</v>
      </c>
      <c r="G358" s="47">
        <v>1</v>
      </c>
      <c r="H358" s="47">
        <v>1</v>
      </c>
      <c r="I358" s="47">
        <v>0</v>
      </c>
      <c r="J358" s="47">
        <v>11</v>
      </c>
      <c r="K358" s="47">
        <v>21</v>
      </c>
      <c r="L358" s="47">
        <v>263</v>
      </c>
      <c r="M358" s="47">
        <v>2</v>
      </c>
      <c r="N358" s="47">
        <v>7</v>
      </c>
      <c r="O358" s="42">
        <v>0</v>
      </c>
      <c r="P358" s="42">
        <v>11.61</v>
      </c>
      <c r="Q358" s="42">
        <v>0</v>
      </c>
      <c r="R358" s="42">
        <v>7.09</v>
      </c>
      <c r="S358" s="47">
        <v>19</v>
      </c>
      <c r="T358" s="42">
        <v>6.62</v>
      </c>
      <c r="U358" s="42">
        <v>8.5</v>
      </c>
      <c r="V358" s="42">
        <v>5.5555555555555554</v>
      </c>
      <c r="W358" s="42">
        <v>82</v>
      </c>
      <c r="X358" s="42">
        <v>67</v>
      </c>
      <c r="Y358" s="42">
        <v>0.32</v>
      </c>
      <c r="Z358" s="42">
        <v>2.58</v>
      </c>
      <c r="AA358" s="42">
        <v>0.89</v>
      </c>
      <c r="AB358" s="42">
        <v>0.16</v>
      </c>
      <c r="AC358" s="42">
        <v>0.21</v>
      </c>
      <c r="AD358" s="42">
        <v>0.57999999999999996</v>
      </c>
      <c r="AE358" s="42">
        <v>0.16</v>
      </c>
      <c r="AF358" s="42">
        <v>0.05</v>
      </c>
      <c r="AG358" s="42">
        <v>0.05</v>
      </c>
      <c r="AH358" s="42">
        <v>0</v>
      </c>
      <c r="AI358" s="47">
        <v>1</v>
      </c>
      <c r="AJ358" s="47">
        <v>29</v>
      </c>
      <c r="AK358" s="47">
        <v>10</v>
      </c>
      <c r="AL358" s="47">
        <v>1</v>
      </c>
      <c r="AM358" s="47">
        <v>1</v>
      </c>
      <c r="AN358">
        <v>2</v>
      </c>
      <c r="AO358" s="47">
        <v>7</v>
      </c>
      <c r="AP358" s="47">
        <v>1</v>
      </c>
      <c r="AQ358" s="47">
        <v>0</v>
      </c>
      <c r="AR358" s="47">
        <v>0</v>
      </c>
      <c r="AS358" s="47">
        <v>5</v>
      </c>
      <c r="AT358" s="47">
        <v>20</v>
      </c>
      <c r="AU358" s="47">
        <v>7</v>
      </c>
      <c r="AV358" s="47">
        <v>2</v>
      </c>
      <c r="AW358" s="47">
        <v>3</v>
      </c>
      <c r="AX358" s="47">
        <v>1</v>
      </c>
      <c r="AY358">
        <v>4</v>
      </c>
      <c r="AZ358" s="47">
        <v>0</v>
      </c>
      <c r="BA358" s="47">
        <v>1</v>
      </c>
      <c r="BB358">
        <v>0</v>
      </c>
      <c r="BC358" t="s">
        <v>165</v>
      </c>
      <c r="BD358">
        <v>85.1</v>
      </c>
      <c r="BE358">
        <v>51</v>
      </c>
      <c r="BF358">
        <v>10</v>
      </c>
      <c r="BG358">
        <v>9</v>
      </c>
    </row>
    <row r="359" spans="1:59" x14ac:dyDescent="0.25">
      <c r="A359" s="47">
        <v>2</v>
      </c>
      <c r="B359" s="47">
        <v>6</v>
      </c>
      <c r="C359" s="47">
        <v>14</v>
      </c>
      <c r="D359" s="47">
        <v>2</v>
      </c>
      <c r="E359" s="47">
        <v>8</v>
      </c>
      <c r="F359" s="47">
        <v>1</v>
      </c>
      <c r="G359" s="47">
        <v>2</v>
      </c>
      <c r="H359" s="47">
        <v>1</v>
      </c>
      <c r="I359" s="47">
        <v>0</v>
      </c>
      <c r="J359" s="47">
        <v>5</v>
      </c>
      <c r="K359" s="47">
        <v>21</v>
      </c>
      <c r="L359" s="47">
        <v>280</v>
      </c>
      <c r="M359" s="47">
        <v>3</v>
      </c>
      <c r="N359" s="47">
        <v>5</v>
      </c>
      <c r="O359" s="42">
        <v>0</v>
      </c>
      <c r="P359" s="42">
        <v>5.87</v>
      </c>
      <c r="Q359" s="42">
        <v>0</v>
      </c>
      <c r="R359" s="42">
        <v>3.85</v>
      </c>
      <c r="S359" s="47">
        <v>13</v>
      </c>
      <c r="T359" s="42">
        <v>4.37</v>
      </c>
      <c r="U359" s="42">
        <v>0</v>
      </c>
      <c r="V359" s="42">
        <v>0</v>
      </c>
      <c r="W359" s="42">
        <v>88</v>
      </c>
      <c r="X359" s="42">
        <v>20</v>
      </c>
      <c r="Y359" s="42">
        <v>0.62</v>
      </c>
      <c r="Z359" s="42">
        <v>0.46</v>
      </c>
      <c r="AA359" s="42">
        <v>1.08</v>
      </c>
      <c r="AB359" s="42">
        <v>0.15</v>
      </c>
      <c r="AC359" s="42">
        <v>0.15</v>
      </c>
      <c r="AD359" s="42">
        <v>0.38</v>
      </c>
      <c r="AE359" s="42">
        <v>0.08</v>
      </c>
      <c r="AF359" s="42">
        <v>0.08</v>
      </c>
      <c r="AG359" s="42">
        <v>0.15</v>
      </c>
      <c r="AH359" s="42">
        <v>0</v>
      </c>
      <c r="AI359" s="47">
        <v>4</v>
      </c>
      <c r="AJ359" s="47">
        <v>4</v>
      </c>
      <c r="AK359" s="47">
        <v>9</v>
      </c>
      <c r="AL359" s="47">
        <v>1</v>
      </c>
      <c r="AM359" s="47">
        <v>2</v>
      </c>
      <c r="AN359">
        <v>0</v>
      </c>
      <c r="AO359" s="47">
        <v>4</v>
      </c>
      <c r="AP359" s="47">
        <v>1</v>
      </c>
      <c r="AQ359" s="47">
        <v>1</v>
      </c>
      <c r="AR359" s="47">
        <v>0</v>
      </c>
      <c r="AS359" s="47">
        <v>4</v>
      </c>
      <c r="AT359" s="47">
        <v>2</v>
      </c>
      <c r="AU359" s="47">
        <v>5</v>
      </c>
      <c r="AV359" s="47">
        <v>1</v>
      </c>
      <c r="AW359" s="47">
        <v>0</v>
      </c>
      <c r="AX359" s="47">
        <v>1</v>
      </c>
      <c r="AY359">
        <v>1</v>
      </c>
      <c r="AZ359" s="47">
        <v>0</v>
      </c>
      <c r="BA359" s="47">
        <v>1</v>
      </c>
      <c r="BB359">
        <v>0</v>
      </c>
      <c r="BC359" t="s">
        <v>233</v>
      </c>
      <c r="BD359">
        <v>33.900000000000006</v>
      </c>
      <c r="BE359">
        <v>13.1</v>
      </c>
      <c r="BF359">
        <v>0</v>
      </c>
      <c r="BG359">
        <v>0</v>
      </c>
    </row>
    <row r="360" spans="1:59" x14ac:dyDescent="0.25">
      <c r="A360" s="47">
        <v>3</v>
      </c>
      <c r="B360" s="47">
        <v>13</v>
      </c>
      <c r="C360" s="47">
        <v>11</v>
      </c>
      <c r="D360" s="47">
        <v>1</v>
      </c>
      <c r="E360" s="47">
        <v>4</v>
      </c>
      <c r="F360" s="47">
        <v>0</v>
      </c>
      <c r="G360" s="47">
        <v>2</v>
      </c>
      <c r="H360" s="47">
        <v>1</v>
      </c>
      <c r="I360" s="47">
        <v>0</v>
      </c>
      <c r="J360" s="47">
        <v>1</v>
      </c>
      <c r="K360" s="47">
        <v>21</v>
      </c>
      <c r="L360" s="47">
        <v>284</v>
      </c>
      <c r="M360" s="47">
        <v>3</v>
      </c>
      <c r="N360" s="47">
        <v>6</v>
      </c>
      <c r="O360" s="42">
        <v>0</v>
      </c>
      <c r="P360" s="42">
        <v>2.39</v>
      </c>
      <c r="Q360" s="42">
        <v>0</v>
      </c>
      <c r="R360" s="42">
        <v>2.48</v>
      </c>
      <c r="S360" s="47">
        <v>11</v>
      </c>
      <c r="T360" s="42">
        <v>-0.47</v>
      </c>
      <c r="U360" s="42">
        <v>2.04</v>
      </c>
      <c r="V360" s="42">
        <v>2.8499999999999996</v>
      </c>
      <c r="W360" s="42">
        <v>52</v>
      </c>
      <c r="X360" s="42">
        <v>19</v>
      </c>
      <c r="Y360" s="42">
        <v>0.36</v>
      </c>
      <c r="Z360" s="42">
        <v>1.18</v>
      </c>
      <c r="AA360" s="42">
        <v>1</v>
      </c>
      <c r="AB360" s="42">
        <v>0.27</v>
      </c>
      <c r="AC360" s="42">
        <v>0.09</v>
      </c>
      <c r="AD360" s="42">
        <v>0.09</v>
      </c>
      <c r="AE360" s="42">
        <v>0</v>
      </c>
      <c r="AF360" s="42">
        <v>0.09</v>
      </c>
      <c r="AG360" s="42">
        <v>0.18</v>
      </c>
      <c r="AH360" s="42">
        <v>0</v>
      </c>
      <c r="AI360" s="47">
        <v>0</v>
      </c>
      <c r="AJ360" s="47">
        <v>5</v>
      </c>
      <c r="AK360" s="47">
        <v>6</v>
      </c>
      <c r="AL360" s="47">
        <v>1</v>
      </c>
      <c r="AM360" s="47">
        <v>1</v>
      </c>
      <c r="AN360">
        <v>0</v>
      </c>
      <c r="AO360" s="47">
        <v>1</v>
      </c>
      <c r="AP360" s="47">
        <v>0</v>
      </c>
      <c r="AQ360" s="47">
        <v>1</v>
      </c>
      <c r="AR360" s="47">
        <v>0</v>
      </c>
      <c r="AS360" s="47">
        <v>4</v>
      </c>
      <c r="AT360" s="47">
        <v>8</v>
      </c>
      <c r="AU360" s="47">
        <v>5</v>
      </c>
      <c r="AV360" s="47">
        <v>2</v>
      </c>
      <c r="AW360" s="47">
        <v>0</v>
      </c>
      <c r="AX360" s="47">
        <v>0</v>
      </c>
      <c r="AY360">
        <v>0</v>
      </c>
      <c r="AZ360" s="47">
        <v>1</v>
      </c>
      <c r="BA360" s="47">
        <v>1</v>
      </c>
      <c r="BB360">
        <v>0</v>
      </c>
      <c r="BC360" t="s">
        <v>382</v>
      </c>
      <c r="BD360">
        <v>10.199999999999999</v>
      </c>
      <c r="BE360">
        <v>17.3</v>
      </c>
      <c r="BF360">
        <v>5</v>
      </c>
      <c r="BG360">
        <v>6</v>
      </c>
    </row>
    <row r="361" spans="1:59" x14ac:dyDescent="0.25">
      <c r="A361" s="47">
        <v>3</v>
      </c>
      <c r="B361" s="47">
        <v>23</v>
      </c>
      <c r="C361" s="47">
        <v>12</v>
      </c>
      <c r="D361" s="47">
        <v>5</v>
      </c>
      <c r="E361" s="47">
        <v>7</v>
      </c>
      <c r="F361" s="47">
        <v>0</v>
      </c>
      <c r="G361" s="47">
        <v>4</v>
      </c>
      <c r="H361" s="47">
        <v>0</v>
      </c>
      <c r="I361" s="47">
        <v>1</v>
      </c>
      <c r="J361" s="47">
        <v>4</v>
      </c>
      <c r="K361" s="47">
        <v>21</v>
      </c>
      <c r="L361" s="47">
        <v>277</v>
      </c>
      <c r="M361" s="47">
        <v>3</v>
      </c>
      <c r="N361" s="47">
        <v>7</v>
      </c>
      <c r="O361" s="42">
        <v>0</v>
      </c>
      <c r="P361" s="42">
        <v>8.36</v>
      </c>
      <c r="Q361" s="42">
        <v>0</v>
      </c>
      <c r="R361" s="42">
        <v>3.34</v>
      </c>
      <c r="S361" s="47">
        <v>16</v>
      </c>
      <c r="T361" s="42">
        <v>4.46</v>
      </c>
      <c r="U361" s="42">
        <v>3.8124999999999991</v>
      </c>
      <c r="V361" s="42">
        <v>2.8499999999999996</v>
      </c>
      <c r="W361" s="42">
        <v>98</v>
      </c>
      <c r="X361" s="42">
        <v>63</v>
      </c>
      <c r="Y361" s="42">
        <v>0.44</v>
      </c>
      <c r="Z361" s="42">
        <v>1.44</v>
      </c>
      <c r="AA361" s="42">
        <v>0.75</v>
      </c>
      <c r="AB361" s="42">
        <v>0.19</v>
      </c>
      <c r="AC361" s="42">
        <v>0.31</v>
      </c>
      <c r="AD361" s="42">
        <v>0.25</v>
      </c>
      <c r="AE361" s="42">
        <v>0</v>
      </c>
      <c r="AF361" s="42">
        <v>0</v>
      </c>
      <c r="AG361" s="42">
        <v>0.25</v>
      </c>
      <c r="AH361" s="42">
        <v>0.06</v>
      </c>
      <c r="AI361" s="47">
        <v>5</v>
      </c>
      <c r="AJ361" s="47">
        <v>13</v>
      </c>
      <c r="AK361" s="47">
        <v>6</v>
      </c>
      <c r="AL361" s="47">
        <v>2</v>
      </c>
      <c r="AM361" s="47">
        <v>2</v>
      </c>
      <c r="AN361">
        <v>0</v>
      </c>
      <c r="AO361" s="47">
        <v>2</v>
      </c>
      <c r="AP361" s="47">
        <v>0</v>
      </c>
      <c r="AQ361" s="47">
        <v>3</v>
      </c>
      <c r="AR361" s="47">
        <v>1</v>
      </c>
      <c r="AS361" s="47">
        <v>2</v>
      </c>
      <c r="AT361" s="47">
        <v>10</v>
      </c>
      <c r="AU361" s="47">
        <v>6</v>
      </c>
      <c r="AV361" s="47">
        <v>1</v>
      </c>
      <c r="AW361" s="47">
        <v>3</v>
      </c>
      <c r="AX361" s="47">
        <v>0</v>
      </c>
      <c r="AY361">
        <v>2</v>
      </c>
      <c r="AZ361" s="47">
        <v>0</v>
      </c>
      <c r="BA361" s="47">
        <v>1</v>
      </c>
      <c r="BB361">
        <v>0</v>
      </c>
      <c r="BC361" t="s">
        <v>107</v>
      </c>
      <c r="BD361">
        <v>30.5</v>
      </c>
      <c r="BE361">
        <v>23.8</v>
      </c>
      <c r="BF361">
        <v>8</v>
      </c>
      <c r="BG361">
        <v>8</v>
      </c>
    </row>
    <row r="362" spans="1:59" x14ac:dyDescent="0.25">
      <c r="A362" s="47">
        <v>3</v>
      </c>
      <c r="B362" s="47">
        <v>0</v>
      </c>
      <c r="C362" s="47">
        <v>2</v>
      </c>
      <c r="D362" s="47">
        <v>0</v>
      </c>
      <c r="E362" s="47">
        <v>2</v>
      </c>
      <c r="F362" s="47">
        <v>1</v>
      </c>
      <c r="G362" s="47">
        <v>0</v>
      </c>
      <c r="H362" s="47">
        <v>0</v>
      </c>
      <c r="I362" s="47">
        <v>0</v>
      </c>
      <c r="J362" s="47">
        <v>6</v>
      </c>
      <c r="K362" s="47">
        <v>21</v>
      </c>
      <c r="L362" s="47">
        <v>293</v>
      </c>
      <c r="M362" s="47">
        <v>1</v>
      </c>
      <c r="N362" s="47">
        <v>5</v>
      </c>
      <c r="O362" s="42">
        <v>0</v>
      </c>
      <c r="P362" s="42">
        <v>9.7899999999999991</v>
      </c>
      <c r="Q362" s="42">
        <v>0</v>
      </c>
      <c r="R362" s="42">
        <v>4.13</v>
      </c>
      <c r="S362" s="47">
        <v>18</v>
      </c>
      <c r="T362" s="42">
        <v>2.37</v>
      </c>
      <c r="U362" s="42">
        <v>4.2125000000000004</v>
      </c>
      <c r="V362" s="42">
        <v>4.07</v>
      </c>
      <c r="W362" s="42">
        <v>101</v>
      </c>
      <c r="X362" s="42">
        <v>99</v>
      </c>
      <c r="Y362" s="42">
        <v>0.11</v>
      </c>
      <c r="Z362" s="42">
        <v>0</v>
      </c>
      <c r="AA362" s="42">
        <v>0.11</v>
      </c>
      <c r="AB362" s="42">
        <v>0.17</v>
      </c>
      <c r="AC362" s="42">
        <v>0</v>
      </c>
      <c r="AD362" s="42">
        <v>0.33</v>
      </c>
      <c r="AE362" s="42">
        <v>0.06</v>
      </c>
      <c r="AF362" s="42">
        <v>0</v>
      </c>
      <c r="AG362" s="42">
        <v>0</v>
      </c>
      <c r="AH362" s="42">
        <v>0</v>
      </c>
      <c r="AI362" s="47">
        <v>0</v>
      </c>
      <c r="AJ362" s="47">
        <v>0</v>
      </c>
      <c r="AK362" s="47">
        <v>1</v>
      </c>
      <c r="AL362" s="47">
        <v>1</v>
      </c>
      <c r="AM362" s="47">
        <v>0</v>
      </c>
      <c r="AN362">
        <v>0</v>
      </c>
      <c r="AO362" s="47">
        <v>4</v>
      </c>
      <c r="AP362" s="47">
        <v>0</v>
      </c>
      <c r="AQ362" s="47">
        <v>0</v>
      </c>
      <c r="AR362" s="47">
        <v>0</v>
      </c>
      <c r="AS362" s="47">
        <v>2</v>
      </c>
      <c r="AT362" s="47">
        <v>0</v>
      </c>
      <c r="AU362" s="47">
        <v>1</v>
      </c>
      <c r="AV362" s="47">
        <v>2</v>
      </c>
      <c r="AW362" s="47">
        <v>0</v>
      </c>
      <c r="AX362" s="47">
        <v>1</v>
      </c>
      <c r="AY362">
        <v>2</v>
      </c>
      <c r="AZ362" s="47">
        <v>0</v>
      </c>
      <c r="BA362" s="47">
        <v>0</v>
      </c>
      <c r="BB362">
        <v>0</v>
      </c>
      <c r="BC362" t="s">
        <v>287</v>
      </c>
      <c r="BD362">
        <v>18.7</v>
      </c>
      <c r="BE362">
        <v>13.7</v>
      </c>
      <c r="BF362">
        <v>4</v>
      </c>
      <c r="BG362">
        <v>3</v>
      </c>
    </row>
    <row r="363" spans="1:59" x14ac:dyDescent="0.25">
      <c r="A363" s="47">
        <v>1</v>
      </c>
      <c r="B363" s="47">
        <v>15</v>
      </c>
      <c r="C363" s="47">
        <v>9</v>
      </c>
      <c r="D363" s="47">
        <v>3</v>
      </c>
      <c r="E363" s="47">
        <v>8</v>
      </c>
      <c r="F363" s="47">
        <v>3</v>
      </c>
      <c r="G363" s="47">
        <v>2</v>
      </c>
      <c r="H363" s="47">
        <v>0</v>
      </c>
      <c r="I363" s="47">
        <v>0</v>
      </c>
      <c r="J363" s="47">
        <v>5</v>
      </c>
      <c r="K363" s="47">
        <v>21</v>
      </c>
      <c r="L363" s="47">
        <v>293</v>
      </c>
      <c r="M363" s="47">
        <v>2</v>
      </c>
      <c r="N363" s="47">
        <v>6</v>
      </c>
      <c r="O363" s="42">
        <v>0</v>
      </c>
      <c r="P363" s="42">
        <v>7.74</v>
      </c>
      <c r="Q363" s="42">
        <v>0</v>
      </c>
      <c r="R363" s="42">
        <v>4.5</v>
      </c>
      <c r="S363" s="47">
        <v>14</v>
      </c>
      <c r="T363" s="42">
        <v>2.77</v>
      </c>
      <c r="U363" s="42">
        <v>5.9714285714285706</v>
      </c>
      <c r="V363" s="42">
        <v>3</v>
      </c>
      <c r="W363" s="42">
        <v>72</v>
      </c>
      <c r="X363" s="42">
        <v>76</v>
      </c>
      <c r="Y363" s="42">
        <v>0.56999999999999995</v>
      </c>
      <c r="Z363" s="42">
        <v>1.07</v>
      </c>
      <c r="AA363" s="42">
        <v>0.64</v>
      </c>
      <c r="AB363" s="42">
        <v>7.0000000000000007E-2</v>
      </c>
      <c r="AC363" s="42">
        <v>0.21</v>
      </c>
      <c r="AD363" s="42">
        <v>0.36</v>
      </c>
      <c r="AE363" s="42">
        <v>0.21</v>
      </c>
      <c r="AF363" s="42">
        <v>0</v>
      </c>
      <c r="AG363" s="42">
        <v>0.14000000000000001</v>
      </c>
      <c r="AH363" s="42">
        <v>0</v>
      </c>
      <c r="AI363" s="47">
        <v>1</v>
      </c>
      <c r="AJ363" s="47">
        <v>9</v>
      </c>
      <c r="AK363" s="47">
        <v>3</v>
      </c>
      <c r="AL363" s="47">
        <v>0</v>
      </c>
      <c r="AM363" s="47">
        <v>2</v>
      </c>
      <c r="AN363">
        <v>3</v>
      </c>
      <c r="AO363" s="47">
        <v>3</v>
      </c>
      <c r="AP363" s="47">
        <v>0</v>
      </c>
      <c r="AQ363" s="47">
        <v>0</v>
      </c>
      <c r="AR363" s="47">
        <v>0</v>
      </c>
      <c r="AS363" s="47">
        <v>7</v>
      </c>
      <c r="AT363" s="47">
        <v>6</v>
      </c>
      <c r="AU363" s="47">
        <v>6</v>
      </c>
      <c r="AV363" s="47">
        <v>1</v>
      </c>
      <c r="AW363" s="47">
        <v>1</v>
      </c>
      <c r="AX363" s="47">
        <v>0</v>
      </c>
      <c r="AY363">
        <v>2</v>
      </c>
      <c r="AZ363" s="47">
        <v>0</v>
      </c>
      <c r="BA363" s="47">
        <v>2</v>
      </c>
      <c r="BB363">
        <v>0</v>
      </c>
      <c r="BC363" t="s">
        <v>281</v>
      </c>
      <c r="BD363">
        <v>42</v>
      </c>
      <c r="BE363">
        <v>21.099999999999998</v>
      </c>
      <c r="BF363">
        <v>7</v>
      </c>
      <c r="BG363">
        <v>7</v>
      </c>
    </row>
    <row r="364" spans="1:59" x14ac:dyDescent="0.25">
      <c r="A364" s="47">
        <v>0</v>
      </c>
      <c r="B364" s="47">
        <v>1</v>
      </c>
      <c r="C364" s="47">
        <v>0</v>
      </c>
      <c r="D364" s="47">
        <v>1</v>
      </c>
      <c r="E364" s="47">
        <v>1</v>
      </c>
      <c r="F364" s="47">
        <v>0</v>
      </c>
      <c r="G364" s="47">
        <v>0</v>
      </c>
      <c r="H364" s="47">
        <v>0</v>
      </c>
      <c r="I364" s="47">
        <v>0</v>
      </c>
      <c r="J364" s="47">
        <v>1</v>
      </c>
      <c r="K364" s="47">
        <v>21</v>
      </c>
      <c r="L364" s="47">
        <v>265</v>
      </c>
      <c r="M364" s="47">
        <v>3</v>
      </c>
      <c r="N364" s="47">
        <v>6</v>
      </c>
      <c r="O364" s="42">
        <v>0</v>
      </c>
      <c r="P364" s="42">
        <v>7.82</v>
      </c>
      <c r="Q364" s="42">
        <v>0</v>
      </c>
      <c r="R364" s="42">
        <v>7.5</v>
      </c>
      <c r="S364" s="47">
        <v>1</v>
      </c>
      <c r="T364" s="42">
        <v>3.31</v>
      </c>
      <c r="U364" s="42">
        <v>0</v>
      </c>
      <c r="V364" s="42">
        <v>7.5</v>
      </c>
      <c r="W364" s="42">
        <v>14</v>
      </c>
      <c r="X364" s="42">
        <v>14</v>
      </c>
      <c r="Y364" s="42">
        <v>1</v>
      </c>
      <c r="Z364" s="42">
        <v>1</v>
      </c>
      <c r="AA364" s="42">
        <v>0</v>
      </c>
      <c r="AB364" s="42">
        <v>0</v>
      </c>
      <c r="AC364" s="42">
        <v>1</v>
      </c>
      <c r="AD364" s="42">
        <v>1</v>
      </c>
      <c r="AE364" s="42">
        <v>0</v>
      </c>
      <c r="AF364" s="42">
        <v>0</v>
      </c>
      <c r="AG364" s="42">
        <v>0</v>
      </c>
      <c r="AH364" s="42">
        <v>0</v>
      </c>
      <c r="AI364" s="47">
        <v>0</v>
      </c>
      <c r="AJ364" s="47">
        <v>0</v>
      </c>
      <c r="AK364" s="47">
        <v>0</v>
      </c>
      <c r="AL364" s="47">
        <v>0</v>
      </c>
      <c r="AM364" s="47">
        <v>0</v>
      </c>
      <c r="AN364">
        <v>0</v>
      </c>
      <c r="AO364" s="47">
        <v>0</v>
      </c>
      <c r="AP364" s="47">
        <v>0</v>
      </c>
      <c r="AQ364" s="47">
        <v>0</v>
      </c>
      <c r="AR364" s="47">
        <v>0</v>
      </c>
      <c r="AS364" s="47">
        <v>1</v>
      </c>
      <c r="AT364" s="47">
        <v>1</v>
      </c>
      <c r="AU364" s="47">
        <v>0</v>
      </c>
      <c r="AV364" s="47">
        <v>0</v>
      </c>
      <c r="AW364" s="47">
        <v>1</v>
      </c>
      <c r="AX364" s="47">
        <v>0</v>
      </c>
      <c r="AY364">
        <v>1</v>
      </c>
      <c r="AZ364" s="47">
        <v>0</v>
      </c>
      <c r="BA364" s="47">
        <v>0</v>
      </c>
      <c r="BB364">
        <v>0</v>
      </c>
      <c r="BC364" t="s">
        <v>579</v>
      </c>
      <c r="BD364">
        <v>0</v>
      </c>
      <c r="BE364">
        <v>7.5</v>
      </c>
      <c r="BF364">
        <v>0</v>
      </c>
      <c r="BG364">
        <v>1</v>
      </c>
    </row>
    <row r="365" spans="1:59" x14ac:dyDescent="0.25">
      <c r="A365" s="47">
        <v>6</v>
      </c>
      <c r="B365" s="47">
        <v>22</v>
      </c>
      <c r="C365" s="47">
        <v>17</v>
      </c>
      <c r="D365" s="47">
        <v>4</v>
      </c>
      <c r="E365" s="47">
        <v>13</v>
      </c>
      <c r="F365" s="47">
        <v>1</v>
      </c>
      <c r="G365" s="47">
        <v>1</v>
      </c>
      <c r="H365" s="47">
        <v>0</v>
      </c>
      <c r="I365" s="47">
        <v>0</v>
      </c>
      <c r="J365" s="47">
        <v>7</v>
      </c>
      <c r="K365" s="47">
        <v>21</v>
      </c>
      <c r="L365" s="47">
        <v>263</v>
      </c>
      <c r="M365" s="47">
        <v>2</v>
      </c>
      <c r="N365" s="47">
        <v>7</v>
      </c>
      <c r="O365" s="42">
        <v>0</v>
      </c>
      <c r="P365" s="42">
        <v>10.71</v>
      </c>
      <c r="Q365" s="42">
        <v>0</v>
      </c>
      <c r="R365" s="42">
        <v>6.02</v>
      </c>
      <c r="S365" s="47">
        <v>11</v>
      </c>
      <c r="T365" s="42">
        <v>6.29</v>
      </c>
      <c r="U365" s="42">
        <v>6.7600000000000007</v>
      </c>
      <c r="V365" s="42">
        <v>5.3999999999999995</v>
      </c>
      <c r="W365" s="42">
        <v>91</v>
      </c>
      <c r="X365" s="42">
        <v>42</v>
      </c>
      <c r="Y365" s="42">
        <v>1.18</v>
      </c>
      <c r="Z365" s="42">
        <v>2</v>
      </c>
      <c r="AA365" s="42">
        <v>1.55</v>
      </c>
      <c r="AB365" s="42">
        <v>0.55000000000000004</v>
      </c>
      <c r="AC365" s="42">
        <v>0.36</v>
      </c>
      <c r="AD365" s="42">
        <v>0.64</v>
      </c>
      <c r="AE365" s="42">
        <v>0.09</v>
      </c>
      <c r="AF365" s="42">
        <v>0</v>
      </c>
      <c r="AG365" s="42">
        <v>0.09</v>
      </c>
      <c r="AH365" s="42">
        <v>0</v>
      </c>
      <c r="AI365" s="47">
        <v>6</v>
      </c>
      <c r="AJ365" s="47">
        <v>11</v>
      </c>
      <c r="AK365" s="47">
        <v>8</v>
      </c>
      <c r="AL365" s="47">
        <v>2</v>
      </c>
      <c r="AM365" s="47">
        <v>1</v>
      </c>
      <c r="AN365">
        <v>0</v>
      </c>
      <c r="AO365" s="47">
        <v>4</v>
      </c>
      <c r="AP365" s="47">
        <v>0</v>
      </c>
      <c r="AQ365" s="47">
        <v>1</v>
      </c>
      <c r="AR365" s="47">
        <v>0</v>
      </c>
      <c r="AS365" s="47">
        <v>7</v>
      </c>
      <c r="AT365" s="47">
        <v>11</v>
      </c>
      <c r="AU365" s="47">
        <v>9</v>
      </c>
      <c r="AV365" s="47">
        <v>4</v>
      </c>
      <c r="AW365" s="47">
        <v>3</v>
      </c>
      <c r="AX365" s="47">
        <v>1</v>
      </c>
      <c r="AY365">
        <v>3</v>
      </c>
      <c r="AZ365" s="47">
        <v>0</v>
      </c>
      <c r="BA365" s="47">
        <v>0</v>
      </c>
      <c r="BB365">
        <v>0</v>
      </c>
      <c r="BC365" t="s">
        <v>514</v>
      </c>
      <c r="BD365">
        <v>33.800000000000004</v>
      </c>
      <c r="BE365">
        <v>32.4</v>
      </c>
      <c r="BF365">
        <v>5</v>
      </c>
      <c r="BG365">
        <v>6</v>
      </c>
    </row>
    <row r="366" spans="1:59" x14ac:dyDescent="0.25">
      <c r="A366" s="47">
        <v>0</v>
      </c>
      <c r="B366" s="47">
        <v>0</v>
      </c>
      <c r="C366" s="47">
        <v>0</v>
      </c>
      <c r="D366" s="47">
        <v>0</v>
      </c>
      <c r="E366" s="47">
        <v>0</v>
      </c>
      <c r="F366" s="47">
        <v>0</v>
      </c>
      <c r="G366" s="47">
        <v>0</v>
      </c>
      <c r="H366" s="47">
        <v>0</v>
      </c>
      <c r="I366" s="47">
        <v>0</v>
      </c>
      <c r="J366" s="47">
        <v>1</v>
      </c>
      <c r="K366" s="47">
        <v>21</v>
      </c>
      <c r="L366" s="47">
        <v>356</v>
      </c>
      <c r="M366" s="47">
        <v>1</v>
      </c>
      <c r="N366" s="47">
        <v>6</v>
      </c>
      <c r="O366" s="42">
        <v>0</v>
      </c>
      <c r="P366" s="42">
        <v>10.86</v>
      </c>
      <c r="Q366" s="42">
        <v>0</v>
      </c>
      <c r="R366" s="42">
        <v>5.25</v>
      </c>
      <c r="S366" s="47">
        <v>4</v>
      </c>
      <c r="T366" s="42">
        <v>5.74</v>
      </c>
      <c r="U366" s="42">
        <v>0</v>
      </c>
      <c r="V366" s="42">
        <v>0</v>
      </c>
      <c r="W366" s="42">
        <v>100</v>
      </c>
      <c r="X366" s="42">
        <v>102</v>
      </c>
      <c r="Y366" s="42">
        <v>0</v>
      </c>
      <c r="Z366" s="42">
        <v>0</v>
      </c>
      <c r="AA366" s="42">
        <v>0</v>
      </c>
      <c r="AB366" s="42">
        <v>0</v>
      </c>
      <c r="AC366" s="42">
        <v>0</v>
      </c>
      <c r="AD366" s="42">
        <v>0.25</v>
      </c>
      <c r="AE366" s="42">
        <v>0</v>
      </c>
      <c r="AF366" s="42">
        <v>0</v>
      </c>
      <c r="AG366" s="42">
        <v>0</v>
      </c>
      <c r="AH366" s="42">
        <v>0</v>
      </c>
      <c r="AI366" s="47">
        <v>0</v>
      </c>
      <c r="AJ366" s="47">
        <v>0</v>
      </c>
      <c r="AK366" s="47">
        <v>0</v>
      </c>
      <c r="AL366" s="47">
        <v>0</v>
      </c>
      <c r="AM366" s="47">
        <v>0</v>
      </c>
      <c r="AN366">
        <v>0</v>
      </c>
      <c r="AO366" s="47">
        <v>0</v>
      </c>
      <c r="AP366" s="47">
        <v>0</v>
      </c>
      <c r="AQ366" s="47">
        <v>0</v>
      </c>
      <c r="AR366" s="47">
        <v>0</v>
      </c>
      <c r="AS366" s="47">
        <v>0</v>
      </c>
      <c r="AT366" s="47">
        <v>0</v>
      </c>
      <c r="AU366" s="47">
        <v>0</v>
      </c>
      <c r="AV366" s="47">
        <v>0</v>
      </c>
      <c r="AW366" s="47">
        <v>0</v>
      </c>
      <c r="AX366" s="47">
        <v>0</v>
      </c>
      <c r="AY366">
        <v>1</v>
      </c>
      <c r="AZ366" s="47">
        <v>0</v>
      </c>
      <c r="BA366" s="47">
        <v>0</v>
      </c>
      <c r="BB366">
        <v>0</v>
      </c>
      <c r="BC366" t="s">
        <v>684</v>
      </c>
      <c r="BD366">
        <v>0</v>
      </c>
      <c r="BE366">
        <v>5</v>
      </c>
      <c r="BF366">
        <v>0</v>
      </c>
      <c r="BG366">
        <v>0</v>
      </c>
    </row>
    <row r="367" spans="1:59" x14ac:dyDescent="0.25">
      <c r="A367" s="47">
        <v>0</v>
      </c>
      <c r="B367" s="47">
        <v>0</v>
      </c>
      <c r="C367" s="47">
        <v>0</v>
      </c>
      <c r="D367" s="47">
        <v>0</v>
      </c>
      <c r="E367" s="47">
        <v>0</v>
      </c>
      <c r="F367" s="47">
        <v>0</v>
      </c>
      <c r="G367" s="47">
        <v>0</v>
      </c>
      <c r="H367" s="47">
        <v>0</v>
      </c>
      <c r="I367" s="47">
        <v>0</v>
      </c>
      <c r="J367" s="47">
        <v>1</v>
      </c>
      <c r="K367" s="47">
        <v>21</v>
      </c>
      <c r="L367" s="47">
        <v>275</v>
      </c>
      <c r="M367" s="47">
        <v>1</v>
      </c>
      <c r="N367" s="47">
        <v>6</v>
      </c>
      <c r="O367" s="42">
        <v>0</v>
      </c>
      <c r="P367" s="42">
        <v>6.78</v>
      </c>
      <c r="Q367" s="42">
        <v>0</v>
      </c>
      <c r="R367" s="42">
        <v>5</v>
      </c>
      <c r="S367" s="47">
        <v>2</v>
      </c>
      <c r="T367" s="42">
        <v>7.4</v>
      </c>
      <c r="U367" s="42">
        <v>9</v>
      </c>
      <c r="V367" s="42">
        <v>1</v>
      </c>
      <c r="W367" s="42">
        <v>102</v>
      </c>
      <c r="X367" s="42">
        <v>104</v>
      </c>
      <c r="Y367" s="42">
        <v>0</v>
      </c>
      <c r="Z367" s="42">
        <v>0</v>
      </c>
      <c r="AA367" s="42">
        <v>0</v>
      </c>
      <c r="AB367" s="42">
        <v>0</v>
      </c>
      <c r="AC367" s="42">
        <v>0</v>
      </c>
      <c r="AD367" s="42">
        <v>0.5</v>
      </c>
      <c r="AE367" s="42">
        <v>0</v>
      </c>
      <c r="AF367" s="42">
        <v>0</v>
      </c>
      <c r="AG367" s="42">
        <v>0</v>
      </c>
      <c r="AH367" s="42">
        <v>0</v>
      </c>
      <c r="AI367" s="47">
        <v>0</v>
      </c>
      <c r="AJ367" s="47">
        <v>0</v>
      </c>
      <c r="AK367" s="47">
        <v>0</v>
      </c>
      <c r="AL367" s="47">
        <v>0</v>
      </c>
      <c r="AM367" s="47">
        <v>0</v>
      </c>
      <c r="AN367">
        <v>0</v>
      </c>
      <c r="AO367" s="47">
        <v>1</v>
      </c>
      <c r="AP367" s="47">
        <v>0</v>
      </c>
      <c r="AQ367" s="47">
        <v>0</v>
      </c>
      <c r="AR367" s="47">
        <v>0</v>
      </c>
      <c r="AS367" s="47">
        <v>0</v>
      </c>
      <c r="AT367" s="47">
        <v>0</v>
      </c>
      <c r="AU367" s="47">
        <v>0</v>
      </c>
      <c r="AV367" s="47">
        <v>0</v>
      </c>
      <c r="AW367" s="47">
        <v>0</v>
      </c>
      <c r="AX367" s="47">
        <v>0</v>
      </c>
      <c r="AY367">
        <v>0</v>
      </c>
      <c r="AZ367" s="47">
        <v>0</v>
      </c>
      <c r="BA367" s="47">
        <v>0</v>
      </c>
      <c r="BB367">
        <v>0</v>
      </c>
      <c r="BC367" t="s">
        <v>508</v>
      </c>
      <c r="BD367">
        <v>5</v>
      </c>
      <c r="BE367">
        <v>0</v>
      </c>
      <c r="BF367">
        <v>1</v>
      </c>
      <c r="BG367">
        <v>0</v>
      </c>
    </row>
    <row r="368" spans="1:59" x14ac:dyDescent="0.25">
      <c r="A368" s="47">
        <v>1</v>
      </c>
      <c r="B368" s="47">
        <v>40</v>
      </c>
      <c r="C368" s="47">
        <v>21</v>
      </c>
      <c r="D368" s="47">
        <v>5</v>
      </c>
      <c r="E368" s="47">
        <v>34</v>
      </c>
      <c r="F368" s="47">
        <v>3</v>
      </c>
      <c r="G368" s="47">
        <v>7</v>
      </c>
      <c r="H368" s="47">
        <v>0</v>
      </c>
      <c r="I368" s="47">
        <v>0</v>
      </c>
      <c r="J368" s="47">
        <v>3</v>
      </c>
      <c r="K368" s="47">
        <v>21</v>
      </c>
      <c r="L368" s="47">
        <v>290</v>
      </c>
      <c r="M368" s="47">
        <v>2</v>
      </c>
      <c r="N368" s="47">
        <v>5</v>
      </c>
      <c r="O368" s="42">
        <v>0</v>
      </c>
      <c r="P368" s="42">
        <v>10.75</v>
      </c>
      <c r="Q368" s="42">
        <v>0</v>
      </c>
      <c r="R368" s="42">
        <v>5.88</v>
      </c>
      <c r="S368" s="47">
        <v>17</v>
      </c>
      <c r="T368" s="42">
        <v>3.05</v>
      </c>
      <c r="U368" s="42">
        <v>6.6874999999999991</v>
      </c>
      <c r="V368" s="42">
        <v>5.166666666666667</v>
      </c>
      <c r="W368" s="42">
        <v>97</v>
      </c>
      <c r="X368" s="42">
        <v>55</v>
      </c>
      <c r="Y368" s="42">
        <v>2</v>
      </c>
      <c r="Z368" s="42">
        <v>2.35</v>
      </c>
      <c r="AA368" s="42">
        <v>1.24</v>
      </c>
      <c r="AB368" s="42">
        <v>0.06</v>
      </c>
      <c r="AC368" s="42">
        <v>0.28999999999999998</v>
      </c>
      <c r="AD368" s="42">
        <v>0.18</v>
      </c>
      <c r="AE368" s="42">
        <v>0.18</v>
      </c>
      <c r="AF368" s="42">
        <v>0</v>
      </c>
      <c r="AG368" s="42">
        <v>0.41</v>
      </c>
      <c r="AH368" s="42">
        <v>0</v>
      </c>
      <c r="AI368" s="47">
        <v>15</v>
      </c>
      <c r="AJ368" s="47">
        <v>20</v>
      </c>
      <c r="AK368" s="47">
        <v>10</v>
      </c>
      <c r="AL368" s="47">
        <v>0</v>
      </c>
      <c r="AM368" s="47">
        <v>2</v>
      </c>
      <c r="AN368">
        <v>2</v>
      </c>
      <c r="AO368" s="47">
        <v>1</v>
      </c>
      <c r="AP368" s="47">
        <v>0</v>
      </c>
      <c r="AQ368" s="47">
        <v>7</v>
      </c>
      <c r="AR368" s="47">
        <v>0</v>
      </c>
      <c r="AS368" s="47">
        <v>19</v>
      </c>
      <c r="AT368" s="47">
        <v>20</v>
      </c>
      <c r="AU368" s="47">
        <v>11</v>
      </c>
      <c r="AV368" s="47">
        <v>1</v>
      </c>
      <c r="AW368" s="47">
        <v>3</v>
      </c>
      <c r="AX368" s="47">
        <v>1</v>
      </c>
      <c r="AY368">
        <v>2</v>
      </c>
      <c r="AZ368" s="47">
        <v>0</v>
      </c>
      <c r="BA368" s="47">
        <v>0</v>
      </c>
      <c r="BB368">
        <v>0</v>
      </c>
      <c r="BC368" t="s">
        <v>183</v>
      </c>
      <c r="BD368">
        <v>53.5</v>
      </c>
      <c r="BE368">
        <v>46.6</v>
      </c>
      <c r="BF368">
        <v>8</v>
      </c>
      <c r="BG368">
        <v>9</v>
      </c>
    </row>
    <row r="369" spans="1:59" x14ac:dyDescent="0.25">
      <c r="A369" s="47">
        <v>1</v>
      </c>
      <c r="B369" s="47">
        <v>16</v>
      </c>
      <c r="C369" s="47">
        <v>3</v>
      </c>
      <c r="D369" s="47">
        <v>6</v>
      </c>
      <c r="E369" s="47">
        <v>20</v>
      </c>
      <c r="F369" s="47">
        <v>1</v>
      </c>
      <c r="G369" s="47">
        <v>4</v>
      </c>
      <c r="H369" s="47">
        <v>0</v>
      </c>
      <c r="I369" s="47">
        <v>0</v>
      </c>
      <c r="J369" s="47">
        <v>4</v>
      </c>
      <c r="K369" s="47">
        <v>21</v>
      </c>
      <c r="L369" s="47">
        <v>266</v>
      </c>
      <c r="M369" s="47">
        <v>2</v>
      </c>
      <c r="N369" s="47">
        <v>5</v>
      </c>
      <c r="O369" s="42">
        <v>0</v>
      </c>
      <c r="P369" s="42">
        <v>12.95</v>
      </c>
      <c r="Q369" s="42">
        <v>0</v>
      </c>
      <c r="R369" s="42">
        <v>6.18</v>
      </c>
      <c r="S369" s="47">
        <v>10</v>
      </c>
      <c r="T369" s="42">
        <v>2.41</v>
      </c>
      <c r="U369" s="42">
        <v>6.7142857142857144</v>
      </c>
      <c r="V369" s="42">
        <v>4.9333333333333336</v>
      </c>
      <c r="W369" s="42">
        <v>80</v>
      </c>
      <c r="X369" s="42">
        <v>12</v>
      </c>
      <c r="Y369" s="42">
        <v>2</v>
      </c>
      <c r="Z369" s="42">
        <v>1.6</v>
      </c>
      <c r="AA369" s="42">
        <v>0.3</v>
      </c>
      <c r="AB369" s="42">
        <v>0.1</v>
      </c>
      <c r="AC369" s="42">
        <v>0.6</v>
      </c>
      <c r="AD369" s="42">
        <v>0.4</v>
      </c>
      <c r="AE369" s="42">
        <v>0.1</v>
      </c>
      <c r="AF369" s="42">
        <v>0</v>
      </c>
      <c r="AG369" s="42">
        <v>0.4</v>
      </c>
      <c r="AH369" s="42">
        <v>0</v>
      </c>
      <c r="AI369" s="47">
        <v>14</v>
      </c>
      <c r="AJ369" s="47">
        <v>13</v>
      </c>
      <c r="AK369" s="47">
        <v>1</v>
      </c>
      <c r="AL369" s="47">
        <v>0</v>
      </c>
      <c r="AM369" s="47">
        <v>3</v>
      </c>
      <c r="AN369">
        <v>1</v>
      </c>
      <c r="AO369" s="47">
        <v>3</v>
      </c>
      <c r="AP369" s="47">
        <v>0</v>
      </c>
      <c r="AQ369" s="47">
        <v>2</v>
      </c>
      <c r="AR369" s="47">
        <v>0</v>
      </c>
      <c r="AS369" s="47">
        <v>6</v>
      </c>
      <c r="AT369" s="47">
        <v>3</v>
      </c>
      <c r="AU369" s="47">
        <v>2</v>
      </c>
      <c r="AV369" s="47">
        <v>1</v>
      </c>
      <c r="AW369" s="47">
        <v>3</v>
      </c>
      <c r="AX369" s="47">
        <v>0</v>
      </c>
      <c r="AY369">
        <v>1</v>
      </c>
      <c r="AZ369" s="47">
        <v>0</v>
      </c>
      <c r="BA369" s="47">
        <v>2</v>
      </c>
      <c r="BB369">
        <v>0</v>
      </c>
      <c r="BC369" t="s">
        <v>204</v>
      </c>
      <c r="BD369">
        <v>47.1</v>
      </c>
      <c r="BE369">
        <v>14.8</v>
      </c>
      <c r="BF369">
        <v>7</v>
      </c>
      <c r="BG369">
        <v>3</v>
      </c>
    </row>
    <row r="370" spans="1:59" x14ac:dyDescent="0.25">
      <c r="A370" s="47">
        <v>3</v>
      </c>
      <c r="B370" s="47">
        <v>17</v>
      </c>
      <c r="C370" s="47">
        <v>14</v>
      </c>
      <c r="D370" s="47">
        <v>2</v>
      </c>
      <c r="E370" s="47">
        <v>5</v>
      </c>
      <c r="F370" s="47">
        <v>1</v>
      </c>
      <c r="G370" s="47">
        <v>1</v>
      </c>
      <c r="H370" s="47">
        <v>0</v>
      </c>
      <c r="I370" s="47">
        <v>0</v>
      </c>
      <c r="J370" s="47">
        <v>1</v>
      </c>
      <c r="K370" s="47">
        <v>21</v>
      </c>
      <c r="L370" s="47">
        <v>275</v>
      </c>
      <c r="M370" s="47">
        <v>2</v>
      </c>
      <c r="N370" s="47">
        <v>6</v>
      </c>
      <c r="O370" s="42">
        <v>0</v>
      </c>
      <c r="P370" s="42">
        <v>6.64</v>
      </c>
      <c r="Q370" s="42">
        <v>0</v>
      </c>
      <c r="R370" s="42">
        <v>4.0599999999999996</v>
      </c>
      <c r="S370" s="47">
        <v>7</v>
      </c>
      <c r="T370" s="42">
        <v>4.68</v>
      </c>
      <c r="U370" s="42">
        <v>5.1000000000000005</v>
      </c>
      <c r="V370" s="42">
        <v>3.2750000000000004</v>
      </c>
      <c r="W370" s="42">
        <v>101</v>
      </c>
      <c r="X370" s="42">
        <v>104</v>
      </c>
      <c r="Y370" s="42">
        <v>0.71</v>
      </c>
      <c r="Z370" s="42">
        <v>2.4300000000000002</v>
      </c>
      <c r="AA370" s="42">
        <v>2</v>
      </c>
      <c r="AB370" s="42">
        <v>0.43</v>
      </c>
      <c r="AC370" s="42">
        <v>0.28999999999999998</v>
      </c>
      <c r="AD370" s="42">
        <v>0.14000000000000001</v>
      </c>
      <c r="AE370" s="42">
        <v>0.14000000000000001</v>
      </c>
      <c r="AF370" s="42">
        <v>0</v>
      </c>
      <c r="AG370" s="42">
        <v>0.14000000000000001</v>
      </c>
      <c r="AH370" s="42">
        <v>0</v>
      </c>
      <c r="AI370" s="47">
        <v>3</v>
      </c>
      <c r="AJ370" s="47">
        <v>6</v>
      </c>
      <c r="AK370" s="47">
        <v>8</v>
      </c>
      <c r="AL370" s="47">
        <v>1</v>
      </c>
      <c r="AM370" s="47">
        <v>0</v>
      </c>
      <c r="AN370">
        <v>1</v>
      </c>
      <c r="AO370" s="47">
        <v>1</v>
      </c>
      <c r="AP370" s="47">
        <v>0</v>
      </c>
      <c r="AQ370" s="47">
        <v>0</v>
      </c>
      <c r="AR370" s="47">
        <v>0</v>
      </c>
      <c r="AS370" s="47">
        <v>2</v>
      </c>
      <c r="AT370" s="47">
        <v>11</v>
      </c>
      <c r="AU370" s="47">
        <v>6</v>
      </c>
      <c r="AV370" s="47">
        <v>2</v>
      </c>
      <c r="AW370" s="47">
        <v>2</v>
      </c>
      <c r="AX370" s="47">
        <v>0</v>
      </c>
      <c r="AY370">
        <v>0</v>
      </c>
      <c r="AZ370" s="47">
        <v>0</v>
      </c>
      <c r="BA370" s="47">
        <v>1</v>
      </c>
      <c r="BB370">
        <v>0</v>
      </c>
      <c r="BC370" t="s">
        <v>243</v>
      </c>
      <c r="BD370">
        <v>15.299999999999999</v>
      </c>
      <c r="BE370">
        <v>13.199999999999998</v>
      </c>
      <c r="BF370">
        <v>3</v>
      </c>
      <c r="BG370">
        <v>4</v>
      </c>
    </row>
    <row r="371" spans="1:59" x14ac:dyDescent="0.25">
      <c r="A371" s="47">
        <v>0</v>
      </c>
      <c r="B371" s="47">
        <v>2</v>
      </c>
      <c r="C371" s="47">
        <v>1</v>
      </c>
      <c r="D371" s="47">
        <v>2</v>
      </c>
      <c r="E371" s="47">
        <v>3</v>
      </c>
      <c r="F371" s="47">
        <v>0</v>
      </c>
      <c r="G371" s="47">
        <v>0</v>
      </c>
      <c r="H371" s="47">
        <v>0</v>
      </c>
      <c r="I371" s="47">
        <v>0</v>
      </c>
      <c r="J371" s="47">
        <v>1</v>
      </c>
      <c r="K371" s="47">
        <v>21</v>
      </c>
      <c r="L371" s="47">
        <v>275</v>
      </c>
      <c r="M371" s="47">
        <v>2</v>
      </c>
      <c r="N371" s="47">
        <v>6</v>
      </c>
      <c r="O371" s="42">
        <v>0</v>
      </c>
      <c r="P371" s="42">
        <v>2.59</v>
      </c>
      <c r="Q371" s="42">
        <v>0</v>
      </c>
      <c r="R371" s="42">
        <v>1.55</v>
      </c>
      <c r="S371" s="47">
        <v>4</v>
      </c>
      <c r="T371" s="42">
        <v>-1.42</v>
      </c>
      <c r="U371" s="42">
        <v>0</v>
      </c>
      <c r="V371" s="42">
        <v>0</v>
      </c>
      <c r="W371" s="42">
        <v>65</v>
      </c>
      <c r="X371" s="42">
        <v>105</v>
      </c>
      <c r="Y371" s="42">
        <v>0.75</v>
      </c>
      <c r="Z371" s="42">
        <v>0.5</v>
      </c>
      <c r="AA371" s="42">
        <v>0.25</v>
      </c>
      <c r="AB371" s="42">
        <v>0</v>
      </c>
      <c r="AC371" s="42">
        <v>0.5</v>
      </c>
      <c r="AD371" s="42">
        <v>0.25</v>
      </c>
      <c r="AE371" s="42">
        <v>0</v>
      </c>
      <c r="AF371" s="42">
        <v>0</v>
      </c>
      <c r="AG371" s="42">
        <v>0</v>
      </c>
      <c r="AH371" s="42">
        <v>0</v>
      </c>
      <c r="AI371" s="47">
        <v>0</v>
      </c>
      <c r="AJ371" s="47">
        <v>1</v>
      </c>
      <c r="AK371" s="47">
        <v>1</v>
      </c>
      <c r="AL371" s="47">
        <v>0</v>
      </c>
      <c r="AM371" s="47">
        <v>0</v>
      </c>
      <c r="AN371">
        <v>0</v>
      </c>
      <c r="AO371" s="47">
        <v>0</v>
      </c>
      <c r="AP371" s="47">
        <v>0</v>
      </c>
      <c r="AQ371" s="47">
        <v>0</v>
      </c>
      <c r="AR371" s="47">
        <v>0</v>
      </c>
      <c r="AS371" s="47">
        <v>3</v>
      </c>
      <c r="AT371" s="47">
        <v>1</v>
      </c>
      <c r="AU371" s="47">
        <v>0</v>
      </c>
      <c r="AV371" s="47">
        <v>0</v>
      </c>
      <c r="AW371" s="47">
        <v>2</v>
      </c>
      <c r="AX371" s="47">
        <v>0</v>
      </c>
      <c r="AY371">
        <v>1</v>
      </c>
      <c r="AZ371" s="47">
        <v>0</v>
      </c>
      <c r="BA371" s="47">
        <v>0</v>
      </c>
      <c r="BB371">
        <v>0</v>
      </c>
      <c r="BC371" t="s">
        <v>460</v>
      </c>
      <c r="BD371">
        <v>0.89999999999999991</v>
      </c>
      <c r="BE371">
        <v>9.3000000000000007</v>
      </c>
      <c r="BF371">
        <v>0</v>
      </c>
      <c r="BG371">
        <v>0</v>
      </c>
    </row>
    <row r="372" spans="1:59" x14ac:dyDescent="0.25">
      <c r="A372" s="47">
        <v>0</v>
      </c>
      <c r="B372" s="47">
        <v>3</v>
      </c>
      <c r="C372" s="47">
        <v>10</v>
      </c>
      <c r="D372" s="47">
        <v>1</v>
      </c>
      <c r="E372" s="47">
        <v>1</v>
      </c>
      <c r="F372" s="47">
        <v>0</v>
      </c>
      <c r="G372" s="47">
        <v>1</v>
      </c>
      <c r="H372" s="47">
        <v>0</v>
      </c>
      <c r="I372" s="47">
        <v>0</v>
      </c>
      <c r="J372" s="47">
        <v>1</v>
      </c>
      <c r="K372" s="47">
        <v>21</v>
      </c>
      <c r="L372" s="47">
        <v>327</v>
      </c>
      <c r="M372" s="47">
        <v>3</v>
      </c>
      <c r="N372" s="47">
        <v>5</v>
      </c>
      <c r="O372" s="42">
        <v>0</v>
      </c>
      <c r="P372" s="42">
        <v>2.82</v>
      </c>
      <c r="Q372" s="42">
        <v>0</v>
      </c>
      <c r="R372" s="42">
        <v>1.1599999999999999</v>
      </c>
      <c r="S372" s="47">
        <v>7</v>
      </c>
      <c r="T372" s="42">
        <v>0.37</v>
      </c>
      <c r="U372" s="42">
        <v>0</v>
      </c>
      <c r="V372" s="42">
        <v>0</v>
      </c>
      <c r="W372" s="42">
        <v>80</v>
      </c>
      <c r="X372" s="42">
        <v>11</v>
      </c>
      <c r="Y372" s="42">
        <v>0.14000000000000001</v>
      </c>
      <c r="Z372" s="42">
        <v>0.43</v>
      </c>
      <c r="AA372" s="42">
        <v>1.43</v>
      </c>
      <c r="AB372" s="42">
        <v>0</v>
      </c>
      <c r="AC372" s="42">
        <v>0.14000000000000001</v>
      </c>
      <c r="AD372" s="42">
        <v>0.14000000000000001</v>
      </c>
      <c r="AE372" s="42">
        <v>0</v>
      </c>
      <c r="AF372" s="42">
        <v>0</v>
      </c>
      <c r="AG372" s="42">
        <v>0.14000000000000001</v>
      </c>
      <c r="AH372" s="42">
        <v>0</v>
      </c>
      <c r="AI372" s="47">
        <v>1</v>
      </c>
      <c r="AJ372" s="47">
        <v>2</v>
      </c>
      <c r="AK372" s="47">
        <v>9</v>
      </c>
      <c r="AL372" s="47">
        <v>0</v>
      </c>
      <c r="AM372" s="47">
        <v>1</v>
      </c>
      <c r="AN372">
        <v>0</v>
      </c>
      <c r="AO372" s="47">
        <v>1</v>
      </c>
      <c r="AP372" s="47">
        <v>0</v>
      </c>
      <c r="AQ372" s="47">
        <v>1</v>
      </c>
      <c r="AR372" s="47">
        <v>0</v>
      </c>
      <c r="AS372" s="47">
        <v>0</v>
      </c>
      <c r="AT372" s="47">
        <v>1</v>
      </c>
      <c r="AU372" s="47">
        <v>1</v>
      </c>
      <c r="AV372" s="47">
        <v>0</v>
      </c>
      <c r="AW372" s="47">
        <v>0</v>
      </c>
      <c r="AX372" s="47">
        <v>0</v>
      </c>
      <c r="AY372">
        <v>0</v>
      </c>
      <c r="AZ372" s="47">
        <v>0</v>
      </c>
      <c r="BA372" s="47">
        <v>0</v>
      </c>
      <c r="BB372">
        <v>0</v>
      </c>
      <c r="BC372" t="s">
        <v>171</v>
      </c>
      <c r="BD372">
        <v>7.2</v>
      </c>
      <c r="BE372">
        <v>0.89999999999999991</v>
      </c>
      <c r="BF372">
        <v>0</v>
      </c>
      <c r="BG372">
        <v>0</v>
      </c>
    </row>
    <row r="373" spans="1:59" x14ac:dyDescent="0.25">
      <c r="A373" s="47">
        <v>2</v>
      </c>
      <c r="B373" s="47">
        <v>6</v>
      </c>
      <c r="C373" s="47">
        <v>3</v>
      </c>
      <c r="D373" s="47">
        <v>1</v>
      </c>
      <c r="E373" s="47">
        <v>6</v>
      </c>
      <c r="F373" s="47">
        <v>0</v>
      </c>
      <c r="G373" s="47">
        <v>0</v>
      </c>
      <c r="H373" s="47">
        <v>0</v>
      </c>
      <c r="I373" s="47">
        <v>0</v>
      </c>
      <c r="J373" s="47">
        <v>2</v>
      </c>
      <c r="K373" s="47">
        <v>21</v>
      </c>
      <c r="L373" s="47">
        <v>262</v>
      </c>
      <c r="M373" s="47">
        <v>2</v>
      </c>
      <c r="N373" s="47">
        <v>6</v>
      </c>
      <c r="O373" s="42">
        <v>0</v>
      </c>
      <c r="P373" s="42">
        <v>5.66</v>
      </c>
      <c r="Q373" s="42">
        <v>0</v>
      </c>
      <c r="R373" s="42">
        <v>2.85</v>
      </c>
      <c r="S373" s="47">
        <v>6</v>
      </c>
      <c r="T373" s="42">
        <v>1.56</v>
      </c>
      <c r="U373" s="42">
        <v>5.8</v>
      </c>
      <c r="V373" s="42">
        <v>2.2599999999999998</v>
      </c>
      <c r="W373" s="42">
        <v>49</v>
      </c>
      <c r="X373" s="42">
        <v>63</v>
      </c>
      <c r="Y373" s="42">
        <v>1</v>
      </c>
      <c r="Z373" s="42">
        <v>1</v>
      </c>
      <c r="AA373" s="42">
        <v>0.5</v>
      </c>
      <c r="AB373" s="42">
        <v>0.33</v>
      </c>
      <c r="AC373" s="42">
        <v>0.17</v>
      </c>
      <c r="AD373" s="42">
        <v>0.33</v>
      </c>
      <c r="AE373" s="42">
        <v>0</v>
      </c>
      <c r="AF373" s="42">
        <v>0</v>
      </c>
      <c r="AG373" s="42">
        <v>0</v>
      </c>
      <c r="AH373" s="42">
        <v>0</v>
      </c>
      <c r="AI373" s="47">
        <v>0</v>
      </c>
      <c r="AJ373" s="47">
        <v>0</v>
      </c>
      <c r="AK373" s="47">
        <v>0</v>
      </c>
      <c r="AL373" s="47">
        <v>0</v>
      </c>
      <c r="AM373" s="47">
        <v>1</v>
      </c>
      <c r="AN373">
        <v>0</v>
      </c>
      <c r="AO373" s="47">
        <v>1</v>
      </c>
      <c r="AP373" s="47">
        <v>0</v>
      </c>
      <c r="AQ373" s="47">
        <v>0</v>
      </c>
      <c r="AR373" s="47">
        <v>0</v>
      </c>
      <c r="AS373" s="47">
        <v>6</v>
      </c>
      <c r="AT373" s="47">
        <v>6</v>
      </c>
      <c r="AU373" s="47">
        <v>3</v>
      </c>
      <c r="AV373" s="47">
        <v>2</v>
      </c>
      <c r="AW373" s="47">
        <v>0</v>
      </c>
      <c r="AX373" s="47">
        <v>0</v>
      </c>
      <c r="AY373">
        <v>1</v>
      </c>
      <c r="AZ373" s="47">
        <v>0</v>
      </c>
      <c r="BA373" s="47">
        <v>0</v>
      </c>
      <c r="BB373">
        <v>0</v>
      </c>
      <c r="BC373" t="s">
        <v>216</v>
      </c>
      <c r="BD373">
        <v>5.8</v>
      </c>
      <c r="BE373">
        <v>12.299999999999999</v>
      </c>
      <c r="BF373">
        <v>1</v>
      </c>
      <c r="BG373">
        <v>5</v>
      </c>
    </row>
    <row r="374" spans="1:59" x14ac:dyDescent="0.25">
      <c r="A374" s="47">
        <v>0</v>
      </c>
      <c r="B374" s="47">
        <v>0</v>
      </c>
      <c r="C374" s="47">
        <v>0</v>
      </c>
      <c r="D374" s="47">
        <v>0</v>
      </c>
      <c r="E374" s="47">
        <v>1</v>
      </c>
      <c r="F374" s="47">
        <v>0</v>
      </c>
      <c r="G374" s="47">
        <v>0</v>
      </c>
      <c r="H374" s="47">
        <v>0</v>
      </c>
      <c r="I374" s="47">
        <v>0</v>
      </c>
      <c r="J374" s="47">
        <v>2</v>
      </c>
      <c r="K374" s="47">
        <v>21</v>
      </c>
      <c r="L374" s="47">
        <v>262</v>
      </c>
      <c r="M374" s="47">
        <v>1</v>
      </c>
      <c r="N374" s="47">
        <v>6</v>
      </c>
      <c r="O374" s="42">
        <v>0</v>
      </c>
      <c r="P374" s="42">
        <v>9.4700000000000006</v>
      </c>
      <c r="Q374" s="42">
        <v>0</v>
      </c>
      <c r="R374" s="42">
        <v>3.25</v>
      </c>
      <c r="S374" s="47">
        <v>6</v>
      </c>
      <c r="T374" s="42">
        <v>7.33</v>
      </c>
      <c r="U374" s="42">
        <v>0</v>
      </c>
      <c r="V374" s="42">
        <v>0</v>
      </c>
      <c r="W374" s="42">
        <v>91</v>
      </c>
      <c r="X374" s="42">
        <v>100</v>
      </c>
      <c r="Y374" s="42">
        <v>0.17</v>
      </c>
      <c r="Z374" s="42">
        <v>0</v>
      </c>
      <c r="AA374" s="42">
        <v>0</v>
      </c>
      <c r="AB374" s="42">
        <v>0</v>
      </c>
      <c r="AC374" s="42">
        <v>0</v>
      </c>
      <c r="AD374" s="42">
        <v>0.33</v>
      </c>
      <c r="AE374" s="42">
        <v>0</v>
      </c>
      <c r="AF374" s="42">
        <v>0</v>
      </c>
      <c r="AG374" s="42">
        <v>0</v>
      </c>
      <c r="AH374" s="42">
        <v>0</v>
      </c>
      <c r="AI374" s="47">
        <v>1</v>
      </c>
      <c r="AJ374" s="47">
        <v>0</v>
      </c>
      <c r="AK374" s="47">
        <v>0</v>
      </c>
      <c r="AL374" s="47">
        <v>0</v>
      </c>
      <c r="AM374" s="47">
        <v>0</v>
      </c>
      <c r="AN374">
        <v>0</v>
      </c>
      <c r="AO374" s="47">
        <v>2</v>
      </c>
      <c r="AP374" s="47">
        <v>0</v>
      </c>
      <c r="AQ374" s="47">
        <v>0</v>
      </c>
      <c r="AR374" s="47">
        <v>0</v>
      </c>
      <c r="AS374" s="47">
        <v>0</v>
      </c>
      <c r="AT374" s="47">
        <v>0</v>
      </c>
      <c r="AU374" s="47">
        <v>0</v>
      </c>
      <c r="AV374" s="47">
        <v>0</v>
      </c>
      <c r="AW374" s="47">
        <v>0</v>
      </c>
      <c r="AX374" s="47">
        <v>0</v>
      </c>
      <c r="AY374">
        <v>0</v>
      </c>
      <c r="AZ374" s="47">
        <v>0</v>
      </c>
      <c r="BA374" s="47">
        <v>0</v>
      </c>
      <c r="BB374">
        <v>0</v>
      </c>
      <c r="BC374" t="s">
        <v>54</v>
      </c>
      <c r="BD374">
        <v>10.5</v>
      </c>
      <c r="BE374">
        <v>0</v>
      </c>
      <c r="BF374">
        <v>0</v>
      </c>
      <c r="BG374">
        <v>0</v>
      </c>
    </row>
    <row r="375" spans="1:59" x14ac:dyDescent="0.25">
      <c r="A375" s="47">
        <v>0</v>
      </c>
      <c r="B375" s="47">
        <v>0</v>
      </c>
      <c r="C375" s="47">
        <v>4</v>
      </c>
      <c r="D375" s="47">
        <v>0</v>
      </c>
      <c r="E375" s="47">
        <v>1</v>
      </c>
      <c r="F375" s="47">
        <v>0</v>
      </c>
      <c r="G375" s="47">
        <v>0</v>
      </c>
      <c r="H375" s="47">
        <v>0</v>
      </c>
      <c r="I375" s="47">
        <v>0</v>
      </c>
      <c r="J375" s="47">
        <v>1</v>
      </c>
      <c r="K375" s="47">
        <v>21</v>
      </c>
      <c r="L375" s="47">
        <v>262</v>
      </c>
      <c r="M375" s="47">
        <v>3</v>
      </c>
      <c r="N375" s="47">
        <v>6</v>
      </c>
      <c r="O375" s="42">
        <v>0</v>
      </c>
      <c r="P375" s="42">
        <v>3.62</v>
      </c>
      <c r="Q375" s="42">
        <v>0</v>
      </c>
      <c r="R375" s="42">
        <v>1.43</v>
      </c>
      <c r="S375" s="47">
        <v>3</v>
      </c>
      <c r="T375" s="42">
        <v>0.13</v>
      </c>
      <c r="U375" s="42">
        <v>0</v>
      </c>
      <c r="V375" s="42">
        <v>1.4333333333333336</v>
      </c>
      <c r="W375" s="42">
        <v>57</v>
      </c>
      <c r="X375" s="42">
        <v>99</v>
      </c>
      <c r="Y375" s="42">
        <v>0.33</v>
      </c>
      <c r="Z375" s="42">
        <v>0</v>
      </c>
      <c r="AA375" s="42">
        <v>1.33</v>
      </c>
      <c r="AB375" s="42">
        <v>0</v>
      </c>
      <c r="AC375" s="42">
        <v>0</v>
      </c>
      <c r="AD375" s="42">
        <v>0.33</v>
      </c>
      <c r="AE375" s="42">
        <v>0</v>
      </c>
      <c r="AF375" s="42">
        <v>0</v>
      </c>
      <c r="AG375" s="42">
        <v>0</v>
      </c>
      <c r="AH375" s="42">
        <v>0</v>
      </c>
      <c r="AI375" s="47">
        <v>0</v>
      </c>
      <c r="AJ375" s="47">
        <v>0</v>
      </c>
      <c r="AK375" s="47">
        <v>0</v>
      </c>
      <c r="AL375" s="47">
        <v>0</v>
      </c>
      <c r="AM375" s="47">
        <v>0</v>
      </c>
      <c r="AN375">
        <v>0</v>
      </c>
      <c r="AO375" s="47">
        <v>0</v>
      </c>
      <c r="AP375" s="47">
        <v>0</v>
      </c>
      <c r="AQ375" s="47">
        <v>0</v>
      </c>
      <c r="AR375" s="47">
        <v>0</v>
      </c>
      <c r="AS375" s="47">
        <v>1</v>
      </c>
      <c r="AT375" s="47">
        <v>0</v>
      </c>
      <c r="AU375" s="47">
        <v>4</v>
      </c>
      <c r="AV375" s="47">
        <v>0</v>
      </c>
      <c r="AW375" s="47">
        <v>0</v>
      </c>
      <c r="AX375" s="47">
        <v>0</v>
      </c>
      <c r="AY375">
        <v>1</v>
      </c>
      <c r="AZ375" s="47">
        <v>0</v>
      </c>
      <c r="BA375" s="47">
        <v>0</v>
      </c>
      <c r="BB375">
        <v>0</v>
      </c>
      <c r="BC375" t="s">
        <v>540</v>
      </c>
      <c r="BD375">
        <v>0</v>
      </c>
      <c r="BE375">
        <v>4.3</v>
      </c>
      <c r="BF375">
        <v>0</v>
      </c>
      <c r="BG375">
        <v>3</v>
      </c>
    </row>
    <row r="376" spans="1:59" x14ac:dyDescent="0.25">
      <c r="A376" s="47">
        <v>0</v>
      </c>
      <c r="B376" s="47">
        <v>1</v>
      </c>
      <c r="C376" s="47">
        <v>5</v>
      </c>
      <c r="D376" s="47">
        <v>0</v>
      </c>
      <c r="E376" s="47">
        <v>0</v>
      </c>
      <c r="F376" s="47">
        <v>0</v>
      </c>
      <c r="G376" s="47">
        <v>0</v>
      </c>
      <c r="H376" s="47">
        <v>0</v>
      </c>
      <c r="I376" s="47">
        <v>0</v>
      </c>
      <c r="J376" s="47">
        <v>1</v>
      </c>
      <c r="K376" s="47">
        <v>21</v>
      </c>
      <c r="L376" s="47">
        <v>262</v>
      </c>
      <c r="M376" s="47">
        <v>2</v>
      </c>
      <c r="N376" s="47">
        <v>5</v>
      </c>
      <c r="O376" s="42">
        <v>0</v>
      </c>
      <c r="P376" s="42">
        <v>3.52</v>
      </c>
      <c r="Q376" s="42">
        <v>0</v>
      </c>
      <c r="R376" s="42">
        <v>2.35</v>
      </c>
      <c r="S376" s="47">
        <v>2</v>
      </c>
      <c r="T376" s="42">
        <v>-0.32</v>
      </c>
      <c r="U376" s="42">
        <v>5.6</v>
      </c>
      <c r="V376" s="42">
        <v>-0.9</v>
      </c>
      <c r="W376" s="42">
        <v>40</v>
      </c>
      <c r="X376" s="42">
        <v>62</v>
      </c>
      <c r="Y376" s="42">
        <v>0</v>
      </c>
      <c r="Z376" s="42">
        <v>0.5</v>
      </c>
      <c r="AA376" s="42">
        <v>2.5</v>
      </c>
      <c r="AB376" s="42">
        <v>0</v>
      </c>
      <c r="AC376" s="42">
        <v>0</v>
      </c>
      <c r="AD376" s="42">
        <v>0.5</v>
      </c>
      <c r="AE376" s="42">
        <v>0</v>
      </c>
      <c r="AF376" s="42">
        <v>0</v>
      </c>
      <c r="AG376" s="42">
        <v>0</v>
      </c>
      <c r="AH376" s="42">
        <v>0</v>
      </c>
      <c r="AI376" s="47">
        <v>0</v>
      </c>
      <c r="AJ376" s="47">
        <v>1</v>
      </c>
      <c r="AK376" s="47">
        <v>2</v>
      </c>
      <c r="AL376" s="47">
        <v>0</v>
      </c>
      <c r="AM376" s="47">
        <v>0</v>
      </c>
      <c r="AN376">
        <v>0</v>
      </c>
      <c r="AO376" s="47">
        <v>1</v>
      </c>
      <c r="AP376" s="47">
        <v>0</v>
      </c>
      <c r="AQ376" s="47">
        <v>0</v>
      </c>
      <c r="AR376" s="47">
        <v>0</v>
      </c>
      <c r="AS376" s="47">
        <v>0</v>
      </c>
      <c r="AT376" s="47">
        <v>0</v>
      </c>
      <c r="AU376" s="47">
        <v>3</v>
      </c>
      <c r="AV376" s="47">
        <v>0</v>
      </c>
      <c r="AW376" s="47">
        <v>0</v>
      </c>
      <c r="AX376" s="47">
        <v>0</v>
      </c>
      <c r="AY376">
        <v>0</v>
      </c>
      <c r="AZ376" s="47">
        <v>0</v>
      </c>
      <c r="BA376" s="47">
        <v>0</v>
      </c>
      <c r="BB376">
        <v>0</v>
      </c>
      <c r="BC376" t="s">
        <v>221</v>
      </c>
      <c r="BD376">
        <v>5.6</v>
      </c>
      <c r="BE376">
        <v>-0.89999999999999991</v>
      </c>
      <c r="BF376">
        <v>1</v>
      </c>
      <c r="BG376">
        <v>1</v>
      </c>
    </row>
    <row r="377" spans="1:59" x14ac:dyDescent="0.25">
      <c r="A377" s="47">
        <v>0</v>
      </c>
      <c r="B377" s="47">
        <v>2</v>
      </c>
      <c r="C377" s="47">
        <v>3</v>
      </c>
      <c r="D377" s="47">
        <v>1</v>
      </c>
      <c r="E377" s="47">
        <v>0</v>
      </c>
      <c r="F377" s="47">
        <v>0</v>
      </c>
      <c r="G377" s="47">
        <v>1</v>
      </c>
      <c r="H377" s="47">
        <v>0</v>
      </c>
      <c r="I377" s="47">
        <v>0</v>
      </c>
      <c r="J377" s="47">
        <v>1</v>
      </c>
      <c r="K377" s="47">
        <v>21</v>
      </c>
      <c r="L377" s="47">
        <v>293</v>
      </c>
      <c r="M377" s="47">
        <v>3</v>
      </c>
      <c r="N377" s="47">
        <v>6</v>
      </c>
      <c r="O377" s="42">
        <v>0</v>
      </c>
      <c r="P377" s="42">
        <v>2.5299999999999998</v>
      </c>
      <c r="Q377" s="42">
        <v>0</v>
      </c>
      <c r="R377" s="42">
        <v>1.7</v>
      </c>
      <c r="S377" s="47">
        <v>5</v>
      </c>
      <c r="T377" s="42">
        <v>1.93</v>
      </c>
      <c r="U377" s="42">
        <v>1.8</v>
      </c>
      <c r="V377" s="42">
        <v>1.675</v>
      </c>
      <c r="W377" s="42">
        <v>61</v>
      </c>
      <c r="X377" s="42">
        <v>94</v>
      </c>
      <c r="Y377" s="42">
        <v>0</v>
      </c>
      <c r="Z377" s="42">
        <v>0.4</v>
      </c>
      <c r="AA377" s="42">
        <v>0.6</v>
      </c>
      <c r="AB377" s="42">
        <v>0</v>
      </c>
      <c r="AC377" s="42">
        <v>0.2</v>
      </c>
      <c r="AD377" s="42">
        <v>0.2</v>
      </c>
      <c r="AE377" s="42">
        <v>0</v>
      </c>
      <c r="AF377" s="42">
        <v>0</v>
      </c>
      <c r="AG377" s="42">
        <v>0.2</v>
      </c>
      <c r="AH377" s="42">
        <v>0</v>
      </c>
      <c r="AI377" s="47">
        <v>0</v>
      </c>
      <c r="AJ377" s="47">
        <v>2</v>
      </c>
      <c r="AK377" s="47">
        <v>2</v>
      </c>
      <c r="AL377" s="47">
        <v>0</v>
      </c>
      <c r="AM377" s="47">
        <v>0</v>
      </c>
      <c r="AN377">
        <v>0</v>
      </c>
      <c r="AO377" s="47">
        <v>0</v>
      </c>
      <c r="AP377" s="47">
        <v>0</v>
      </c>
      <c r="AQ377" s="47">
        <v>0</v>
      </c>
      <c r="AR377" s="47">
        <v>0</v>
      </c>
      <c r="AS377" s="47">
        <v>0</v>
      </c>
      <c r="AT377" s="47">
        <v>0</v>
      </c>
      <c r="AU377" s="47">
        <v>1</v>
      </c>
      <c r="AV377" s="47">
        <v>0</v>
      </c>
      <c r="AW377" s="47">
        <v>1</v>
      </c>
      <c r="AX377" s="47">
        <v>0</v>
      </c>
      <c r="AY377">
        <v>1</v>
      </c>
      <c r="AZ377" s="47">
        <v>0</v>
      </c>
      <c r="BA377" s="47">
        <v>1</v>
      </c>
      <c r="BB377">
        <v>0</v>
      </c>
      <c r="BC377" t="s">
        <v>539</v>
      </c>
      <c r="BD377">
        <v>1.7999999999999998</v>
      </c>
      <c r="BE377">
        <v>6.7</v>
      </c>
      <c r="BF377">
        <v>1</v>
      </c>
      <c r="BG377">
        <v>4</v>
      </c>
    </row>
    <row r="378" spans="1:59" x14ac:dyDescent="0.25">
      <c r="A378" s="47">
        <v>1</v>
      </c>
      <c r="B378" s="47">
        <v>0</v>
      </c>
      <c r="C378" s="47">
        <v>1</v>
      </c>
      <c r="D378" s="47">
        <v>0</v>
      </c>
      <c r="E378" s="47">
        <v>0</v>
      </c>
      <c r="F378" s="47">
        <v>0</v>
      </c>
      <c r="G378" s="47">
        <v>0</v>
      </c>
      <c r="H378" s="47">
        <v>0</v>
      </c>
      <c r="I378" s="47">
        <v>0</v>
      </c>
      <c r="J378" s="47">
        <v>3</v>
      </c>
      <c r="K378" s="47">
        <v>21</v>
      </c>
      <c r="L378" s="47">
        <v>282</v>
      </c>
      <c r="M378" s="47">
        <v>3</v>
      </c>
      <c r="N378" s="47">
        <v>2</v>
      </c>
      <c r="O378" s="42">
        <v>0</v>
      </c>
      <c r="P378" s="42">
        <v>4.49</v>
      </c>
      <c r="Q378" s="42">
        <v>0</v>
      </c>
      <c r="R378" s="42">
        <v>4.9000000000000004</v>
      </c>
      <c r="S378" s="47">
        <v>3</v>
      </c>
      <c r="T378" s="42">
        <v>4.1900000000000004</v>
      </c>
      <c r="U378" s="42">
        <v>2</v>
      </c>
      <c r="V378" s="42">
        <v>4.8499999999999996</v>
      </c>
      <c r="W378" s="42">
        <v>5</v>
      </c>
      <c r="X378" s="42">
        <v>0</v>
      </c>
      <c r="Y378" s="42">
        <v>0</v>
      </c>
      <c r="Z378" s="42">
        <v>0</v>
      </c>
      <c r="AA378" s="42">
        <v>0.25</v>
      </c>
      <c r="AB378" s="42">
        <v>0.25</v>
      </c>
      <c r="AC378" s="42">
        <v>0</v>
      </c>
      <c r="AD378" s="42">
        <v>0.75</v>
      </c>
      <c r="AE378" s="42">
        <v>0</v>
      </c>
      <c r="AF378" s="42">
        <v>0</v>
      </c>
      <c r="AG378" s="42">
        <v>0</v>
      </c>
      <c r="AH378" s="42">
        <v>0</v>
      </c>
      <c r="AI378" s="47">
        <v>0</v>
      </c>
      <c r="AJ378" s="47">
        <v>0</v>
      </c>
      <c r="AK378" s="47">
        <v>0</v>
      </c>
      <c r="AL378" s="47">
        <v>1</v>
      </c>
      <c r="AM378" s="47">
        <v>0</v>
      </c>
      <c r="AN378">
        <v>0</v>
      </c>
      <c r="AO378" s="47">
        <v>1</v>
      </c>
      <c r="AP378" s="47">
        <v>0</v>
      </c>
      <c r="AQ378" s="47">
        <v>0</v>
      </c>
      <c r="AR378" s="47">
        <v>0</v>
      </c>
      <c r="AS378" s="47">
        <v>0</v>
      </c>
      <c r="AT378" s="47">
        <v>0</v>
      </c>
      <c r="AU378" s="47">
        <v>1</v>
      </c>
      <c r="AV378" s="47">
        <v>0</v>
      </c>
      <c r="AW378" s="47">
        <v>0</v>
      </c>
      <c r="AX378" s="47">
        <v>0</v>
      </c>
      <c r="AY378">
        <v>2</v>
      </c>
      <c r="AZ378" s="47">
        <v>0</v>
      </c>
      <c r="BA378" s="47">
        <v>0</v>
      </c>
      <c r="BB378">
        <v>0</v>
      </c>
      <c r="BC378" t="s">
        <v>711</v>
      </c>
      <c r="BD378">
        <v>4</v>
      </c>
      <c r="BE378">
        <v>9.6999999999999993</v>
      </c>
      <c r="BF378">
        <v>2</v>
      </c>
      <c r="BG378">
        <v>2</v>
      </c>
    </row>
    <row r="379" spans="1:59" x14ac:dyDescent="0.25">
      <c r="A379" s="47">
        <v>1</v>
      </c>
      <c r="B379" s="47">
        <v>10</v>
      </c>
      <c r="C379" s="47">
        <v>4</v>
      </c>
      <c r="D379" s="47">
        <v>1</v>
      </c>
      <c r="E379" s="47">
        <v>2</v>
      </c>
      <c r="F379" s="47">
        <v>2</v>
      </c>
      <c r="G379" s="47">
        <v>0</v>
      </c>
      <c r="H379" s="47">
        <v>0</v>
      </c>
      <c r="I379" s="47">
        <v>0</v>
      </c>
      <c r="J379" s="47">
        <v>2</v>
      </c>
      <c r="K379" s="47">
        <v>21</v>
      </c>
      <c r="L379" s="47">
        <v>293</v>
      </c>
      <c r="M379" s="47">
        <v>2</v>
      </c>
      <c r="N379" s="47">
        <v>5</v>
      </c>
      <c r="O379" s="42">
        <v>0</v>
      </c>
      <c r="P379" s="42">
        <v>4.7300000000000004</v>
      </c>
      <c r="Q379" s="42">
        <v>0</v>
      </c>
      <c r="R379" s="42">
        <v>5.27</v>
      </c>
      <c r="S379" s="47">
        <v>6</v>
      </c>
      <c r="T379" s="42">
        <v>2.69</v>
      </c>
      <c r="U379" s="42">
        <v>0</v>
      </c>
      <c r="V379" s="42">
        <v>0</v>
      </c>
      <c r="W379" s="42">
        <v>88</v>
      </c>
      <c r="X379" s="42">
        <v>56</v>
      </c>
      <c r="Y379" s="42">
        <v>0.33</v>
      </c>
      <c r="Z379" s="42">
        <v>1.67</v>
      </c>
      <c r="AA379" s="42">
        <v>0.67</v>
      </c>
      <c r="AB379" s="42">
        <v>0.17</v>
      </c>
      <c r="AC379" s="42">
        <v>0.17</v>
      </c>
      <c r="AD379" s="42">
        <v>0.33</v>
      </c>
      <c r="AE379" s="42">
        <v>0.33</v>
      </c>
      <c r="AF379" s="42">
        <v>0</v>
      </c>
      <c r="AG379" s="42">
        <v>0</v>
      </c>
      <c r="AH379" s="42">
        <v>0</v>
      </c>
      <c r="AI379" s="47">
        <v>1</v>
      </c>
      <c r="AJ379" s="47">
        <v>6</v>
      </c>
      <c r="AK379" s="47">
        <v>3</v>
      </c>
      <c r="AL379" s="47">
        <v>1</v>
      </c>
      <c r="AM379" s="47">
        <v>0</v>
      </c>
      <c r="AN379">
        <v>1</v>
      </c>
      <c r="AO379" s="47">
        <v>1</v>
      </c>
      <c r="AP379" s="47">
        <v>0</v>
      </c>
      <c r="AQ379" s="47">
        <v>0</v>
      </c>
      <c r="AR379" s="47">
        <v>0</v>
      </c>
      <c r="AS379" s="47">
        <v>1</v>
      </c>
      <c r="AT379" s="47">
        <v>4</v>
      </c>
      <c r="AU379" s="47">
        <v>1</v>
      </c>
      <c r="AV379" s="47">
        <v>0</v>
      </c>
      <c r="AW379" s="47">
        <v>1</v>
      </c>
      <c r="AX379" s="47">
        <v>1</v>
      </c>
      <c r="AY379">
        <v>1</v>
      </c>
      <c r="AZ379" s="47">
        <v>0</v>
      </c>
      <c r="BA379" s="47">
        <v>0</v>
      </c>
      <c r="BB379">
        <v>0</v>
      </c>
      <c r="BC379" t="s">
        <v>234</v>
      </c>
      <c r="BD379">
        <v>15.799999999999999</v>
      </c>
      <c r="BE379">
        <v>15.8</v>
      </c>
      <c r="BF379">
        <v>0</v>
      </c>
      <c r="BG379">
        <v>0</v>
      </c>
    </row>
    <row r="380" spans="1:59" x14ac:dyDescent="0.25">
      <c r="A380" s="47">
        <v>0</v>
      </c>
      <c r="B380" s="47">
        <v>3</v>
      </c>
      <c r="C380" s="47">
        <v>2</v>
      </c>
      <c r="D380" s="47">
        <v>2</v>
      </c>
      <c r="E380" s="47">
        <v>0</v>
      </c>
      <c r="F380" s="47">
        <v>0</v>
      </c>
      <c r="G380" s="47">
        <v>0</v>
      </c>
      <c r="H380" s="47">
        <v>0</v>
      </c>
      <c r="I380" s="47">
        <v>0</v>
      </c>
      <c r="J380" s="47">
        <v>1</v>
      </c>
      <c r="K380" s="47">
        <v>21</v>
      </c>
      <c r="L380" s="47">
        <v>293</v>
      </c>
      <c r="M380" s="47">
        <v>3</v>
      </c>
      <c r="N380" s="47">
        <v>6</v>
      </c>
      <c r="O380" s="42">
        <v>0</v>
      </c>
      <c r="P380" s="42">
        <v>4.13</v>
      </c>
      <c r="Q380" s="42">
        <v>0</v>
      </c>
      <c r="R380" s="42">
        <v>4.8</v>
      </c>
      <c r="S380" s="47">
        <v>2</v>
      </c>
      <c r="T380" s="42">
        <v>5.54</v>
      </c>
      <c r="U380" s="42">
        <v>0</v>
      </c>
      <c r="V380" s="42">
        <v>0</v>
      </c>
      <c r="W380" s="42">
        <v>99</v>
      </c>
      <c r="X380" s="42">
        <v>97</v>
      </c>
      <c r="Y380" s="42">
        <v>0</v>
      </c>
      <c r="Z380" s="42">
        <v>1.5</v>
      </c>
      <c r="AA380" s="42">
        <v>1</v>
      </c>
      <c r="AB380" s="42">
        <v>0</v>
      </c>
      <c r="AC380" s="42">
        <v>1</v>
      </c>
      <c r="AD380" s="42">
        <v>0.5</v>
      </c>
      <c r="AE380" s="42">
        <v>0</v>
      </c>
      <c r="AF380" s="42">
        <v>0</v>
      </c>
      <c r="AG380" s="42">
        <v>0</v>
      </c>
      <c r="AH380" s="42">
        <v>0</v>
      </c>
      <c r="AI380" s="47">
        <v>0</v>
      </c>
      <c r="AJ380" s="47">
        <v>0</v>
      </c>
      <c r="AK380" s="47">
        <v>0</v>
      </c>
      <c r="AL380" s="47">
        <v>0</v>
      </c>
      <c r="AM380" s="47">
        <v>0</v>
      </c>
      <c r="AN380">
        <v>0</v>
      </c>
      <c r="AO380" s="47">
        <v>0</v>
      </c>
      <c r="AP380" s="47">
        <v>0</v>
      </c>
      <c r="AQ380" s="47">
        <v>0</v>
      </c>
      <c r="AR380" s="47">
        <v>0</v>
      </c>
      <c r="AS380" s="47">
        <v>0</v>
      </c>
      <c r="AT380" s="47">
        <v>3</v>
      </c>
      <c r="AU380" s="47">
        <v>2</v>
      </c>
      <c r="AV380" s="47">
        <v>0</v>
      </c>
      <c r="AW380" s="47">
        <v>2</v>
      </c>
      <c r="AX380" s="47">
        <v>0</v>
      </c>
      <c r="AY380">
        <v>1</v>
      </c>
      <c r="AZ380" s="47">
        <v>0</v>
      </c>
      <c r="BA380" s="47">
        <v>0</v>
      </c>
      <c r="BB380">
        <v>0</v>
      </c>
      <c r="BC380" t="s">
        <v>688</v>
      </c>
      <c r="BD380">
        <v>0</v>
      </c>
      <c r="BE380">
        <v>9.6</v>
      </c>
      <c r="BF380">
        <v>0</v>
      </c>
      <c r="BG380">
        <v>0</v>
      </c>
    </row>
    <row r="381" spans="1:59" x14ac:dyDescent="0.25">
      <c r="A381" s="47">
        <v>1</v>
      </c>
      <c r="B381" s="47">
        <v>10</v>
      </c>
      <c r="C381" s="47">
        <v>6</v>
      </c>
      <c r="D381" s="47">
        <v>0</v>
      </c>
      <c r="E381" s="47">
        <v>1</v>
      </c>
      <c r="F381" s="47">
        <v>0</v>
      </c>
      <c r="G381" s="47">
        <v>0</v>
      </c>
      <c r="H381" s="47">
        <v>0</v>
      </c>
      <c r="I381" s="47">
        <v>0</v>
      </c>
      <c r="J381" s="47">
        <v>2</v>
      </c>
      <c r="K381" s="47">
        <v>21</v>
      </c>
      <c r="L381" s="47">
        <v>282</v>
      </c>
      <c r="M381" s="47">
        <v>3</v>
      </c>
      <c r="N381" s="47">
        <v>5</v>
      </c>
      <c r="O381" s="42">
        <v>0</v>
      </c>
      <c r="P381" s="42">
        <v>5.23</v>
      </c>
      <c r="Q381" s="42">
        <v>0</v>
      </c>
      <c r="R381" s="42">
        <v>3.94</v>
      </c>
      <c r="S381" s="47">
        <v>5</v>
      </c>
      <c r="T381" s="42">
        <v>6.84</v>
      </c>
      <c r="U381" s="42">
        <v>1.8</v>
      </c>
      <c r="V381" s="42">
        <v>4.4749999999999996</v>
      </c>
      <c r="W381" s="42">
        <v>87</v>
      </c>
      <c r="X381" s="42">
        <v>104</v>
      </c>
      <c r="Y381" s="42">
        <v>0.2</v>
      </c>
      <c r="Z381" s="42">
        <v>2</v>
      </c>
      <c r="AA381" s="42">
        <v>1.2</v>
      </c>
      <c r="AB381" s="42">
        <v>0.2</v>
      </c>
      <c r="AC381" s="42">
        <v>0</v>
      </c>
      <c r="AD381" s="42">
        <v>0.4</v>
      </c>
      <c r="AE381" s="42">
        <v>0</v>
      </c>
      <c r="AF381" s="42">
        <v>0</v>
      </c>
      <c r="AG381" s="42">
        <v>0</v>
      </c>
      <c r="AH381" s="42">
        <v>0</v>
      </c>
      <c r="AI381" s="47">
        <v>0</v>
      </c>
      <c r="AJ381" s="47">
        <v>2</v>
      </c>
      <c r="AK381" s="47">
        <v>2</v>
      </c>
      <c r="AL381" s="47">
        <v>0</v>
      </c>
      <c r="AM381" s="47">
        <v>0</v>
      </c>
      <c r="AN381">
        <v>0</v>
      </c>
      <c r="AO381" s="47">
        <v>0</v>
      </c>
      <c r="AP381" s="47">
        <v>0</v>
      </c>
      <c r="AQ381" s="47">
        <v>0</v>
      </c>
      <c r="AR381" s="47">
        <v>0</v>
      </c>
      <c r="AS381" s="47">
        <v>1</v>
      </c>
      <c r="AT381" s="47">
        <v>8</v>
      </c>
      <c r="AU381" s="47">
        <v>4</v>
      </c>
      <c r="AV381" s="47">
        <v>1</v>
      </c>
      <c r="AW381" s="47">
        <v>0</v>
      </c>
      <c r="AX381" s="47">
        <v>0</v>
      </c>
      <c r="AY381">
        <v>2</v>
      </c>
      <c r="AZ381" s="47">
        <v>0</v>
      </c>
      <c r="BA381" s="47">
        <v>0</v>
      </c>
      <c r="BB381">
        <v>0</v>
      </c>
      <c r="BC381" t="s">
        <v>703</v>
      </c>
      <c r="BD381">
        <v>1.7999999999999998</v>
      </c>
      <c r="BE381">
        <v>17.899999999999999</v>
      </c>
      <c r="BF381">
        <v>1</v>
      </c>
      <c r="BG381">
        <v>4</v>
      </c>
    </row>
    <row r="382" spans="1:59" x14ac:dyDescent="0.25">
      <c r="A382" s="47">
        <v>1</v>
      </c>
      <c r="B382" s="47">
        <v>2</v>
      </c>
      <c r="C382" s="47">
        <v>4</v>
      </c>
      <c r="D382" s="47">
        <v>0</v>
      </c>
      <c r="E382" s="47">
        <v>5</v>
      </c>
      <c r="F382" s="47">
        <v>0</v>
      </c>
      <c r="G382" s="47">
        <v>0</v>
      </c>
      <c r="H382" s="47">
        <v>0</v>
      </c>
      <c r="I382" s="47">
        <v>0</v>
      </c>
      <c r="J382" s="47">
        <v>3</v>
      </c>
      <c r="K382" s="47">
        <v>21</v>
      </c>
      <c r="L382" s="47">
        <v>282</v>
      </c>
      <c r="M382" s="47">
        <v>3</v>
      </c>
      <c r="N382" s="47">
        <v>2</v>
      </c>
      <c r="O382" s="42">
        <v>0</v>
      </c>
      <c r="P382" s="42">
        <v>4.33</v>
      </c>
      <c r="Q382" s="42">
        <v>0</v>
      </c>
      <c r="R382" s="42">
        <v>2.5299999999999998</v>
      </c>
      <c r="S382" s="47">
        <v>7</v>
      </c>
      <c r="T382" s="42">
        <v>2.62</v>
      </c>
      <c r="U382" s="42">
        <v>0</v>
      </c>
      <c r="V382" s="42">
        <v>0</v>
      </c>
      <c r="W382" s="42">
        <v>68</v>
      </c>
      <c r="X382" s="42">
        <v>69</v>
      </c>
      <c r="Y382" s="42">
        <v>0.71</v>
      </c>
      <c r="Z382" s="42">
        <v>0.28999999999999998</v>
      </c>
      <c r="AA382" s="42">
        <v>0.56999999999999995</v>
      </c>
      <c r="AB382" s="42">
        <v>0.14000000000000001</v>
      </c>
      <c r="AC382" s="42">
        <v>0</v>
      </c>
      <c r="AD382" s="42">
        <v>0.43</v>
      </c>
      <c r="AE382" s="42">
        <v>0</v>
      </c>
      <c r="AF382" s="42">
        <v>0</v>
      </c>
      <c r="AG382" s="42">
        <v>0</v>
      </c>
      <c r="AH382" s="42">
        <v>0</v>
      </c>
      <c r="AI382" s="47">
        <v>0</v>
      </c>
      <c r="AJ382" s="47">
        <v>0</v>
      </c>
      <c r="AK382" s="47">
        <v>0</v>
      </c>
      <c r="AL382" s="47">
        <v>0</v>
      </c>
      <c r="AM382" s="47">
        <v>0</v>
      </c>
      <c r="AN382">
        <v>0</v>
      </c>
      <c r="AO382" s="47">
        <v>1</v>
      </c>
      <c r="AP382" s="47">
        <v>0</v>
      </c>
      <c r="AQ382" s="47">
        <v>0</v>
      </c>
      <c r="AR382" s="47">
        <v>0</v>
      </c>
      <c r="AS382" s="47">
        <v>5</v>
      </c>
      <c r="AT382" s="47">
        <v>2</v>
      </c>
      <c r="AU382" s="47">
        <v>4</v>
      </c>
      <c r="AV382" s="47">
        <v>1</v>
      </c>
      <c r="AW382" s="47">
        <v>0</v>
      </c>
      <c r="AX382" s="47">
        <v>0</v>
      </c>
      <c r="AY382">
        <v>2</v>
      </c>
      <c r="AZ382" s="47">
        <v>0</v>
      </c>
      <c r="BA382" s="47">
        <v>0</v>
      </c>
      <c r="BB382">
        <v>0</v>
      </c>
      <c r="BC382" t="s">
        <v>366</v>
      </c>
      <c r="BD382">
        <v>5</v>
      </c>
      <c r="BE382">
        <v>12.7</v>
      </c>
      <c r="BF382">
        <v>0</v>
      </c>
      <c r="BG382">
        <v>0</v>
      </c>
    </row>
    <row r="383" spans="1:59" x14ac:dyDescent="0.25">
      <c r="A383" s="47">
        <v>3</v>
      </c>
      <c r="B383" s="47">
        <v>13</v>
      </c>
      <c r="C383" s="47">
        <v>19</v>
      </c>
      <c r="D383" s="47">
        <v>1</v>
      </c>
      <c r="E383" s="47">
        <v>9</v>
      </c>
      <c r="F383" s="47">
        <v>0</v>
      </c>
      <c r="G383" s="47">
        <v>2</v>
      </c>
      <c r="H383" s="47">
        <v>0</v>
      </c>
      <c r="I383" s="47">
        <v>0</v>
      </c>
      <c r="J383" s="47">
        <v>3</v>
      </c>
      <c r="K383" s="47">
        <v>21</v>
      </c>
      <c r="L383" s="47">
        <v>265</v>
      </c>
      <c r="M383" s="47">
        <v>2</v>
      </c>
      <c r="N383" s="47">
        <v>6</v>
      </c>
      <c r="O383" s="42">
        <v>0</v>
      </c>
      <c r="P383" s="42">
        <v>3.77</v>
      </c>
      <c r="Q383" s="42">
        <v>0</v>
      </c>
      <c r="R383" s="42">
        <v>3.63</v>
      </c>
      <c r="S383" s="47">
        <v>9</v>
      </c>
      <c r="T383" s="42">
        <v>0.15</v>
      </c>
      <c r="U383" s="42">
        <v>3.78</v>
      </c>
      <c r="V383" s="42">
        <v>3.4250000000000003</v>
      </c>
      <c r="W383" s="42">
        <v>73</v>
      </c>
      <c r="X383" s="42">
        <v>23</v>
      </c>
      <c r="Y383" s="42">
        <v>1</v>
      </c>
      <c r="Z383" s="42">
        <v>1.44</v>
      </c>
      <c r="AA383" s="42">
        <v>2.11</v>
      </c>
      <c r="AB383" s="42">
        <v>0.33</v>
      </c>
      <c r="AC383" s="42">
        <v>0.11</v>
      </c>
      <c r="AD383" s="42">
        <v>0.33</v>
      </c>
      <c r="AE383" s="42">
        <v>0</v>
      </c>
      <c r="AF383" s="42">
        <v>0</v>
      </c>
      <c r="AG383" s="42">
        <v>0.22</v>
      </c>
      <c r="AH383" s="42">
        <v>0</v>
      </c>
      <c r="AI383" s="47">
        <v>3</v>
      </c>
      <c r="AJ383" s="47">
        <v>6</v>
      </c>
      <c r="AK383" s="47">
        <v>14</v>
      </c>
      <c r="AL383" s="47">
        <v>1</v>
      </c>
      <c r="AM383" s="47">
        <v>0</v>
      </c>
      <c r="AN383">
        <v>0</v>
      </c>
      <c r="AO383" s="47">
        <v>2</v>
      </c>
      <c r="AP383" s="47">
        <v>0</v>
      </c>
      <c r="AQ383" s="47">
        <v>2</v>
      </c>
      <c r="AR383" s="47">
        <v>0</v>
      </c>
      <c r="AS383" s="47">
        <v>6</v>
      </c>
      <c r="AT383" s="47">
        <v>7</v>
      </c>
      <c r="AU383" s="47">
        <v>5</v>
      </c>
      <c r="AV383" s="47">
        <v>2</v>
      </c>
      <c r="AW383" s="47">
        <v>1</v>
      </c>
      <c r="AX383" s="47">
        <v>0</v>
      </c>
      <c r="AY383">
        <v>1</v>
      </c>
      <c r="AZ383" s="47">
        <v>0</v>
      </c>
      <c r="BA383" s="47">
        <v>0</v>
      </c>
      <c r="BB383">
        <v>0</v>
      </c>
      <c r="BC383" t="s">
        <v>271</v>
      </c>
      <c r="BD383">
        <v>15.9</v>
      </c>
      <c r="BE383">
        <v>13.700000000000001</v>
      </c>
      <c r="BF383">
        <v>4</v>
      </c>
      <c r="BG383">
        <v>4</v>
      </c>
    </row>
    <row r="384" spans="1:59" x14ac:dyDescent="0.25">
      <c r="A384" s="47">
        <v>1</v>
      </c>
      <c r="B384" s="47">
        <v>0</v>
      </c>
      <c r="C384" s="47">
        <v>0</v>
      </c>
      <c r="D384" s="47">
        <v>0</v>
      </c>
      <c r="E384" s="47">
        <v>0</v>
      </c>
      <c r="F384" s="47">
        <v>0</v>
      </c>
      <c r="G384" s="47">
        <v>0</v>
      </c>
      <c r="H384" s="47">
        <v>0</v>
      </c>
      <c r="I384" s="47">
        <v>0</v>
      </c>
      <c r="J384" s="47">
        <v>1</v>
      </c>
      <c r="K384" s="47">
        <v>21</v>
      </c>
      <c r="L384" s="47">
        <v>282</v>
      </c>
      <c r="M384" s="47">
        <v>1</v>
      </c>
      <c r="N384" s="47">
        <v>6</v>
      </c>
      <c r="O384" s="42">
        <v>0</v>
      </c>
      <c r="P384" s="42">
        <v>3.42</v>
      </c>
      <c r="Q384" s="42">
        <v>0</v>
      </c>
      <c r="R384" s="42">
        <v>7</v>
      </c>
      <c r="S384" s="47">
        <v>1</v>
      </c>
      <c r="T384" s="42">
        <v>2.77</v>
      </c>
      <c r="U384" s="42">
        <v>0</v>
      </c>
      <c r="V384" s="42">
        <v>7</v>
      </c>
      <c r="W384" s="42">
        <v>104</v>
      </c>
      <c r="X384" s="42">
        <v>104</v>
      </c>
      <c r="Y384" s="42">
        <v>0</v>
      </c>
      <c r="Z384" s="42">
        <v>0</v>
      </c>
      <c r="AA384" s="42">
        <v>0</v>
      </c>
      <c r="AB384" s="42">
        <v>1</v>
      </c>
      <c r="AC384" s="42">
        <v>0</v>
      </c>
      <c r="AD384" s="42">
        <v>1</v>
      </c>
      <c r="AE384" s="42">
        <v>0</v>
      </c>
      <c r="AF384" s="42">
        <v>0</v>
      </c>
      <c r="AG384" s="42">
        <v>0</v>
      </c>
      <c r="AH384" s="42">
        <v>0</v>
      </c>
      <c r="AI384" s="47">
        <v>0</v>
      </c>
      <c r="AJ384" s="47">
        <v>0</v>
      </c>
      <c r="AK384" s="47">
        <v>0</v>
      </c>
      <c r="AL384" s="47">
        <v>0</v>
      </c>
      <c r="AM384" s="47">
        <v>0</v>
      </c>
      <c r="AN384">
        <v>0</v>
      </c>
      <c r="AO384" s="47">
        <v>0</v>
      </c>
      <c r="AP384" s="47">
        <v>0</v>
      </c>
      <c r="AQ384" s="47">
        <v>0</v>
      </c>
      <c r="AR384" s="47">
        <v>0</v>
      </c>
      <c r="AS384" s="47">
        <v>0</v>
      </c>
      <c r="AT384" s="47">
        <v>0</v>
      </c>
      <c r="AU384" s="47">
        <v>0</v>
      </c>
      <c r="AV384" s="47">
        <v>1</v>
      </c>
      <c r="AW384" s="47">
        <v>0</v>
      </c>
      <c r="AX384" s="47">
        <v>0</v>
      </c>
      <c r="AY384">
        <v>1</v>
      </c>
      <c r="AZ384" s="47">
        <v>0</v>
      </c>
      <c r="BA384" s="47">
        <v>0</v>
      </c>
      <c r="BB384">
        <v>0</v>
      </c>
      <c r="BC384" t="s">
        <v>549</v>
      </c>
      <c r="BD384">
        <v>0</v>
      </c>
      <c r="BE384">
        <v>4</v>
      </c>
      <c r="BF384">
        <v>0</v>
      </c>
      <c r="BG384">
        <v>1</v>
      </c>
    </row>
    <row r="385" spans="1:59" x14ac:dyDescent="0.25">
      <c r="A385" s="47">
        <v>2</v>
      </c>
      <c r="B385" s="47">
        <v>9</v>
      </c>
      <c r="C385" s="47">
        <v>8</v>
      </c>
      <c r="D385" s="47">
        <v>3</v>
      </c>
      <c r="E385" s="47">
        <v>6</v>
      </c>
      <c r="F385" s="47">
        <v>0</v>
      </c>
      <c r="G385" s="47">
        <v>1</v>
      </c>
      <c r="H385" s="47">
        <v>0</v>
      </c>
      <c r="I385" s="47">
        <v>0</v>
      </c>
      <c r="J385" s="47">
        <v>4</v>
      </c>
      <c r="K385" s="47">
        <v>21</v>
      </c>
      <c r="L385" s="47">
        <v>265</v>
      </c>
      <c r="M385" s="47">
        <v>2</v>
      </c>
      <c r="N385" s="47">
        <v>6</v>
      </c>
      <c r="O385" s="42">
        <v>0</v>
      </c>
      <c r="P385" s="42">
        <v>4.83</v>
      </c>
      <c r="Q385" s="42">
        <v>0</v>
      </c>
      <c r="R385" s="42">
        <v>4.12</v>
      </c>
      <c r="S385" s="47">
        <v>8</v>
      </c>
      <c r="T385" s="42">
        <v>4.3</v>
      </c>
      <c r="U385" s="42">
        <v>3.72</v>
      </c>
      <c r="V385" s="42">
        <v>4.7666666666666666</v>
      </c>
      <c r="W385" s="42">
        <v>52</v>
      </c>
      <c r="X385" s="42">
        <v>15</v>
      </c>
      <c r="Y385" s="42">
        <v>0.75</v>
      </c>
      <c r="Z385" s="42">
        <v>1.1200000000000001</v>
      </c>
      <c r="AA385" s="42">
        <v>1</v>
      </c>
      <c r="AB385" s="42">
        <v>0.25</v>
      </c>
      <c r="AC385" s="42">
        <v>0.38</v>
      </c>
      <c r="AD385" s="42">
        <v>0.5</v>
      </c>
      <c r="AE385" s="42">
        <v>0</v>
      </c>
      <c r="AF385" s="42">
        <v>0</v>
      </c>
      <c r="AG385" s="42">
        <v>0.12</v>
      </c>
      <c r="AH385" s="42">
        <v>0</v>
      </c>
      <c r="AI385" s="47">
        <v>5</v>
      </c>
      <c r="AJ385" s="47">
        <v>5</v>
      </c>
      <c r="AK385" s="47">
        <v>6</v>
      </c>
      <c r="AL385" s="47">
        <v>0</v>
      </c>
      <c r="AM385" s="47">
        <v>1</v>
      </c>
      <c r="AN385">
        <v>0</v>
      </c>
      <c r="AO385" s="47">
        <v>2</v>
      </c>
      <c r="AP385" s="47">
        <v>0</v>
      </c>
      <c r="AQ385" s="47">
        <v>1</v>
      </c>
      <c r="AR385" s="47">
        <v>0</v>
      </c>
      <c r="AS385" s="47">
        <v>1</v>
      </c>
      <c r="AT385" s="47">
        <v>4</v>
      </c>
      <c r="AU385" s="47">
        <v>2</v>
      </c>
      <c r="AV385" s="47">
        <v>2</v>
      </c>
      <c r="AW385" s="47">
        <v>2</v>
      </c>
      <c r="AX385" s="47">
        <v>0</v>
      </c>
      <c r="AY385">
        <v>2</v>
      </c>
      <c r="AZ385" s="47">
        <v>0</v>
      </c>
      <c r="BA385" s="47">
        <v>0</v>
      </c>
      <c r="BB385">
        <v>0</v>
      </c>
      <c r="BC385" t="s">
        <v>529</v>
      </c>
      <c r="BD385">
        <v>18.7</v>
      </c>
      <c r="BE385">
        <v>14.3</v>
      </c>
      <c r="BF385">
        <v>5</v>
      </c>
      <c r="BG385">
        <v>3</v>
      </c>
    </row>
    <row r="386" spans="1:59" x14ac:dyDescent="0.25">
      <c r="A386" s="47">
        <v>2</v>
      </c>
      <c r="B386" s="47">
        <v>13</v>
      </c>
      <c r="C386" s="47">
        <v>8</v>
      </c>
      <c r="D386" s="47">
        <v>1</v>
      </c>
      <c r="E386" s="47">
        <v>7</v>
      </c>
      <c r="F386" s="47">
        <v>0</v>
      </c>
      <c r="G386" s="47">
        <v>1</v>
      </c>
      <c r="H386" s="47">
        <v>0</v>
      </c>
      <c r="I386" s="47">
        <v>0</v>
      </c>
      <c r="J386" s="47">
        <v>4</v>
      </c>
      <c r="K386" s="47">
        <v>21</v>
      </c>
      <c r="L386" s="47">
        <v>265</v>
      </c>
      <c r="M386" s="47">
        <v>3</v>
      </c>
      <c r="N386" s="47">
        <v>6</v>
      </c>
      <c r="O386" s="42">
        <v>0</v>
      </c>
      <c r="P386" s="42">
        <v>4.9800000000000004</v>
      </c>
      <c r="Q386" s="42">
        <v>0</v>
      </c>
      <c r="R386" s="42">
        <v>4.08</v>
      </c>
      <c r="S386" s="47">
        <v>9</v>
      </c>
      <c r="T386" s="42">
        <v>6.26</v>
      </c>
      <c r="U386" s="42">
        <v>4.875</v>
      </c>
      <c r="V386" s="42">
        <v>3.44</v>
      </c>
      <c r="W386" s="42">
        <v>84</v>
      </c>
      <c r="X386" s="42">
        <v>98</v>
      </c>
      <c r="Y386" s="42">
        <v>0.78</v>
      </c>
      <c r="Z386" s="42">
        <v>1.44</v>
      </c>
      <c r="AA386" s="42">
        <v>0.89</v>
      </c>
      <c r="AB386" s="42">
        <v>0.22</v>
      </c>
      <c r="AC386" s="42">
        <v>0.11</v>
      </c>
      <c r="AD386" s="42">
        <v>0.44</v>
      </c>
      <c r="AE386" s="42">
        <v>0</v>
      </c>
      <c r="AF386" s="42">
        <v>0</v>
      </c>
      <c r="AG386" s="42">
        <v>0.11</v>
      </c>
      <c r="AH386" s="42">
        <v>0</v>
      </c>
      <c r="AI386" s="47">
        <v>7</v>
      </c>
      <c r="AJ386" s="47">
        <v>5</v>
      </c>
      <c r="AK386" s="47">
        <v>4</v>
      </c>
      <c r="AL386" s="47">
        <v>0</v>
      </c>
      <c r="AM386" s="47">
        <v>0</v>
      </c>
      <c r="AN386">
        <v>0</v>
      </c>
      <c r="AO386" s="47">
        <v>2</v>
      </c>
      <c r="AP386" s="47">
        <v>0</v>
      </c>
      <c r="AQ386" s="47">
        <v>1</v>
      </c>
      <c r="AR386" s="47">
        <v>0</v>
      </c>
      <c r="AS386" s="47">
        <v>0</v>
      </c>
      <c r="AT386" s="47">
        <v>8</v>
      </c>
      <c r="AU386" s="47">
        <v>4</v>
      </c>
      <c r="AV386" s="47">
        <v>2</v>
      </c>
      <c r="AW386" s="47">
        <v>1</v>
      </c>
      <c r="AX386" s="47">
        <v>0</v>
      </c>
      <c r="AY386">
        <v>2</v>
      </c>
      <c r="AZ386" s="47">
        <v>0</v>
      </c>
      <c r="BA386" s="47">
        <v>0</v>
      </c>
      <c r="BB386">
        <v>0</v>
      </c>
      <c r="BC386" t="s">
        <v>260</v>
      </c>
      <c r="BD386">
        <v>19.5</v>
      </c>
      <c r="BE386">
        <v>17.2</v>
      </c>
      <c r="BF386">
        <v>4</v>
      </c>
      <c r="BG386">
        <v>5</v>
      </c>
    </row>
    <row r="387" spans="1:59" x14ac:dyDescent="0.25">
      <c r="A387" s="47">
        <v>2</v>
      </c>
      <c r="B387" s="47">
        <v>22</v>
      </c>
      <c r="C387" s="47">
        <v>12</v>
      </c>
      <c r="D387" s="47">
        <v>0</v>
      </c>
      <c r="E387" s="47">
        <v>5</v>
      </c>
      <c r="F387" s="47">
        <v>0</v>
      </c>
      <c r="G387" s="47">
        <v>1</v>
      </c>
      <c r="H387" s="47">
        <v>0</v>
      </c>
      <c r="I387" s="47">
        <v>0</v>
      </c>
      <c r="J387" s="47">
        <v>5</v>
      </c>
      <c r="K387" s="47">
        <v>21</v>
      </c>
      <c r="L387" s="47">
        <v>263</v>
      </c>
      <c r="M387" s="47">
        <v>2</v>
      </c>
      <c r="N387" s="47">
        <v>5</v>
      </c>
      <c r="O387" s="42">
        <v>0</v>
      </c>
      <c r="P387" s="42">
        <v>6.7</v>
      </c>
      <c r="Q387" s="42">
        <v>0</v>
      </c>
      <c r="R387" s="42">
        <v>5.16</v>
      </c>
      <c r="S387" s="47">
        <v>9</v>
      </c>
      <c r="T387" s="42">
        <v>6.63</v>
      </c>
      <c r="U387" s="42">
        <v>0</v>
      </c>
      <c r="V387" s="42">
        <v>0</v>
      </c>
      <c r="W387" s="42">
        <v>65</v>
      </c>
      <c r="X387" s="42">
        <v>30</v>
      </c>
      <c r="Y387" s="42">
        <v>0.56000000000000005</v>
      </c>
      <c r="Z387" s="42">
        <v>2.44</v>
      </c>
      <c r="AA387" s="42">
        <v>1.33</v>
      </c>
      <c r="AB387" s="42">
        <v>0.22</v>
      </c>
      <c r="AC387" s="42">
        <v>0</v>
      </c>
      <c r="AD387" s="42">
        <v>0.56000000000000005</v>
      </c>
      <c r="AE387" s="42">
        <v>0</v>
      </c>
      <c r="AF387" s="42">
        <v>0</v>
      </c>
      <c r="AG387" s="42">
        <v>0.11</v>
      </c>
      <c r="AH387" s="42">
        <v>0</v>
      </c>
      <c r="AI387" s="47">
        <v>1</v>
      </c>
      <c r="AJ387" s="47">
        <v>7</v>
      </c>
      <c r="AK387" s="47">
        <v>7</v>
      </c>
      <c r="AL387" s="47">
        <v>1</v>
      </c>
      <c r="AM387" s="47">
        <v>0</v>
      </c>
      <c r="AN387">
        <v>0</v>
      </c>
      <c r="AO387" s="47">
        <v>3</v>
      </c>
      <c r="AP387" s="47">
        <v>0</v>
      </c>
      <c r="AQ387" s="47">
        <v>1</v>
      </c>
      <c r="AR387" s="47">
        <v>0</v>
      </c>
      <c r="AS387" s="47">
        <v>4</v>
      </c>
      <c r="AT387" s="47">
        <v>15</v>
      </c>
      <c r="AU387" s="47">
        <v>5</v>
      </c>
      <c r="AV387" s="47">
        <v>1</v>
      </c>
      <c r="AW387" s="47">
        <v>0</v>
      </c>
      <c r="AX387" s="47">
        <v>0</v>
      </c>
      <c r="AY387">
        <v>2</v>
      </c>
      <c r="AZ387" s="47">
        <v>0</v>
      </c>
      <c r="BA387" s="47">
        <v>0</v>
      </c>
      <c r="BB387">
        <v>0</v>
      </c>
      <c r="BC387" t="s">
        <v>160</v>
      </c>
      <c r="BD387">
        <v>22</v>
      </c>
      <c r="BE387">
        <v>27.5</v>
      </c>
      <c r="BF387">
        <v>0</v>
      </c>
      <c r="BG387">
        <v>0</v>
      </c>
    </row>
    <row r="388" spans="1:59" x14ac:dyDescent="0.25">
      <c r="A388" s="47">
        <v>2</v>
      </c>
      <c r="B388" s="47">
        <v>6</v>
      </c>
      <c r="C388" s="47">
        <v>6</v>
      </c>
      <c r="D388" s="47">
        <v>2</v>
      </c>
      <c r="E388" s="47">
        <v>4</v>
      </c>
      <c r="F388" s="47">
        <v>0</v>
      </c>
      <c r="G388" s="47">
        <v>0</v>
      </c>
      <c r="H388" s="47">
        <v>0</v>
      </c>
      <c r="I388" s="47">
        <v>0</v>
      </c>
      <c r="J388" s="47">
        <v>3</v>
      </c>
      <c r="K388" s="47">
        <v>21</v>
      </c>
      <c r="L388" s="47">
        <v>263</v>
      </c>
      <c r="M388" s="47">
        <v>3</v>
      </c>
      <c r="N388" s="47">
        <v>6</v>
      </c>
      <c r="O388" s="42">
        <v>0</v>
      </c>
      <c r="P388" s="42">
        <v>3.33</v>
      </c>
      <c r="Q388" s="42">
        <v>0</v>
      </c>
      <c r="R388" s="42">
        <v>2.73</v>
      </c>
      <c r="S388" s="47">
        <v>8</v>
      </c>
      <c r="T388" s="42">
        <v>-0.56000000000000005</v>
      </c>
      <c r="U388" s="42">
        <v>2.65</v>
      </c>
      <c r="V388" s="42">
        <v>2.2600000000000002</v>
      </c>
      <c r="W388" s="42">
        <v>41</v>
      </c>
      <c r="X388" s="42">
        <v>4</v>
      </c>
      <c r="Y388" s="42">
        <v>0.44</v>
      </c>
      <c r="Z388" s="42">
        <v>0.67</v>
      </c>
      <c r="AA388" s="42">
        <v>0.67</v>
      </c>
      <c r="AB388" s="42">
        <v>0.22</v>
      </c>
      <c r="AC388" s="42">
        <v>0.22</v>
      </c>
      <c r="AD388" s="42">
        <v>0.33</v>
      </c>
      <c r="AE388" s="42">
        <v>0</v>
      </c>
      <c r="AF388" s="42">
        <v>0</v>
      </c>
      <c r="AG388" s="42">
        <v>0</v>
      </c>
      <c r="AH388" s="42">
        <v>0</v>
      </c>
      <c r="AI388" s="47">
        <v>1</v>
      </c>
      <c r="AJ388" s="47">
        <v>2</v>
      </c>
      <c r="AK388" s="47">
        <v>4</v>
      </c>
      <c r="AL388" s="47">
        <v>1</v>
      </c>
      <c r="AM388" s="47">
        <v>0</v>
      </c>
      <c r="AN388">
        <v>0</v>
      </c>
      <c r="AO388" s="47">
        <v>2</v>
      </c>
      <c r="AP388" s="47">
        <v>0</v>
      </c>
      <c r="AQ388" s="47">
        <v>0</v>
      </c>
      <c r="AR388" s="47">
        <v>0</v>
      </c>
      <c r="AS388" s="47">
        <v>3</v>
      </c>
      <c r="AT388" s="47">
        <v>4</v>
      </c>
      <c r="AU388" s="47">
        <v>2</v>
      </c>
      <c r="AV388" s="47">
        <v>1</v>
      </c>
      <c r="AW388" s="47">
        <v>2</v>
      </c>
      <c r="AX388" s="47">
        <v>0</v>
      </c>
      <c r="AY388">
        <v>1</v>
      </c>
      <c r="AZ388" s="47">
        <v>0</v>
      </c>
      <c r="BA388" s="47">
        <v>0</v>
      </c>
      <c r="BB388">
        <v>0</v>
      </c>
      <c r="BC388" t="s">
        <v>246</v>
      </c>
      <c r="BD388">
        <v>10.7</v>
      </c>
      <c r="BE388">
        <v>11.3</v>
      </c>
      <c r="BF388">
        <v>4</v>
      </c>
      <c r="BG388">
        <v>5</v>
      </c>
    </row>
    <row r="389" spans="1:59" x14ac:dyDescent="0.25">
      <c r="A389" s="47">
        <v>1</v>
      </c>
      <c r="B389" s="47">
        <v>0</v>
      </c>
      <c r="C389" s="47">
        <v>0</v>
      </c>
      <c r="D389" s="47">
        <v>0</v>
      </c>
      <c r="E389" s="47">
        <v>0</v>
      </c>
      <c r="F389" s="47">
        <v>0</v>
      </c>
      <c r="G389" s="47">
        <v>0</v>
      </c>
      <c r="H389" s="47">
        <v>0</v>
      </c>
      <c r="I389" s="47">
        <v>0</v>
      </c>
      <c r="J389" s="47">
        <v>1</v>
      </c>
      <c r="K389" s="47">
        <v>21</v>
      </c>
      <c r="L389" s="47">
        <v>280</v>
      </c>
      <c r="M389" s="47">
        <v>1</v>
      </c>
      <c r="N389" s="47">
        <v>6</v>
      </c>
      <c r="O389" s="42">
        <v>0</v>
      </c>
      <c r="P389" s="42">
        <v>1.74</v>
      </c>
      <c r="Q389" s="42">
        <v>0</v>
      </c>
      <c r="R389" s="42">
        <v>0.6</v>
      </c>
      <c r="S389" s="47">
        <v>5</v>
      </c>
      <c r="T389" s="42">
        <v>3.84</v>
      </c>
      <c r="U389" s="42">
        <v>0</v>
      </c>
      <c r="V389" s="42">
        <v>0</v>
      </c>
      <c r="W389" s="42">
        <v>101</v>
      </c>
      <c r="X389" s="42">
        <v>93</v>
      </c>
      <c r="Y389" s="42">
        <v>0</v>
      </c>
      <c r="Z389" s="42">
        <v>0</v>
      </c>
      <c r="AA389" s="42">
        <v>0</v>
      </c>
      <c r="AB389" s="42">
        <v>0.2</v>
      </c>
      <c r="AC389" s="42">
        <v>0</v>
      </c>
      <c r="AD389" s="42">
        <v>0.2</v>
      </c>
      <c r="AE389" s="42">
        <v>0</v>
      </c>
      <c r="AF389" s="42">
        <v>0</v>
      </c>
      <c r="AG389" s="42">
        <v>0</v>
      </c>
      <c r="AH389" s="42">
        <v>0</v>
      </c>
      <c r="AI389" s="47">
        <v>0</v>
      </c>
      <c r="AJ389" s="47">
        <v>0</v>
      </c>
      <c r="AK389" s="47">
        <v>0</v>
      </c>
      <c r="AL389" s="47">
        <v>1</v>
      </c>
      <c r="AM389" s="47">
        <v>0</v>
      </c>
      <c r="AN389">
        <v>0</v>
      </c>
      <c r="AO389" s="47">
        <v>1</v>
      </c>
      <c r="AP389" s="47">
        <v>0</v>
      </c>
      <c r="AQ389" s="47">
        <v>0</v>
      </c>
      <c r="AR389" s="47">
        <v>0</v>
      </c>
      <c r="AS389" s="47">
        <v>0</v>
      </c>
      <c r="AT389" s="47">
        <v>0</v>
      </c>
      <c r="AU389" s="47">
        <v>0</v>
      </c>
      <c r="AV389" s="47">
        <v>0</v>
      </c>
      <c r="AW389" s="47">
        <v>0</v>
      </c>
      <c r="AX389" s="47">
        <v>0</v>
      </c>
      <c r="AY389">
        <v>0</v>
      </c>
      <c r="AZ389" s="47">
        <v>0</v>
      </c>
      <c r="BA389" s="47">
        <v>0</v>
      </c>
      <c r="BB389">
        <v>0</v>
      </c>
      <c r="BC389" t="s">
        <v>402</v>
      </c>
      <c r="BD389">
        <v>4</v>
      </c>
      <c r="BE389">
        <v>0</v>
      </c>
      <c r="BF389">
        <v>0</v>
      </c>
      <c r="BG389">
        <v>0</v>
      </c>
    </row>
    <row r="390" spans="1:59" x14ac:dyDescent="0.25">
      <c r="A390" s="47">
        <v>2</v>
      </c>
      <c r="B390" s="47">
        <v>8</v>
      </c>
      <c r="C390" s="47">
        <v>9</v>
      </c>
      <c r="D390" s="47">
        <v>2</v>
      </c>
      <c r="E390" s="47">
        <v>3</v>
      </c>
      <c r="F390" s="47">
        <v>1</v>
      </c>
      <c r="G390" s="47">
        <v>1</v>
      </c>
      <c r="H390" s="47">
        <v>0</v>
      </c>
      <c r="I390" s="47">
        <v>0</v>
      </c>
      <c r="J390" s="47">
        <v>8</v>
      </c>
      <c r="K390" s="47">
        <v>21</v>
      </c>
      <c r="L390" s="47">
        <v>280</v>
      </c>
      <c r="M390" s="47">
        <v>3</v>
      </c>
      <c r="N390" s="47">
        <v>6</v>
      </c>
      <c r="O390" s="42">
        <v>0</v>
      </c>
      <c r="P390" s="42">
        <v>4.59</v>
      </c>
      <c r="Q390" s="42">
        <v>0</v>
      </c>
      <c r="R390" s="42">
        <v>4.5199999999999996</v>
      </c>
      <c r="S390" s="47">
        <v>12</v>
      </c>
      <c r="T390" s="42">
        <v>-0.99</v>
      </c>
      <c r="U390" s="42">
        <v>5.916666666666667</v>
      </c>
      <c r="V390" s="42">
        <v>3.1166666666666671</v>
      </c>
      <c r="W390" s="42">
        <v>88</v>
      </c>
      <c r="X390" s="42">
        <v>96</v>
      </c>
      <c r="Y390" s="42">
        <v>0.25</v>
      </c>
      <c r="Z390" s="42">
        <v>0.67</v>
      </c>
      <c r="AA390" s="42">
        <v>0.75</v>
      </c>
      <c r="AB390" s="42">
        <v>0.17</v>
      </c>
      <c r="AC390" s="42">
        <v>0.17</v>
      </c>
      <c r="AD390" s="42">
        <v>0.67</v>
      </c>
      <c r="AE390" s="42">
        <v>0.08</v>
      </c>
      <c r="AF390" s="42">
        <v>0</v>
      </c>
      <c r="AG390" s="42">
        <v>0.08</v>
      </c>
      <c r="AH390" s="42">
        <v>0</v>
      </c>
      <c r="AI390" s="47">
        <v>1</v>
      </c>
      <c r="AJ390" s="47">
        <v>4</v>
      </c>
      <c r="AK390" s="47">
        <v>2</v>
      </c>
      <c r="AL390" s="47">
        <v>0</v>
      </c>
      <c r="AM390" s="47">
        <v>1</v>
      </c>
      <c r="AN390">
        <v>1</v>
      </c>
      <c r="AO390" s="47">
        <v>5</v>
      </c>
      <c r="AP390" s="47">
        <v>0</v>
      </c>
      <c r="AQ390" s="47">
        <v>0</v>
      </c>
      <c r="AR390" s="47">
        <v>0</v>
      </c>
      <c r="AS390" s="47">
        <v>2</v>
      </c>
      <c r="AT390" s="47">
        <v>4</v>
      </c>
      <c r="AU390" s="47">
        <v>7</v>
      </c>
      <c r="AV390" s="47">
        <v>2</v>
      </c>
      <c r="AW390" s="47">
        <v>1</v>
      </c>
      <c r="AX390" s="47">
        <v>0</v>
      </c>
      <c r="AY390">
        <v>3</v>
      </c>
      <c r="AZ390" s="47">
        <v>0</v>
      </c>
      <c r="BA390" s="47">
        <v>1</v>
      </c>
      <c r="BB390">
        <v>0</v>
      </c>
      <c r="BC390" t="s">
        <v>186</v>
      </c>
      <c r="BD390">
        <v>35.5</v>
      </c>
      <c r="BE390">
        <v>18.7</v>
      </c>
      <c r="BF390">
        <v>6</v>
      </c>
      <c r="BG390">
        <v>6</v>
      </c>
    </row>
    <row r="391" spans="1:59" x14ac:dyDescent="0.25">
      <c r="A391" s="47">
        <v>3</v>
      </c>
      <c r="B391" s="47">
        <v>18</v>
      </c>
      <c r="C391" s="47">
        <v>11</v>
      </c>
      <c r="D391" s="47">
        <v>3</v>
      </c>
      <c r="E391" s="47">
        <v>3</v>
      </c>
      <c r="F391" s="47">
        <v>0</v>
      </c>
      <c r="G391" s="47">
        <v>0</v>
      </c>
      <c r="H391" s="47">
        <v>0</v>
      </c>
      <c r="I391" s="47">
        <v>0</v>
      </c>
      <c r="J391" s="47">
        <v>6</v>
      </c>
      <c r="K391" s="47">
        <v>21</v>
      </c>
      <c r="L391" s="47">
        <v>280</v>
      </c>
      <c r="M391" s="47">
        <v>2</v>
      </c>
      <c r="N391" s="47">
        <v>2</v>
      </c>
      <c r="O391" s="42">
        <v>0</v>
      </c>
      <c r="P391" s="42">
        <v>4.87</v>
      </c>
      <c r="Q391" s="42">
        <v>0</v>
      </c>
      <c r="R391" s="42">
        <v>3.5</v>
      </c>
      <c r="S391" s="47">
        <v>14</v>
      </c>
      <c r="T391" s="42">
        <v>-0.3</v>
      </c>
      <c r="U391" s="42">
        <v>4.9166666666666661</v>
      </c>
      <c r="V391" s="42">
        <v>2.4374999999999996</v>
      </c>
      <c r="W391" s="42">
        <v>72</v>
      </c>
      <c r="X391" s="42">
        <v>47</v>
      </c>
      <c r="Y391" s="42">
        <v>0.21</v>
      </c>
      <c r="Z391" s="42">
        <v>1.29</v>
      </c>
      <c r="AA391" s="42">
        <v>0.79</v>
      </c>
      <c r="AB391" s="42">
        <v>0.21</v>
      </c>
      <c r="AC391" s="42">
        <v>0.21</v>
      </c>
      <c r="AD391" s="42">
        <v>0.43</v>
      </c>
      <c r="AE391" s="42">
        <v>0</v>
      </c>
      <c r="AF391" s="42">
        <v>0</v>
      </c>
      <c r="AG391" s="42">
        <v>0</v>
      </c>
      <c r="AH391" s="42">
        <v>0</v>
      </c>
      <c r="AI391" s="47">
        <v>2</v>
      </c>
      <c r="AJ391" s="47">
        <v>8</v>
      </c>
      <c r="AK391" s="47">
        <v>3</v>
      </c>
      <c r="AL391" s="47">
        <v>1</v>
      </c>
      <c r="AM391" s="47">
        <v>1</v>
      </c>
      <c r="AN391">
        <v>0</v>
      </c>
      <c r="AO391" s="47">
        <v>4</v>
      </c>
      <c r="AP391" s="47">
        <v>0</v>
      </c>
      <c r="AQ391" s="47">
        <v>0</v>
      </c>
      <c r="AR391" s="47">
        <v>0</v>
      </c>
      <c r="AS391" s="47">
        <v>1</v>
      </c>
      <c r="AT391" s="47">
        <v>10</v>
      </c>
      <c r="AU391" s="47">
        <v>8</v>
      </c>
      <c r="AV391" s="47">
        <v>2</v>
      </c>
      <c r="AW391" s="47">
        <v>2</v>
      </c>
      <c r="AX391" s="47">
        <v>0</v>
      </c>
      <c r="AY391">
        <v>2</v>
      </c>
      <c r="AZ391" s="47">
        <v>0</v>
      </c>
      <c r="BA391" s="47">
        <v>0</v>
      </c>
      <c r="BB391">
        <v>0</v>
      </c>
      <c r="BC391" t="s">
        <v>193</v>
      </c>
      <c r="BD391">
        <v>29.5</v>
      </c>
      <c r="BE391">
        <v>19.7</v>
      </c>
      <c r="BF391">
        <v>6</v>
      </c>
      <c r="BG391">
        <v>8</v>
      </c>
    </row>
    <row r="392" spans="1:59" x14ac:dyDescent="0.25">
      <c r="A392" s="47">
        <v>0</v>
      </c>
      <c r="B392" s="47">
        <v>4</v>
      </c>
      <c r="C392" s="47">
        <v>4</v>
      </c>
      <c r="D392" s="47">
        <v>2</v>
      </c>
      <c r="E392" s="47">
        <v>0</v>
      </c>
      <c r="F392" s="47">
        <v>0</v>
      </c>
      <c r="G392" s="47">
        <v>1</v>
      </c>
      <c r="H392" s="47">
        <v>0</v>
      </c>
      <c r="I392" s="47">
        <v>0</v>
      </c>
      <c r="J392" s="47">
        <v>4</v>
      </c>
      <c r="K392" s="47">
        <v>21</v>
      </c>
      <c r="L392" s="47">
        <v>280</v>
      </c>
      <c r="M392" s="47">
        <v>2</v>
      </c>
      <c r="N392" s="47">
        <v>6</v>
      </c>
      <c r="O392" s="42">
        <v>0</v>
      </c>
      <c r="P392" s="42">
        <v>3.49</v>
      </c>
      <c r="Q392" s="42">
        <v>0</v>
      </c>
      <c r="R392" s="42">
        <v>3.77</v>
      </c>
      <c r="S392" s="47">
        <v>7</v>
      </c>
      <c r="T392" s="42">
        <v>4.6500000000000004</v>
      </c>
      <c r="U392" s="42">
        <v>3.8000000000000003</v>
      </c>
      <c r="V392" s="42">
        <v>3.7500000000000004</v>
      </c>
      <c r="W392" s="42">
        <v>42</v>
      </c>
      <c r="X392" s="42">
        <v>24</v>
      </c>
      <c r="Y392" s="42">
        <v>0</v>
      </c>
      <c r="Z392" s="42">
        <v>0.56999999999999995</v>
      </c>
      <c r="AA392" s="42">
        <v>0.56999999999999995</v>
      </c>
      <c r="AB392" s="42">
        <v>0</v>
      </c>
      <c r="AC392" s="42">
        <v>0.28999999999999998</v>
      </c>
      <c r="AD392" s="42">
        <v>0.56999999999999995</v>
      </c>
      <c r="AE392" s="42">
        <v>0</v>
      </c>
      <c r="AF392" s="42">
        <v>0</v>
      </c>
      <c r="AG392" s="42">
        <v>0.14000000000000001</v>
      </c>
      <c r="AH392" s="42">
        <v>0</v>
      </c>
      <c r="AI392" s="47">
        <v>0</v>
      </c>
      <c r="AJ392" s="47">
        <v>1</v>
      </c>
      <c r="AK392" s="47">
        <v>2</v>
      </c>
      <c r="AL392" s="47">
        <v>0</v>
      </c>
      <c r="AM392" s="47">
        <v>1</v>
      </c>
      <c r="AN392">
        <v>0</v>
      </c>
      <c r="AO392" s="47">
        <v>2</v>
      </c>
      <c r="AP392" s="47">
        <v>0</v>
      </c>
      <c r="AQ392" s="47">
        <v>0</v>
      </c>
      <c r="AR392" s="47">
        <v>0</v>
      </c>
      <c r="AS392" s="47">
        <v>0</v>
      </c>
      <c r="AT392" s="47">
        <v>3</v>
      </c>
      <c r="AU392" s="47">
        <v>2</v>
      </c>
      <c r="AV392" s="47">
        <v>0</v>
      </c>
      <c r="AW392" s="47">
        <v>1</v>
      </c>
      <c r="AX392" s="47">
        <v>0</v>
      </c>
      <c r="AY392">
        <v>2</v>
      </c>
      <c r="AZ392" s="47">
        <v>0</v>
      </c>
      <c r="BA392" s="47">
        <v>1</v>
      </c>
      <c r="BB392">
        <v>0</v>
      </c>
      <c r="BC392" t="s">
        <v>295</v>
      </c>
      <c r="BD392">
        <v>11.4</v>
      </c>
      <c r="BE392">
        <v>15</v>
      </c>
      <c r="BF392">
        <v>3</v>
      </c>
      <c r="BG392">
        <v>4</v>
      </c>
    </row>
    <row r="393" spans="1:59" x14ac:dyDescent="0.25">
      <c r="A393" s="47">
        <v>5</v>
      </c>
      <c r="B393" s="47">
        <v>22</v>
      </c>
      <c r="C393" s="47">
        <v>11</v>
      </c>
      <c r="D393" s="47">
        <v>3</v>
      </c>
      <c r="E393" s="47">
        <v>24</v>
      </c>
      <c r="F393" s="47">
        <v>1</v>
      </c>
      <c r="G393" s="47">
        <v>1</v>
      </c>
      <c r="H393" s="47">
        <v>0</v>
      </c>
      <c r="I393" s="47">
        <v>0</v>
      </c>
      <c r="J393" s="47">
        <v>4</v>
      </c>
      <c r="K393" s="47">
        <v>21</v>
      </c>
      <c r="L393" s="47">
        <v>264</v>
      </c>
      <c r="M393" s="47">
        <v>2</v>
      </c>
      <c r="N393" s="47">
        <v>5</v>
      </c>
      <c r="O393" s="42">
        <v>0</v>
      </c>
      <c r="P393" s="42">
        <v>7.73</v>
      </c>
      <c r="Q393" s="42">
        <v>0</v>
      </c>
      <c r="R393" s="42">
        <v>3.86</v>
      </c>
      <c r="S393" s="47">
        <v>16</v>
      </c>
      <c r="T393" s="42">
        <v>1.02</v>
      </c>
      <c r="U393" s="42">
        <v>3.7</v>
      </c>
      <c r="V393" s="42">
        <v>4.0125000000000002</v>
      </c>
      <c r="W393" s="42">
        <v>71</v>
      </c>
      <c r="X393" s="42">
        <v>50</v>
      </c>
      <c r="Y393" s="42">
        <v>1.5</v>
      </c>
      <c r="Z393" s="42">
        <v>1.38</v>
      </c>
      <c r="AA393" s="42">
        <v>0.69</v>
      </c>
      <c r="AB393" s="42">
        <v>0.31</v>
      </c>
      <c r="AC393" s="42">
        <v>0.19</v>
      </c>
      <c r="AD393" s="42">
        <v>0.25</v>
      </c>
      <c r="AE393" s="42">
        <v>0.06</v>
      </c>
      <c r="AF393" s="42">
        <v>0</v>
      </c>
      <c r="AG393" s="42">
        <v>0.06</v>
      </c>
      <c r="AH393" s="42">
        <v>0</v>
      </c>
      <c r="AI393" s="47">
        <v>10</v>
      </c>
      <c r="AJ393" s="47">
        <v>12</v>
      </c>
      <c r="AK393" s="47">
        <v>8</v>
      </c>
      <c r="AL393" s="47">
        <v>4</v>
      </c>
      <c r="AM393" s="47">
        <v>3</v>
      </c>
      <c r="AN393">
        <v>1</v>
      </c>
      <c r="AO393" s="47">
        <v>1</v>
      </c>
      <c r="AP393" s="47">
        <v>0</v>
      </c>
      <c r="AQ393" s="47">
        <v>1</v>
      </c>
      <c r="AR393" s="47">
        <v>0</v>
      </c>
      <c r="AS393" s="47">
        <v>14</v>
      </c>
      <c r="AT393" s="47">
        <v>10</v>
      </c>
      <c r="AU393" s="47">
        <v>3</v>
      </c>
      <c r="AV393" s="47">
        <v>1</v>
      </c>
      <c r="AW393" s="47">
        <v>0</v>
      </c>
      <c r="AX393" s="47">
        <v>0</v>
      </c>
      <c r="AY393">
        <v>3</v>
      </c>
      <c r="AZ393" s="47">
        <v>0</v>
      </c>
      <c r="BA393" s="47">
        <v>0</v>
      </c>
      <c r="BB393">
        <v>0</v>
      </c>
      <c r="BC393" t="s">
        <v>252</v>
      </c>
      <c r="BD393">
        <v>26.599999999999998</v>
      </c>
      <c r="BE393">
        <v>32.1</v>
      </c>
      <c r="BF393">
        <v>7</v>
      </c>
      <c r="BG393">
        <v>8</v>
      </c>
    </row>
    <row r="394" spans="1:59" x14ac:dyDescent="0.25">
      <c r="A394" s="47">
        <v>4</v>
      </c>
      <c r="B394" s="47">
        <v>9</v>
      </c>
      <c r="C394" s="47">
        <v>14</v>
      </c>
      <c r="D394" s="47">
        <v>0</v>
      </c>
      <c r="E394" s="47">
        <v>2</v>
      </c>
      <c r="F394" s="47">
        <v>0</v>
      </c>
      <c r="G394" s="47">
        <v>2</v>
      </c>
      <c r="H394" s="47">
        <v>0</v>
      </c>
      <c r="I394" s="47">
        <v>0</v>
      </c>
      <c r="J394" s="47">
        <v>2</v>
      </c>
      <c r="K394" s="47">
        <v>21</v>
      </c>
      <c r="L394" s="47">
        <v>294</v>
      </c>
      <c r="M394" s="47">
        <v>3</v>
      </c>
      <c r="N394" s="47">
        <v>6</v>
      </c>
      <c r="O394" s="42">
        <v>0</v>
      </c>
      <c r="P394" s="42">
        <v>2.91</v>
      </c>
      <c r="Q394" s="42">
        <v>0</v>
      </c>
      <c r="R394" s="42">
        <v>1.1499999999999999</v>
      </c>
      <c r="S394" s="47">
        <v>14</v>
      </c>
      <c r="T394" s="42">
        <v>1.28</v>
      </c>
      <c r="U394" s="42">
        <v>1.842857142857143</v>
      </c>
      <c r="V394" s="42">
        <v>0.44285714285714278</v>
      </c>
      <c r="W394" s="42">
        <v>93</v>
      </c>
      <c r="X394" s="42">
        <v>97</v>
      </c>
      <c r="Y394" s="42">
        <v>0.14000000000000001</v>
      </c>
      <c r="Z394" s="42">
        <v>0.64</v>
      </c>
      <c r="AA394" s="42">
        <v>1</v>
      </c>
      <c r="AB394" s="42">
        <v>0.28999999999999998</v>
      </c>
      <c r="AC394" s="42">
        <v>0</v>
      </c>
      <c r="AD394" s="42">
        <v>0.14000000000000001</v>
      </c>
      <c r="AE394" s="42">
        <v>0</v>
      </c>
      <c r="AF394" s="42">
        <v>0</v>
      </c>
      <c r="AG394" s="42">
        <v>0.14000000000000001</v>
      </c>
      <c r="AH394" s="42">
        <v>0</v>
      </c>
      <c r="AI394" s="47">
        <v>0</v>
      </c>
      <c r="AJ394" s="47">
        <v>5</v>
      </c>
      <c r="AK394" s="47">
        <v>7</v>
      </c>
      <c r="AL394" s="47">
        <v>1</v>
      </c>
      <c r="AM394" s="47">
        <v>0</v>
      </c>
      <c r="AN394">
        <v>0</v>
      </c>
      <c r="AO394" s="47">
        <v>2</v>
      </c>
      <c r="AP394" s="47">
        <v>0</v>
      </c>
      <c r="AQ394" s="47">
        <v>0</v>
      </c>
      <c r="AR394" s="47">
        <v>0</v>
      </c>
      <c r="AS394" s="47">
        <v>2</v>
      </c>
      <c r="AT394" s="47">
        <v>4</v>
      </c>
      <c r="AU394" s="47">
        <v>7</v>
      </c>
      <c r="AV394" s="47">
        <v>3</v>
      </c>
      <c r="AW394" s="47">
        <v>0</v>
      </c>
      <c r="AX394" s="47">
        <v>0</v>
      </c>
      <c r="AY394">
        <v>0</v>
      </c>
      <c r="AZ394" s="47">
        <v>0</v>
      </c>
      <c r="BA394" s="47">
        <v>2</v>
      </c>
      <c r="BB394">
        <v>0</v>
      </c>
      <c r="BC394" t="s">
        <v>426</v>
      </c>
      <c r="BD394">
        <v>12.9</v>
      </c>
      <c r="BE394">
        <v>3.0999999999999996</v>
      </c>
      <c r="BF394">
        <v>7</v>
      </c>
      <c r="BG394">
        <v>7</v>
      </c>
    </row>
    <row r="395" spans="1:59" x14ac:dyDescent="0.25">
      <c r="A395" s="47">
        <v>4</v>
      </c>
      <c r="B395" s="47">
        <v>28</v>
      </c>
      <c r="C395" s="47">
        <v>20</v>
      </c>
      <c r="D395" s="47">
        <v>6</v>
      </c>
      <c r="E395" s="47">
        <v>27</v>
      </c>
      <c r="F395" s="47">
        <v>1</v>
      </c>
      <c r="G395" s="47">
        <v>1</v>
      </c>
      <c r="H395" s="47">
        <v>0</v>
      </c>
      <c r="I395" s="47">
        <v>0</v>
      </c>
      <c r="J395" s="47">
        <v>7</v>
      </c>
      <c r="K395" s="47">
        <v>21</v>
      </c>
      <c r="L395" s="47">
        <v>283</v>
      </c>
      <c r="M395" s="47">
        <v>2</v>
      </c>
      <c r="N395" s="47">
        <v>7</v>
      </c>
      <c r="O395" s="42">
        <v>0</v>
      </c>
      <c r="P395" s="42">
        <v>9.67</v>
      </c>
      <c r="Q395" s="42">
        <v>0</v>
      </c>
      <c r="R395" s="42">
        <v>4.5999999999999996</v>
      </c>
      <c r="S395" s="47">
        <v>18</v>
      </c>
      <c r="T395" s="42">
        <v>4.12</v>
      </c>
      <c r="U395" s="42">
        <v>3.9333333333333331</v>
      </c>
      <c r="V395" s="42">
        <v>5.2888888888888888</v>
      </c>
      <c r="W395" s="42">
        <v>86</v>
      </c>
      <c r="X395" s="42">
        <v>50</v>
      </c>
      <c r="Y395" s="42">
        <v>1.5</v>
      </c>
      <c r="Z395" s="42">
        <v>1.56</v>
      </c>
      <c r="AA395" s="42">
        <v>1.1100000000000001</v>
      </c>
      <c r="AB395" s="42">
        <v>0.22</v>
      </c>
      <c r="AC395" s="42">
        <v>0.33</v>
      </c>
      <c r="AD395" s="42">
        <v>0.39</v>
      </c>
      <c r="AE395" s="42">
        <v>0.06</v>
      </c>
      <c r="AF395" s="42">
        <v>0</v>
      </c>
      <c r="AG395" s="42">
        <v>0.06</v>
      </c>
      <c r="AH395" s="42">
        <v>0</v>
      </c>
      <c r="AI395" s="47">
        <v>14</v>
      </c>
      <c r="AJ395" s="47">
        <v>13</v>
      </c>
      <c r="AK395" s="47">
        <v>9</v>
      </c>
      <c r="AL395" s="47">
        <v>1</v>
      </c>
      <c r="AM395" s="47">
        <v>2</v>
      </c>
      <c r="AN395">
        <v>0</v>
      </c>
      <c r="AO395" s="47">
        <v>3</v>
      </c>
      <c r="AP395" s="47">
        <v>0</v>
      </c>
      <c r="AQ395" s="47">
        <v>0</v>
      </c>
      <c r="AR395" s="47">
        <v>0</v>
      </c>
      <c r="AS395" s="47">
        <v>13</v>
      </c>
      <c r="AT395" s="47">
        <v>15</v>
      </c>
      <c r="AU395" s="47">
        <v>11</v>
      </c>
      <c r="AV395" s="47">
        <v>3</v>
      </c>
      <c r="AW395" s="47">
        <v>4</v>
      </c>
      <c r="AX395" s="47">
        <v>1</v>
      </c>
      <c r="AY395">
        <v>4</v>
      </c>
      <c r="AZ395" s="47">
        <v>0</v>
      </c>
      <c r="BA395" s="47">
        <v>1</v>
      </c>
      <c r="BB395">
        <v>0</v>
      </c>
      <c r="BC395" t="s">
        <v>109</v>
      </c>
      <c r="BD395">
        <v>35.5</v>
      </c>
      <c r="BE395">
        <v>47.6</v>
      </c>
      <c r="BF395">
        <v>9</v>
      </c>
      <c r="BG395">
        <v>9</v>
      </c>
    </row>
    <row r="396" spans="1:59" x14ac:dyDescent="0.25">
      <c r="A396" s="47">
        <v>0</v>
      </c>
      <c r="B396" s="47">
        <v>0</v>
      </c>
      <c r="C396" s="47">
        <v>0</v>
      </c>
      <c r="D396" s="47">
        <v>0</v>
      </c>
      <c r="E396" s="47">
        <v>0</v>
      </c>
      <c r="F396" s="47">
        <v>0</v>
      </c>
      <c r="G396" s="47">
        <v>0</v>
      </c>
      <c r="H396" s="47">
        <v>0</v>
      </c>
      <c r="I396" s="47">
        <v>0</v>
      </c>
      <c r="J396" s="47">
        <v>1</v>
      </c>
      <c r="K396" s="47">
        <v>21</v>
      </c>
      <c r="L396" s="47">
        <v>283</v>
      </c>
      <c r="M396" s="47">
        <v>1</v>
      </c>
      <c r="N396" s="47">
        <v>6</v>
      </c>
      <c r="O396" s="42">
        <v>0</v>
      </c>
      <c r="P396" s="42">
        <v>3.24</v>
      </c>
      <c r="Q396" s="42">
        <v>0</v>
      </c>
      <c r="R396" s="42">
        <v>6</v>
      </c>
      <c r="S396" s="47">
        <v>1</v>
      </c>
      <c r="T396" s="42">
        <v>2.61</v>
      </c>
      <c r="U396" s="42">
        <v>6</v>
      </c>
      <c r="V396" s="42">
        <v>0</v>
      </c>
      <c r="W396" s="42">
        <v>99</v>
      </c>
      <c r="X396" s="42">
        <v>99</v>
      </c>
      <c r="Y396" s="42">
        <v>0</v>
      </c>
      <c r="Z396" s="42">
        <v>0</v>
      </c>
      <c r="AA396" s="42">
        <v>0</v>
      </c>
      <c r="AB396" s="42">
        <v>0</v>
      </c>
      <c r="AC396" s="42">
        <v>0</v>
      </c>
      <c r="AD396" s="42">
        <v>1</v>
      </c>
      <c r="AE396" s="42">
        <v>0</v>
      </c>
      <c r="AF396" s="42">
        <v>0</v>
      </c>
      <c r="AG396" s="42">
        <v>0</v>
      </c>
      <c r="AH396" s="42">
        <v>0</v>
      </c>
      <c r="AI396" s="47">
        <v>0</v>
      </c>
      <c r="AJ396" s="47">
        <v>0</v>
      </c>
      <c r="AK396" s="47">
        <v>0</v>
      </c>
      <c r="AL396" s="47">
        <v>0</v>
      </c>
      <c r="AM396" s="47">
        <v>0</v>
      </c>
      <c r="AN396">
        <v>0</v>
      </c>
      <c r="AO396" s="47">
        <v>1</v>
      </c>
      <c r="AP396" s="47">
        <v>0</v>
      </c>
      <c r="AQ396" s="47">
        <v>0</v>
      </c>
      <c r="AR396" s="47">
        <v>0</v>
      </c>
      <c r="AS396" s="47">
        <v>0</v>
      </c>
      <c r="AT396" s="47">
        <v>0</v>
      </c>
      <c r="AU396" s="47">
        <v>0</v>
      </c>
      <c r="AV396" s="47">
        <v>0</v>
      </c>
      <c r="AW396" s="47">
        <v>0</v>
      </c>
      <c r="AX396" s="47">
        <v>0</v>
      </c>
      <c r="AY396">
        <v>0</v>
      </c>
      <c r="AZ396" s="47">
        <v>0</v>
      </c>
      <c r="BA396" s="47">
        <v>0</v>
      </c>
      <c r="BB396">
        <v>0</v>
      </c>
      <c r="BC396" t="s">
        <v>137</v>
      </c>
      <c r="BD396">
        <v>5</v>
      </c>
      <c r="BE396">
        <v>0</v>
      </c>
      <c r="BF396">
        <v>1</v>
      </c>
      <c r="BG396">
        <v>0</v>
      </c>
    </row>
    <row r="397" spans="1:59" x14ac:dyDescent="0.25">
      <c r="A397" s="47">
        <v>1</v>
      </c>
      <c r="B397" s="47">
        <v>0</v>
      </c>
      <c r="C397" s="47">
        <v>0</v>
      </c>
      <c r="D397" s="47">
        <v>0</v>
      </c>
      <c r="E397" s="47">
        <v>0</v>
      </c>
      <c r="F397" s="47">
        <v>0</v>
      </c>
      <c r="G397" s="47">
        <v>0</v>
      </c>
      <c r="H397" s="47">
        <v>0</v>
      </c>
      <c r="I397" s="47">
        <v>0</v>
      </c>
      <c r="J397" s="47">
        <v>1</v>
      </c>
      <c r="K397" s="47">
        <v>21</v>
      </c>
      <c r="L397" s="47">
        <v>1371</v>
      </c>
      <c r="M397" s="47">
        <v>2</v>
      </c>
      <c r="N397" s="47">
        <v>6</v>
      </c>
      <c r="O397" s="42">
        <v>0</v>
      </c>
      <c r="P397" s="42">
        <v>3.42</v>
      </c>
      <c r="Q397" s="42">
        <v>0</v>
      </c>
      <c r="R397" s="42">
        <v>2</v>
      </c>
      <c r="S397" s="47">
        <v>2</v>
      </c>
      <c r="T397" s="42">
        <v>3.25</v>
      </c>
      <c r="U397" s="42">
        <v>2</v>
      </c>
      <c r="V397" s="42">
        <v>0</v>
      </c>
      <c r="W397" s="42">
        <v>26</v>
      </c>
      <c r="X397" s="42">
        <v>23</v>
      </c>
      <c r="Y397" s="42">
        <v>0</v>
      </c>
      <c r="Z397" s="42">
        <v>0</v>
      </c>
      <c r="AA397" s="42">
        <v>0</v>
      </c>
      <c r="AB397" s="42">
        <v>0.5</v>
      </c>
      <c r="AC397" s="42">
        <v>0</v>
      </c>
      <c r="AD397" s="42">
        <v>0.5</v>
      </c>
      <c r="AE397" s="42">
        <v>0</v>
      </c>
      <c r="AF397" s="42">
        <v>0</v>
      </c>
      <c r="AG397" s="42">
        <v>0</v>
      </c>
      <c r="AH397" s="42">
        <v>0</v>
      </c>
      <c r="AI397" s="47">
        <v>0</v>
      </c>
      <c r="AJ397" s="47">
        <v>0</v>
      </c>
      <c r="AK397" s="47">
        <v>0</v>
      </c>
      <c r="AL397" s="47">
        <v>1</v>
      </c>
      <c r="AM397" s="47">
        <v>0</v>
      </c>
      <c r="AN397">
        <v>0</v>
      </c>
      <c r="AO397" s="47">
        <v>1</v>
      </c>
      <c r="AP397" s="47">
        <v>0</v>
      </c>
      <c r="AQ397" s="47">
        <v>0</v>
      </c>
      <c r="AR397" s="47">
        <v>0</v>
      </c>
      <c r="AS397" s="47">
        <v>0</v>
      </c>
      <c r="AT397" s="47">
        <v>0</v>
      </c>
      <c r="AU397" s="47">
        <v>0</v>
      </c>
      <c r="AV397" s="47">
        <v>0</v>
      </c>
      <c r="AW397" s="47">
        <v>0</v>
      </c>
      <c r="AX397" s="47">
        <v>0</v>
      </c>
      <c r="AY397">
        <v>0</v>
      </c>
      <c r="AZ397" s="47">
        <v>0</v>
      </c>
      <c r="BA397" s="47">
        <v>0</v>
      </c>
      <c r="BB397">
        <v>0</v>
      </c>
      <c r="BC397" t="s">
        <v>556</v>
      </c>
      <c r="BD397">
        <v>4</v>
      </c>
      <c r="BE397">
        <v>0</v>
      </c>
      <c r="BF397">
        <v>2</v>
      </c>
      <c r="BG397">
        <v>0</v>
      </c>
    </row>
    <row r="398" spans="1:59" x14ac:dyDescent="0.25">
      <c r="A398" s="47">
        <v>2</v>
      </c>
      <c r="B398" s="47">
        <v>0</v>
      </c>
      <c r="C398" s="47">
        <v>0</v>
      </c>
      <c r="D398" s="47">
        <v>0</v>
      </c>
      <c r="E398" s="47">
        <v>2</v>
      </c>
      <c r="F398" s="47">
        <v>0</v>
      </c>
      <c r="G398" s="47">
        <v>0</v>
      </c>
      <c r="H398" s="47">
        <v>0</v>
      </c>
      <c r="I398" s="47">
        <v>0</v>
      </c>
      <c r="J398" s="47">
        <v>7</v>
      </c>
      <c r="K398" s="47">
        <v>21</v>
      </c>
      <c r="L398" s="47">
        <v>266</v>
      </c>
      <c r="M398" s="47">
        <v>1</v>
      </c>
      <c r="N398" s="47">
        <v>7</v>
      </c>
      <c r="O398" s="42">
        <v>0</v>
      </c>
      <c r="P398" s="42">
        <v>12.06</v>
      </c>
      <c r="Q398" s="42">
        <v>0</v>
      </c>
      <c r="R398" s="42">
        <v>4.25</v>
      </c>
      <c r="S398" s="47">
        <v>20</v>
      </c>
      <c r="T398" s="42">
        <v>2.29</v>
      </c>
      <c r="U398" s="42">
        <v>4.1363636363636367</v>
      </c>
      <c r="V398" s="42">
        <v>4.3888888888888893</v>
      </c>
      <c r="W398" s="42">
        <v>101</v>
      </c>
      <c r="X398" s="42">
        <v>99</v>
      </c>
      <c r="Y398" s="42">
        <v>0.1</v>
      </c>
      <c r="Z398" s="42">
        <v>0</v>
      </c>
      <c r="AA398" s="42">
        <v>0</v>
      </c>
      <c r="AB398" s="42">
        <v>0.1</v>
      </c>
      <c r="AC398" s="42">
        <v>0</v>
      </c>
      <c r="AD398" s="42">
        <v>0.35</v>
      </c>
      <c r="AE398" s="42">
        <v>0</v>
      </c>
      <c r="AF398" s="42">
        <v>0</v>
      </c>
      <c r="AG398" s="42">
        <v>0</v>
      </c>
      <c r="AH398" s="42">
        <v>0</v>
      </c>
      <c r="AI398" s="47">
        <v>1</v>
      </c>
      <c r="AJ398" s="47">
        <v>0</v>
      </c>
      <c r="AK398" s="47">
        <v>0</v>
      </c>
      <c r="AL398" s="47">
        <v>0</v>
      </c>
      <c r="AM398" s="47">
        <v>0</v>
      </c>
      <c r="AN398">
        <v>0</v>
      </c>
      <c r="AO398" s="47">
        <v>5</v>
      </c>
      <c r="AP398" s="47">
        <v>0</v>
      </c>
      <c r="AQ398" s="47">
        <v>0</v>
      </c>
      <c r="AR398" s="47">
        <v>0</v>
      </c>
      <c r="AS398" s="47">
        <v>1</v>
      </c>
      <c r="AT398" s="47">
        <v>0</v>
      </c>
      <c r="AU398" s="47">
        <v>0</v>
      </c>
      <c r="AV398" s="47">
        <v>2</v>
      </c>
      <c r="AW398" s="47">
        <v>0</v>
      </c>
      <c r="AX398" s="47">
        <v>0</v>
      </c>
      <c r="AY398">
        <v>2</v>
      </c>
      <c r="AZ398" s="47">
        <v>0</v>
      </c>
      <c r="BA398" s="47">
        <v>0</v>
      </c>
      <c r="BB398">
        <v>0</v>
      </c>
      <c r="BC398" t="s">
        <v>217</v>
      </c>
      <c r="BD398">
        <v>25.5</v>
      </c>
      <c r="BE398">
        <v>8.5</v>
      </c>
      <c r="BF398">
        <v>6</v>
      </c>
      <c r="BG398">
        <v>2</v>
      </c>
    </row>
    <row r="399" spans="1:59" x14ac:dyDescent="0.25">
      <c r="A399" s="47">
        <v>1</v>
      </c>
      <c r="B399" s="47">
        <v>3</v>
      </c>
      <c r="C399" s="47">
        <v>1</v>
      </c>
      <c r="D399" s="47">
        <v>0</v>
      </c>
      <c r="E399" s="47">
        <v>1</v>
      </c>
      <c r="F399" s="47">
        <v>0</v>
      </c>
      <c r="G399" s="47">
        <v>0</v>
      </c>
      <c r="H399" s="47">
        <v>0</v>
      </c>
      <c r="I399" s="47">
        <v>0</v>
      </c>
      <c r="J399" s="47">
        <v>2</v>
      </c>
      <c r="K399" s="47">
        <v>21</v>
      </c>
      <c r="L399" s="47">
        <v>266</v>
      </c>
      <c r="M399" s="47">
        <v>3</v>
      </c>
      <c r="N399" s="47">
        <v>3</v>
      </c>
      <c r="O399" s="42">
        <v>0</v>
      </c>
      <c r="P399" s="42">
        <v>5.19</v>
      </c>
      <c r="Q399" s="42">
        <v>0</v>
      </c>
      <c r="R399" s="42">
        <v>1.97</v>
      </c>
      <c r="S399" s="47">
        <v>6</v>
      </c>
      <c r="T399" s="42">
        <v>1.76</v>
      </c>
      <c r="U399" s="42">
        <v>0</v>
      </c>
      <c r="V399" s="42">
        <v>0</v>
      </c>
      <c r="W399" s="42">
        <v>56</v>
      </c>
      <c r="X399" s="42">
        <v>99</v>
      </c>
      <c r="Y399" s="42">
        <v>0.17</v>
      </c>
      <c r="Z399" s="42">
        <v>0.5</v>
      </c>
      <c r="AA399" s="42">
        <v>0.17</v>
      </c>
      <c r="AB399" s="42">
        <v>0.17</v>
      </c>
      <c r="AC399" s="42">
        <v>0</v>
      </c>
      <c r="AD399" s="42">
        <v>0.33</v>
      </c>
      <c r="AE399" s="42">
        <v>0</v>
      </c>
      <c r="AF399" s="42">
        <v>0</v>
      </c>
      <c r="AG399" s="42">
        <v>0</v>
      </c>
      <c r="AH399" s="42">
        <v>0</v>
      </c>
      <c r="AI399" s="47">
        <v>0</v>
      </c>
      <c r="AJ399" s="47">
        <v>0</v>
      </c>
      <c r="AK399" s="47">
        <v>0</v>
      </c>
      <c r="AL399" s="47">
        <v>0</v>
      </c>
      <c r="AM399" s="47">
        <v>0</v>
      </c>
      <c r="AN399">
        <v>0</v>
      </c>
      <c r="AO399" s="47">
        <v>1</v>
      </c>
      <c r="AP399" s="47">
        <v>0</v>
      </c>
      <c r="AQ399" s="47">
        <v>0</v>
      </c>
      <c r="AR399" s="47">
        <v>0</v>
      </c>
      <c r="AS399" s="47">
        <v>1</v>
      </c>
      <c r="AT399" s="47">
        <v>3</v>
      </c>
      <c r="AU399" s="47">
        <v>1</v>
      </c>
      <c r="AV399" s="47">
        <v>1</v>
      </c>
      <c r="AW399" s="47">
        <v>0</v>
      </c>
      <c r="AX399" s="47">
        <v>0</v>
      </c>
      <c r="AY399">
        <v>1</v>
      </c>
      <c r="AZ399" s="47">
        <v>0</v>
      </c>
      <c r="BA399" s="47">
        <v>0</v>
      </c>
      <c r="BB399">
        <v>0</v>
      </c>
      <c r="BC399" t="s">
        <v>364</v>
      </c>
      <c r="BD399">
        <v>5</v>
      </c>
      <c r="BE399">
        <v>7.8</v>
      </c>
      <c r="BF399">
        <v>0</v>
      </c>
      <c r="BG399">
        <v>0</v>
      </c>
    </row>
    <row r="400" spans="1:59" x14ac:dyDescent="0.25">
      <c r="A400" s="47">
        <v>1</v>
      </c>
      <c r="B400" s="47">
        <v>5</v>
      </c>
      <c r="C400" s="47">
        <v>3</v>
      </c>
      <c r="D400" s="47">
        <v>0</v>
      </c>
      <c r="E400" s="47">
        <v>0</v>
      </c>
      <c r="F400" s="47">
        <v>0</v>
      </c>
      <c r="G400" s="47">
        <v>1</v>
      </c>
      <c r="H400" s="47">
        <v>0</v>
      </c>
      <c r="I400" s="47">
        <v>0</v>
      </c>
      <c r="J400" s="47">
        <v>1</v>
      </c>
      <c r="K400" s="47">
        <v>21</v>
      </c>
      <c r="L400" s="47">
        <v>356</v>
      </c>
      <c r="M400" s="47">
        <v>2</v>
      </c>
      <c r="N400" s="47">
        <v>6</v>
      </c>
      <c r="O400" s="42">
        <v>0</v>
      </c>
      <c r="P400" s="42">
        <v>4.46</v>
      </c>
      <c r="Q400" s="42">
        <v>0</v>
      </c>
      <c r="R400" s="42">
        <v>2.58</v>
      </c>
      <c r="S400" s="47">
        <v>4</v>
      </c>
      <c r="T400" s="42">
        <v>0.6</v>
      </c>
      <c r="U400" s="42">
        <v>1.2</v>
      </c>
      <c r="V400" s="42">
        <v>3.0333333333333332</v>
      </c>
      <c r="W400" s="42">
        <v>56</v>
      </c>
      <c r="X400" s="42">
        <v>26</v>
      </c>
      <c r="Y400" s="42">
        <v>0</v>
      </c>
      <c r="Z400" s="42">
        <v>1.25</v>
      </c>
      <c r="AA400" s="42">
        <v>0.75</v>
      </c>
      <c r="AB400" s="42">
        <v>0.25</v>
      </c>
      <c r="AC400" s="42">
        <v>0</v>
      </c>
      <c r="AD400" s="42">
        <v>0.25</v>
      </c>
      <c r="AE400" s="42">
        <v>0</v>
      </c>
      <c r="AF400" s="42">
        <v>0</v>
      </c>
      <c r="AG400" s="42">
        <v>0.25</v>
      </c>
      <c r="AH400" s="42">
        <v>0</v>
      </c>
      <c r="AI400" s="47">
        <v>0</v>
      </c>
      <c r="AJ400" s="47">
        <v>1</v>
      </c>
      <c r="AK400" s="47">
        <v>0</v>
      </c>
      <c r="AL400" s="47">
        <v>0</v>
      </c>
      <c r="AM400" s="47">
        <v>0</v>
      </c>
      <c r="AN400">
        <v>0</v>
      </c>
      <c r="AO400" s="47">
        <v>0</v>
      </c>
      <c r="AP400" s="47">
        <v>0</v>
      </c>
      <c r="AQ400" s="47">
        <v>0</v>
      </c>
      <c r="AR400" s="47">
        <v>0</v>
      </c>
      <c r="AS400" s="47">
        <v>0</v>
      </c>
      <c r="AT400" s="47">
        <v>4</v>
      </c>
      <c r="AU400" s="47">
        <v>3</v>
      </c>
      <c r="AV400" s="47">
        <v>1</v>
      </c>
      <c r="AW400" s="47">
        <v>0</v>
      </c>
      <c r="AX400" s="47">
        <v>0</v>
      </c>
      <c r="AY400">
        <v>1</v>
      </c>
      <c r="AZ400" s="47">
        <v>0</v>
      </c>
      <c r="BA400" s="47">
        <v>1</v>
      </c>
      <c r="BB400">
        <v>0</v>
      </c>
      <c r="BC400" t="s">
        <v>222</v>
      </c>
      <c r="BD400">
        <v>1.2</v>
      </c>
      <c r="BE400">
        <v>9.1</v>
      </c>
      <c r="BF400">
        <v>1</v>
      </c>
      <c r="BG400">
        <v>3</v>
      </c>
    </row>
    <row r="401" spans="1:59" x14ac:dyDescent="0.25">
      <c r="A401" s="47">
        <v>3</v>
      </c>
      <c r="B401" s="47">
        <v>12</v>
      </c>
      <c r="C401" s="47">
        <v>8</v>
      </c>
      <c r="D401" s="47">
        <v>0</v>
      </c>
      <c r="E401" s="47">
        <v>3</v>
      </c>
      <c r="F401" s="47">
        <v>2</v>
      </c>
      <c r="G401" s="47">
        <v>1</v>
      </c>
      <c r="H401" s="47">
        <v>0</v>
      </c>
      <c r="I401" s="47">
        <v>0</v>
      </c>
      <c r="J401" s="47">
        <v>2</v>
      </c>
      <c r="K401" s="47">
        <v>21</v>
      </c>
      <c r="L401" s="47">
        <v>265</v>
      </c>
      <c r="M401" s="47">
        <v>2</v>
      </c>
      <c r="N401" s="47">
        <v>6</v>
      </c>
      <c r="O401" s="42">
        <v>0</v>
      </c>
      <c r="P401" s="42">
        <v>2.56</v>
      </c>
      <c r="Q401" s="42">
        <v>0</v>
      </c>
      <c r="R401" s="42">
        <v>3.19</v>
      </c>
      <c r="S401" s="47">
        <v>9</v>
      </c>
      <c r="T401" s="42">
        <v>5.53</v>
      </c>
      <c r="U401" s="42">
        <v>4.54</v>
      </c>
      <c r="V401" s="42">
        <v>1.1800000000000002</v>
      </c>
      <c r="W401" s="42">
        <v>74</v>
      </c>
      <c r="X401" s="42">
        <v>15</v>
      </c>
      <c r="Y401" s="42">
        <v>0.3</v>
      </c>
      <c r="Z401" s="42">
        <v>1.2</v>
      </c>
      <c r="AA401" s="42">
        <v>0.8</v>
      </c>
      <c r="AB401" s="42">
        <v>0.3</v>
      </c>
      <c r="AC401" s="42">
        <v>0</v>
      </c>
      <c r="AD401" s="42">
        <v>0.2</v>
      </c>
      <c r="AE401" s="42">
        <v>0.2</v>
      </c>
      <c r="AF401" s="42">
        <v>0</v>
      </c>
      <c r="AG401" s="42">
        <v>0.1</v>
      </c>
      <c r="AH401" s="42">
        <v>0</v>
      </c>
      <c r="AI401" s="47">
        <v>2</v>
      </c>
      <c r="AJ401" s="47">
        <v>8</v>
      </c>
      <c r="AK401" s="47">
        <v>7</v>
      </c>
      <c r="AL401" s="47">
        <v>2</v>
      </c>
      <c r="AM401" s="47">
        <v>0</v>
      </c>
      <c r="AN401">
        <v>2</v>
      </c>
      <c r="AO401" s="47">
        <v>1</v>
      </c>
      <c r="AP401" s="47">
        <v>0</v>
      </c>
      <c r="AQ401" s="47">
        <v>1</v>
      </c>
      <c r="AR401" s="47">
        <v>0</v>
      </c>
      <c r="AS401" s="47">
        <v>1</v>
      </c>
      <c r="AT401" s="47">
        <v>4</v>
      </c>
      <c r="AU401" s="47">
        <v>1</v>
      </c>
      <c r="AV401" s="47">
        <v>1</v>
      </c>
      <c r="AW401" s="47">
        <v>0</v>
      </c>
      <c r="AX401" s="47">
        <v>0</v>
      </c>
      <c r="AY401">
        <v>1</v>
      </c>
      <c r="AZ401" s="47">
        <v>0</v>
      </c>
      <c r="BA401" s="47">
        <v>0</v>
      </c>
      <c r="BB401">
        <v>0</v>
      </c>
      <c r="BC401" t="s">
        <v>284</v>
      </c>
      <c r="BD401">
        <v>22.7</v>
      </c>
      <c r="BE401">
        <v>9</v>
      </c>
      <c r="BF401">
        <v>5</v>
      </c>
      <c r="BG401">
        <v>8</v>
      </c>
    </row>
    <row r="402" spans="1:59" x14ac:dyDescent="0.25">
      <c r="A402" s="47">
        <v>1</v>
      </c>
      <c r="B402" s="47">
        <v>4</v>
      </c>
      <c r="C402" s="47">
        <v>6</v>
      </c>
      <c r="D402" s="47">
        <v>2</v>
      </c>
      <c r="E402" s="47">
        <v>5</v>
      </c>
      <c r="F402" s="47">
        <v>0</v>
      </c>
      <c r="G402" s="47">
        <v>1</v>
      </c>
      <c r="H402" s="47">
        <v>0</v>
      </c>
      <c r="I402" s="47">
        <v>0</v>
      </c>
      <c r="J402" s="47">
        <v>3</v>
      </c>
      <c r="K402" s="47">
        <v>21</v>
      </c>
      <c r="L402" s="47">
        <v>290</v>
      </c>
      <c r="M402" s="47">
        <v>3</v>
      </c>
      <c r="N402" s="47">
        <v>6</v>
      </c>
      <c r="O402" s="42">
        <v>0</v>
      </c>
      <c r="P402" s="42">
        <v>2.99</v>
      </c>
      <c r="Q402" s="42">
        <v>0</v>
      </c>
      <c r="R402" s="42">
        <v>2.14</v>
      </c>
      <c r="S402" s="47">
        <v>9</v>
      </c>
      <c r="T402" s="42">
        <v>3.93</v>
      </c>
      <c r="U402" s="42">
        <v>1.22</v>
      </c>
      <c r="V402" s="42">
        <v>3.3</v>
      </c>
      <c r="W402" s="42">
        <v>58</v>
      </c>
      <c r="X402" s="42">
        <v>34</v>
      </c>
      <c r="Y402" s="42">
        <v>0.56000000000000005</v>
      </c>
      <c r="Z402" s="42">
        <v>0.44</v>
      </c>
      <c r="AA402" s="42">
        <v>0.67</v>
      </c>
      <c r="AB402" s="42">
        <v>0.11</v>
      </c>
      <c r="AC402" s="42">
        <v>0.22</v>
      </c>
      <c r="AD402" s="42">
        <v>0.33</v>
      </c>
      <c r="AE402" s="42">
        <v>0</v>
      </c>
      <c r="AF402" s="42">
        <v>0</v>
      </c>
      <c r="AG402" s="42">
        <v>0.11</v>
      </c>
      <c r="AH402" s="42">
        <v>0</v>
      </c>
      <c r="AI402" s="47">
        <v>4</v>
      </c>
      <c r="AJ402" s="47">
        <v>2</v>
      </c>
      <c r="AK402" s="47">
        <v>1</v>
      </c>
      <c r="AL402" s="47">
        <v>0</v>
      </c>
      <c r="AM402" s="47">
        <v>0</v>
      </c>
      <c r="AN402">
        <v>0</v>
      </c>
      <c r="AO402" s="47">
        <v>1</v>
      </c>
      <c r="AP402" s="47">
        <v>0</v>
      </c>
      <c r="AQ402" s="47">
        <v>0</v>
      </c>
      <c r="AR402" s="47">
        <v>0</v>
      </c>
      <c r="AS402" s="47">
        <v>1</v>
      </c>
      <c r="AT402" s="47">
        <v>2</v>
      </c>
      <c r="AU402" s="47">
        <v>5</v>
      </c>
      <c r="AV402" s="47">
        <v>1</v>
      </c>
      <c r="AW402" s="47">
        <v>2</v>
      </c>
      <c r="AX402" s="47">
        <v>0</v>
      </c>
      <c r="AY402">
        <v>2</v>
      </c>
      <c r="AZ402" s="47">
        <v>0</v>
      </c>
      <c r="BA402" s="47">
        <v>1</v>
      </c>
      <c r="BB402">
        <v>0</v>
      </c>
      <c r="BC402" t="s">
        <v>487</v>
      </c>
      <c r="BD402">
        <v>9.1000000000000014</v>
      </c>
      <c r="BE402">
        <v>13.2</v>
      </c>
      <c r="BF402">
        <v>7</v>
      </c>
      <c r="BG402">
        <v>4</v>
      </c>
    </row>
    <row r="403" spans="1:59" x14ac:dyDescent="0.25">
      <c r="A403" s="47">
        <v>1</v>
      </c>
      <c r="B403" s="47">
        <v>5</v>
      </c>
      <c r="C403" s="47">
        <v>6</v>
      </c>
      <c r="D403" s="47">
        <v>1</v>
      </c>
      <c r="E403" s="47">
        <v>4</v>
      </c>
      <c r="F403" s="47">
        <v>0</v>
      </c>
      <c r="G403" s="47">
        <v>1</v>
      </c>
      <c r="H403" s="47">
        <v>0</v>
      </c>
      <c r="I403" s="47">
        <v>0</v>
      </c>
      <c r="J403" s="47">
        <v>2</v>
      </c>
      <c r="K403" s="47">
        <v>21</v>
      </c>
      <c r="L403" s="47">
        <v>290</v>
      </c>
      <c r="M403" s="47">
        <v>3</v>
      </c>
      <c r="N403" s="47">
        <v>6</v>
      </c>
      <c r="O403" s="42">
        <v>0</v>
      </c>
      <c r="P403" s="42">
        <v>2.8</v>
      </c>
      <c r="Q403" s="42">
        <v>0</v>
      </c>
      <c r="R403" s="42">
        <v>3.24</v>
      </c>
      <c r="S403" s="47">
        <v>5</v>
      </c>
      <c r="T403" s="42">
        <v>2.44</v>
      </c>
      <c r="U403" s="42">
        <v>3.0333333333333332</v>
      </c>
      <c r="V403" s="42">
        <v>3.55</v>
      </c>
      <c r="W403" s="42">
        <v>55</v>
      </c>
      <c r="X403" s="42">
        <v>99</v>
      </c>
      <c r="Y403" s="42">
        <v>0.8</v>
      </c>
      <c r="Z403" s="42">
        <v>1</v>
      </c>
      <c r="AA403" s="42">
        <v>1.2</v>
      </c>
      <c r="AB403" s="42">
        <v>0.2</v>
      </c>
      <c r="AC403" s="42">
        <v>0.2</v>
      </c>
      <c r="AD403" s="42">
        <v>0.4</v>
      </c>
      <c r="AE403" s="42">
        <v>0</v>
      </c>
      <c r="AF403" s="42">
        <v>0</v>
      </c>
      <c r="AG403" s="42">
        <v>0.2</v>
      </c>
      <c r="AH403" s="42">
        <v>0</v>
      </c>
      <c r="AI403" s="47">
        <v>2</v>
      </c>
      <c r="AJ403" s="47">
        <v>3</v>
      </c>
      <c r="AK403" s="47">
        <v>5</v>
      </c>
      <c r="AL403" s="47">
        <v>1</v>
      </c>
      <c r="AM403" s="47">
        <v>1</v>
      </c>
      <c r="AN403">
        <v>0</v>
      </c>
      <c r="AO403" s="47">
        <v>1</v>
      </c>
      <c r="AP403" s="47">
        <v>0</v>
      </c>
      <c r="AQ403" s="47">
        <v>1</v>
      </c>
      <c r="AR403" s="47">
        <v>0</v>
      </c>
      <c r="AS403" s="47">
        <v>2</v>
      </c>
      <c r="AT403" s="47">
        <v>2</v>
      </c>
      <c r="AU403" s="47">
        <v>1</v>
      </c>
      <c r="AV403" s="47">
        <v>0</v>
      </c>
      <c r="AW403" s="47">
        <v>0</v>
      </c>
      <c r="AX403" s="47">
        <v>0</v>
      </c>
      <c r="AY403">
        <v>1</v>
      </c>
      <c r="AZ403" s="47">
        <v>0</v>
      </c>
      <c r="BA403" s="47">
        <v>0</v>
      </c>
      <c r="BB403">
        <v>0</v>
      </c>
      <c r="BC403" t="s">
        <v>422</v>
      </c>
      <c r="BD403">
        <v>9.1</v>
      </c>
      <c r="BE403">
        <v>8.1</v>
      </c>
      <c r="BF403">
        <v>3</v>
      </c>
      <c r="BG403">
        <v>2</v>
      </c>
    </row>
    <row r="404" spans="1:59" x14ac:dyDescent="0.25">
      <c r="A404" s="47">
        <v>1</v>
      </c>
      <c r="B404" s="47">
        <v>4</v>
      </c>
      <c r="C404" s="47">
        <v>8</v>
      </c>
      <c r="D404" s="47">
        <v>2</v>
      </c>
      <c r="E404" s="47">
        <v>3</v>
      </c>
      <c r="F404" s="47">
        <v>1</v>
      </c>
      <c r="G404" s="47">
        <v>2</v>
      </c>
      <c r="H404" s="47">
        <v>0</v>
      </c>
      <c r="I404" s="47">
        <v>0</v>
      </c>
      <c r="J404" s="47">
        <v>2</v>
      </c>
      <c r="K404" s="47">
        <v>21</v>
      </c>
      <c r="L404" s="47">
        <v>294</v>
      </c>
      <c r="M404" s="47">
        <v>2</v>
      </c>
      <c r="N404" s="47">
        <v>6</v>
      </c>
      <c r="O404" s="42">
        <v>0</v>
      </c>
      <c r="P404" s="42">
        <v>1.67</v>
      </c>
      <c r="Q404" s="42">
        <v>0</v>
      </c>
      <c r="R404" s="42">
        <v>2.74</v>
      </c>
      <c r="S404" s="47">
        <v>8</v>
      </c>
      <c r="T404" s="42">
        <v>0.83</v>
      </c>
      <c r="U404" s="42">
        <v>3.2</v>
      </c>
      <c r="V404" s="42">
        <v>2.2750000000000004</v>
      </c>
      <c r="W404" s="42">
        <v>47</v>
      </c>
      <c r="X404" s="42">
        <v>47</v>
      </c>
      <c r="Y404" s="42">
        <v>0.38</v>
      </c>
      <c r="Z404" s="42">
        <v>0.5</v>
      </c>
      <c r="AA404" s="42">
        <v>1</v>
      </c>
      <c r="AB404" s="42">
        <v>0.12</v>
      </c>
      <c r="AC404" s="42">
        <v>0.25</v>
      </c>
      <c r="AD404" s="42">
        <v>0.25</v>
      </c>
      <c r="AE404" s="42">
        <v>0.12</v>
      </c>
      <c r="AF404" s="42">
        <v>0</v>
      </c>
      <c r="AG404" s="42">
        <v>0.25</v>
      </c>
      <c r="AH404" s="42">
        <v>0</v>
      </c>
      <c r="AI404" s="47">
        <v>1</v>
      </c>
      <c r="AJ404" s="47">
        <v>2</v>
      </c>
      <c r="AK404" s="47">
        <v>3</v>
      </c>
      <c r="AL404" s="47">
        <v>0</v>
      </c>
      <c r="AM404" s="47">
        <v>1</v>
      </c>
      <c r="AN404">
        <v>1</v>
      </c>
      <c r="AO404" s="47">
        <v>1</v>
      </c>
      <c r="AP404" s="47">
        <v>0</v>
      </c>
      <c r="AQ404" s="47">
        <v>0</v>
      </c>
      <c r="AR404" s="47">
        <v>0</v>
      </c>
      <c r="AS404" s="47">
        <v>2</v>
      </c>
      <c r="AT404" s="47">
        <v>2</v>
      </c>
      <c r="AU404" s="47">
        <v>5</v>
      </c>
      <c r="AV404" s="47">
        <v>1</v>
      </c>
      <c r="AW404" s="47">
        <v>1</v>
      </c>
      <c r="AX404" s="47">
        <v>0</v>
      </c>
      <c r="AY404">
        <v>1</v>
      </c>
      <c r="AZ404" s="47">
        <v>0</v>
      </c>
      <c r="BA404" s="47">
        <v>2</v>
      </c>
      <c r="BB404">
        <v>0</v>
      </c>
      <c r="BC404" t="s">
        <v>695</v>
      </c>
      <c r="BD404">
        <v>12.8</v>
      </c>
      <c r="BE404">
        <v>9.1</v>
      </c>
      <c r="BF404">
        <v>4</v>
      </c>
      <c r="BG404">
        <v>4</v>
      </c>
    </row>
    <row r="405" spans="1:59" x14ac:dyDescent="0.25">
      <c r="A405" s="47">
        <v>1</v>
      </c>
      <c r="B405" s="47">
        <v>7</v>
      </c>
      <c r="C405" s="47">
        <v>5</v>
      </c>
      <c r="D405" s="47">
        <v>1</v>
      </c>
      <c r="E405" s="47">
        <v>2</v>
      </c>
      <c r="F405" s="47">
        <v>0</v>
      </c>
      <c r="G405" s="47">
        <v>0</v>
      </c>
      <c r="H405" s="47">
        <v>0</v>
      </c>
      <c r="I405" s="47">
        <v>0</v>
      </c>
      <c r="J405" s="47">
        <v>2</v>
      </c>
      <c r="K405" s="47">
        <v>21</v>
      </c>
      <c r="L405" s="47">
        <v>294</v>
      </c>
      <c r="M405" s="47">
        <v>3</v>
      </c>
      <c r="N405" s="47">
        <v>5</v>
      </c>
      <c r="O405" s="42">
        <v>0</v>
      </c>
      <c r="P405" s="42">
        <v>2.37</v>
      </c>
      <c r="Q405" s="42">
        <v>0</v>
      </c>
      <c r="R405" s="42">
        <v>4.17</v>
      </c>
      <c r="S405" s="47">
        <v>4</v>
      </c>
      <c r="T405" s="42">
        <v>4.95</v>
      </c>
      <c r="U405" s="42">
        <v>0</v>
      </c>
      <c r="V405" s="42">
        <v>0</v>
      </c>
      <c r="W405" s="42">
        <v>98</v>
      </c>
      <c r="X405" s="42">
        <v>96</v>
      </c>
      <c r="Y405" s="42">
        <v>0.5</v>
      </c>
      <c r="Z405" s="42">
        <v>1.75</v>
      </c>
      <c r="AA405" s="42">
        <v>1.25</v>
      </c>
      <c r="AB405" s="42">
        <v>0.25</v>
      </c>
      <c r="AC405" s="42">
        <v>0.25</v>
      </c>
      <c r="AD405" s="42">
        <v>0.5</v>
      </c>
      <c r="AE405" s="42">
        <v>0</v>
      </c>
      <c r="AF405" s="42">
        <v>0</v>
      </c>
      <c r="AG405" s="42">
        <v>0</v>
      </c>
      <c r="AH405" s="42">
        <v>0</v>
      </c>
      <c r="AI405" s="47">
        <v>2</v>
      </c>
      <c r="AJ405" s="47">
        <v>2</v>
      </c>
      <c r="AK405" s="47">
        <v>2</v>
      </c>
      <c r="AL405" s="47">
        <v>0</v>
      </c>
      <c r="AM405" s="47">
        <v>0</v>
      </c>
      <c r="AN405">
        <v>0</v>
      </c>
      <c r="AO405" s="47">
        <v>1</v>
      </c>
      <c r="AP405" s="47">
        <v>0</v>
      </c>
      <c r="AQ405" s="47">
        <v>0</v>
      </c>
      <c r="AR405" s="47">
        <v>0</v>
      </c>
      <c r="AS405" s="47">
        <v>0</v>
      </c>
      <c r="AT405" s="47">
        <v>5</v>
      </c>
      <c r="AU405" s="47">
        <v>3</v>
      </c>
      <c r="AV405" s="47">
        <v>1</v>
      </c>
      <c r="AW405" s="47">
        <v>1</v>
      </c>
      <c r="AX405" s="47">
        <v>0</v>
      </c>
      <c r="AY405">
        <v>1</v>
      </c>
      <c r="AZ405" s="47">
        <v>0</v>
      </c>
      <c r="BA405" s="47">
        <v>0</v>
      </c>
      <c r="BB405">
        <v>0</v>
      </c>
      <c r="BC405" t="s">
        <v>321</v>
      </c>
      <c r="BD405">
        <v>7.8</v>
      </c>
      <c r="BE405">
        <v>9.8999999999999986</v>
      </c>
      <c r="BF405">
        <v>0</v>
      </c>
      <c r="BG405">
        <v>0</v>
      </c>
    </row>
    <row r="406" spans="1:59" x14ac:dyDescent="0.25">
      <c r="A406" s="47">
        <v>2</v>
      </c>
      <c r="B406" s="47">
        <v>13</v>
      </c>
      <c r="C406" s="47">
        <v>14</v>
      </c>
      <c r="D406" s="47">
        <v>3</v>
      </c>
      <c r="E406" s="47">
        <v>11</v>
      </c>
      <c r="F406" s="47">
        <v>0</v>
      </c>
      <c r="G406" s="47">
        <v>1</v>
      </c>
      <c r="H406" s="47">
        <v>0</v>
      </c>
      <c r="I406" s="47">
        <v>0</v>
      </c>
      <c r="J406" s="47">
        <v>3</v>
      </c>
      <c r="K406" s="47">
        <v>21</v>
      </c>
      <c r="L406" s="47">
        <v>284</v>
      </c>
      <c r="M406" s="47">
        <v>3</v>
      </c>
      <c r="N406" s="47">
        <v>6</v>
      </c>
      <c r="O406" s="42">
        <v>0</v>
      </c>
      <c r="P406" s="42">
        <v>5.65</v>
      </c>
      <c r="Q406" s="42">
        <v>0</v>
      </c>
      <c r="R406" s="42">
        <v>1.86</v>
      </c>
      <c r="S406" s="47">
        <v>18</v>
      </c>
      <c r="T406" s="42">
        <v>1.1200000000000001</v>
      </c>
      <c r="U406" s="42">
        <v>2.8899999999999997</v>
      </c>
      <c r="V406" s="42">
        <v>0.54999999999999993</v>
      </c>
      <c r="W406" s="42">
        <v>95</v>
      </c>
      <c r="X406" s="42">
        <v>101</v>
      </c>
      <c r="Y406" s="42">
        <v>0.61</v>
      </c>
      <c r="Z406" s="42">
        <v>0.72</v>
      </c>
      <c r="AA406" s="42">
        <v>0.78</v>
      </c>
      <c r="AB406" s="42">
        <v>0.11</v>
      </c>
      <c r="AC406" s="42">
        <v>0.17</v>
      </c>
      <c r="AD406" s="42">
        <v>0.17</v>
      </c>
      <c r="AE406" s="42">
        <v>0</v>
      </c>
      <c r="AF406" s="42">
        <v>0</v>
      </c>
      <c r="AG406" s="42">
        <v>0.06</v>
      </c>
      <c r="AH406" s="42">
        <v>0</v>
      </c>
      <c r="AI406" s="47">
        <v>5</v>
      </c>
      <c r="AJ406" s="47">
        <v>10</v>
      </c>
      <c r="AK406" s="47">
        <v>4</v>
      </c>
      <c r="AL406" s="47">
        <v>0</v>
      </c>
      <c r="AM406" s="47">
        <v>1</v>
      </c>
      <c r="AN406">
        <v>0</v>
      </c>
      <c r="AO406" s="47">
        <v>3</v>
      </c>
      <c r="AP406" s="47">
        <v>0</v>
      </c>
      <c r="AQ406" s="47">
        <v>0</v>
      </c>
      <c r="AR406" s="47">
        <v>0</v>
      </c>
      <c r="AS406" s="47">
        <v>6</v>
      </c>
      <c r="AT406" s="47">
        <v>3</v>
      </c>
      <c r="AU406" s="47">
        <v>10</v>
      </c>
      <c r="AV406" s="47">
        <v>2</v>
      </c>
      <c r="AW406" s="47">
        <v>2</v>
      </c>
      <c r="AX406" s="47">
        <v>0</v>
      </c>
      <c r="AY406">
        <v>0</v>
      </c>
      <c r="AZ406" s="47">
        <v>0</v>
      </c>
      <c r="BA406" s="47">
        <v>1</v>
      </c>
      <c r="BB406">
        <v>0</v>
      </c>
      <c r="BC406" t="s">
        <v>369</v>
      </c>
      <c r="BD406">
        <v>29.1</v>
      </c>
      <c r="BE406">
        <v>4.3999999999999995</v>
      </c>
      <c r="BF406">
        <v>10</v>
      </c>
      <c r="BG406">
        <v>8</v>
      </c>
    </row>
    <row r="407" spans="1:59" x14ac:dyDescent="0.25">
      <c r="A407" s="47">
        <v>1</v>
      </c>
      <c r="B407" s="47">
        <v>9</v>
      </c>
      <c r="C407" s="47">
        <v>4</v>
      </c>
      <c r="D407" s="47">
        <v>1</v>
      </c>
      <c r="E407" s="47">
        <v>13</v>
      </c>
      <c r="F407" s="47">
        <v>0</v>
      </c>
      <c r="G407" s="47">
        <v>0</v>
      </c>
      <c r="H407" s="47">
        <v>0</v>
      </c>
      <c r="I407" s="47">
        <v>0</v>
      </c>
      <c r="J407" s="47">
        <v>2</v>
      </c>
      <c r="K407" s="47">
        <v>21</v>
      </c>
      <c r="L407" s="47">
        <v>266</v>
      </c>
      <c r="M407" s="47">
        <v>2</v>
      </c>
      <c r="N407" s="47">
        <v>7</v>
      </c>
      <c r="O407" s="42">
        <v>0</v>
      </c>
      <c r="P407" s="42">
        <v>6.51</v>
      </c>
      <c r="Q407" s="42">
        <v>0</v>
      </c>
      <c r="R407" s="42">
        <v>2.58</v>
      </c>
      <c r="S407" s="47">
        <v>10</v>
      </c>
      <c r="T407" s="42">
        <v>1.23</v>
      </c>
      <c r="U407" s="42">
        <v>4</v>
      </c>
      <c r="V407" s="42">
        <v>1.1599999999999999</v>
      </c>
      <c r="W407" s="42">
        <v>73</v>
      </c>
      <c r="X407" s="42">
        <v>87</v>
      </c>
      <c r="Y407" s="42">
        <v>1.3</v>
      </c>
      <c r="Z407" s="42">
        <v>0.9</v>
      </c>
      <c r="AA407" s="42">
        <v>0.4</v>
      </c>
      <c r="AB407" s="42">
        <v>0.1</v>
      </c>
      <c r="AC407" s="42">
        <v>0.1</v>
      </c>
      <c r="AD407" s="42">
        <v>0.2</v>
      </c>
      <c r="AE407" s="42">
        <v>0</v>
      </c>
      <c r="AF407" s="42">
        <v>0</v>
      </c>
      <c r="AG407" s="42">
        <v>0</v>
      </c>
      <c r="AH407" s="42">
        <v>0</v>
      </c>
      <c r="AI407" s="47">
        <v>7</v>
      </c>
      <c r="AJ407" s="47">
        <v>5</v>
      </c>
      <c r="AK407" s="47">
        <v>1</v>
      </c>
      <c r="AL407" s="47">
        <v>0</v>
      </c>
      <c r="AM407" s="47">
        <v>1</v>
      </c>
      <c r="AN407">
        <v>0</v>
      </c>
      <c r="AO407" s="47">
        <v>2</v>
      </c>
      <c r="AP407" s="47">
        <v>0</v>
      </c>
      <c r="AQ407" s="47">
        <v>0</v>
      </c>
      <c r="AR407" s="47">
        <v>0</v>
      </c>
      <c r="AS407" s="47">
        <v>6</v>
      </c>
      <c r="AT407" s="47">
        <v>4</v>
      </c>
      <c r="AU407" s="47">
        <v>3</v>
      </c>
      <c r="AV407" s="47">
        <v>1</v>
      </c>
      <c r="AW407" s="47">
        <v>0</v>
      </c>
      <c r="AX407" s="47">
        <v>0</v>
      </c>
      <c r="AY407">
        <v>0</v>
      </c>
      <c r="AZ407" s="47">
        <v>0</v>
      </c>
      <c r="BA407" s="47">
        <v>0</v>
      </c>
      <c r="BB407">
        <v>0</v>
      </c>
      <c r="BC407" t="s">
        <v>297</v>
      </c>
      <c r="BD407">
        <v>20</v>
      </c>
      <c r="BE407">
        <v>5.9</v>
      </c>
      <c r="BF407">
        <v>5</v>
      </c>
      <c r="BG407">
        <v>5</v>
      </c>
    </row>
    <row r="408" spans="1:59" x14ac:dyDescent="0.25">
      <c r="A408" s="47">
        <v>1</v>
      </c>
      <c r="B408" s="47">
        <v>0</v>
      </c>
      <c r="C408" s="47">
        <v>0</v>
      </c>
      <c r="D408" s="47">
        <v>0</v>
      </c>
      <c r="E408" s="47">
        <v>1</v>
      </c>
      <c r="F408" s="47">
        <v>0</v>
      </c>
      <c r="G408" s="47">
        <v>0</v>
      </c>
      <c r="H408" s="47">
        <v>0</v>
      </c>
      <c r="I408" s="47">
        <v>0</v>
      </c>
      <c r="J408" s="47">
        <v>1</v>
      </c>
      <c r="K408" s="47">
        <v>21</v>
      </c>
      <c r="L408" s="47">
        <v>265</v>
      </c>
      <c r="M408" s="47">
        <v>1</v>
      </c>
      <c r="N408" s="47">
        <v>6</v>
      </c>
      <c r="O408" s="42">
        <v>0</v>
      </c>
      <c r="P408" s="42">
        <v>7.74</v>
      </c>
      <c r="Q408" s="42">
        <v>0</v>
      </c>
      <c r="R408" s="42">
        <v>5.25</v>
      </c>
      <c r="S408" s="47">
        <v>2</v>
      </c>
      <c r="T408" s="42">
        <v>2.12</v>
      </c>
      <c r="U408" s="42">
        <v>0</v>
      </c>
      <c r="V408" s="42">
        <v>0</v>
      </c>
      <c r="W408" s="42">
        <v>102</v>
      </c>
      <c r="X408" s="42">
        <v>100</v>
      </c>
      <c r="Y408" s="42">
        <v>0.5</v>
      </c>
      <c r="Z408" s="42">
        <v>0</v>
      </c>
      <c r="AA408" s="42">
        <v>0</v>
      </c>
      <c r="AB408" s="42">
        <v>0.5</v>
      </c>
      <c r="AC408" s="42">
        <v>0</v>
      </c>
      <c r="AD408" s="42">
        <v>0.5</v>
      </c>
      <c r="AE408" s="42">
        <v>0</v>
      </c>
      <c r="AF408" s="42">
        <v>0</v>
      </c>
      <c r="AG408" s="42">
        <v>0</v>
      </c>
      <c r="AH408" s="42">
        <v>0</v>
      </c>
      <c r="AI408" s="47">
        <v>0</v>
      </c>
      <c r="AJ408" s="47">
        <v>0</v>
      </c>
      <c r="AK408" s="47">
        <v>0</v>
      </c>
      <c r="AL408" s="47">
        <v>0</v>
      </c>
      <c r="AM408" s="47">
        <v>0</v>
      </c>
      <c r="AN408">
        <v>0</v>
      </c>
      <c r="AO408" s="47">
        <v>1</v>
      </c>
      <c r="AP408" s="47">
        <v>0</v>
      </c>
      <c r="AQ408" s="47">
        <v>0</v>
      </c>
      <c r="AR408" s="47">
        <v>0</v>
      </c>
      <c r="AS408" s="47">
        <v>1</v>
      </c>
      <c r="AT408" s="47">
        <v>0</v>
      </c>
      <c r="AU408" s="47">
        <v>0</v>
      </c>
      <c r="AV408" s="47">
        <v>1</v>
      </c>
      <c r="AW408" s="47">
        <v>0</v>
      </c>
      <c r="AX408" s="47">
        <v>0</v>
      </c>
      <c r="AY408">
        <v>0</v>
      </c>
      <c r="AZ408" s="47">
        <v>0</v>
      </c>
      <c r="BA408" s="47">
        <v>0</v>
      </c>
      <c r="BB408">
        <v>0</v>
      </c>
      <c r="BC408" t="s">
        <v>668</v>
      </c>
      <c r="BD408">
        <v>5</v>
      </c>
      <c r="BE408">
        <v>-0.5</v>
      </c>
      <c r="BF408">
        <v>0</v>
      </c>
      <c r="BG408">
        <v>0</v>
      </c>
    </row>
    <row r="409" spans="1:59" x14ac:dyDescent="0.25">
      <c r="A409" s="47">
        <v>6</v>
      </c>
      <c r="B409" s="47">
        <v>21</v>
      </c>
      <c r="C409" s="47">
        <v>21</v>
      </c>
      <c r="D409" s="47">
        <v>1</v>
      </c>
      <c r="E409" s="47">
        <v>6</v>
      </c>
      <c r="F409" s="47">
        <v>0</v>
      </c>
      <c r="G409" s="47">
        <v>2</v>
      </c>
      <c r="H409" s="47">
        <v>0</v>
      </c>
      <c r="I409" s="47">
        <v>0</v>
      </c>
      <c r="J409" s="47">
        <v>5</v>
      </c>
      <c r="K409" s="47">
        <v>21</v>
      </c>
      <c r="L409" s="47">
        <v>285</v>
      </c>
      <c r="M409" s="47">
        <v>3</v>
      </c>
      <c r="N409" s="47">
        <v>7</v>
      </c>
      <c r="O409" s="42">
        <v>0</v>
      </c>
      <c r="P409" s="42">
        <v>5.34</v>
      </c>
      <c r="Q409" s="42">
        <v>0</v>
      </c>
      <c r="R409" s="42">
        <v>3.43</v>
      </c>
      <c r="S409" s="47">
        <v>12</v>
      </c>
      <c r="T409" s="42">
        <v>1.08</v>
      </c>
      <c r="U409" s="42">
        <v>4.46</v>
      </c>
      <c r="V409" s="42">
        <v>2.6857142857142859</v>
      </c>
      <c r="W409" s="42">
        <v>97</v>
      </c>
      <c r="X409" s="42">
        <v>104</v>
      </c>
      <c r="Y409" s="42">
        <v>0.5</v>
      </c>
      <c r="Z409" s="42">
        <v>1.75</v>
      </c>
      <c r="AA409" s="42">
        <v>1.75</v>
      </c>
      <c r="AB409" s="42">
        <v>0.5</v>
      </c>
      <c r="AC409" s="42">
        <v>0.08</v>
      </c>
      <c r="AD409" s="42">
        <v>0.42</v>
      </c>
      <c r="AE409" s="42">
        <v>0</v>
      </c>
      <c r="AF409" s="42">
        <v>0</v>
      </c>
      <c r="AG409" s="42">
        <v>0.17</v>
      </c>
      <c r="AH409" s="42">
        <v>0</v>
      </c>
      <c r="AI409" s="47">
        <v>2</v>
      </c>
      <c r="AJ409" s="47">
        <v>10</v>
      </c>
      <c r="AK409" s="47">
        <v>9</v>
      </c>
      <c r="AL409" s="47">
        <v>2</v>
      </c>
      <c r="AM409" s="47">
        <v>1</v>
      </c>
      <c r="AN409">
        <v>0</v>
      </c>
      <c r="AO409" s="47">
        <v>3</v>
      </c>
      <c r="AP409" s="47">
        <v>0</v>
      </c>
      <c r="AQ409" s="47">
        <v>1</v>
      </c>
      <c r="AR409" s="47">
        <v>0</v>
      </c>
      <c r="AS409" s="47">
        <v>4</v>
      </c>
      <c r="AT409" s="47">
        <v>11</v>
      </c>
      <c r="AU409" s="47">
        <v>12</v>
      </c>
      <c r="AV409" s="47">
        <v>4</v>
      </c>
      <c r="AW409" s="47">
        <v>0</v>
      </c>
      <c r="AX409" s="47">
        <v>0</v>
      </c>
      <c r="AY409">
        <v>2</v>
      </c>
      <c r="AZ409" s="47">
        <v>0</v>
      </c>
      <c r="BA409" s="47">
        <v>1</v>
      </c>
      <c r="BB409">
        <v>0</v>
      </c>
      <c r="BC409" t="s">
        <v>240</v>
      </c>
      <c r="BD409">
        <v>25.3</v>
      </c>
      <c r="BE409">
        <v>18.8</v>
      </c>
      <c r="BF409">
        <v>6</v>
      </c>
      <c r="BG409">
        <v>7</v>
      </c>
    </row>
    <row r="410" spans="1:59" x14ac:dyDescent="0.25">
      <c r="A410" s="47">
        <v>3</v>
      </c>
      <c r="B410" s="47">
        <v>4</v>
      </c>
      <c r="C410" s="47">
        <v>2</v>
      </c>
      <c r="D410" s="47">
        <v>0</v>
      </c>
      <c r="E410" s="47">
        <v>3</v>
      </c>
      <c r="F410" s="47">
        <v>0</v>
      </c>
      <c r="G410" s="47">
        <v>1</v>
      </c>
      <c r="H410" s="47">
        <v>0</v>
      </c>
      <c r="I410" s="47">
        <v>0</v>
      </c>
      <c r="J410" s="47">
        <v>1</v>
      </c>
      <c r="K410" s="47">
        <v>21</v>
      </c>
      <c r="L410" s="47">
        <v>285</v>
      </c>
      <c r="M410" s="47">
        <v>3</v>
      </c>
      <c r="N410" s="47">
        <v>3</v>
      </c>
      <c r="O410" s="42">
        <v>0</v>
      </c>
      <c r="P410" s="42">
        <v>2.82</v>
      </c>
      <c r="Q410" s="42">
        <v>0</v>
      </c>
      <c r="R410" s="42">
        <v>1.26</v>
      </c>
      <c r="S410" s="47">
        <v>7</v>
      </c>
      <c r="T410" s="42">
        <v>-3.36</v>
      </c>
      <c r="U410" s="42">
        <v>0</v>
      </c>
      <c r="V410" s="42">
        <v>0</v>
      </c>
      <c r="W410" s="42">
        <v>78</v>
      </c>
      <c r="X410" s="42">
        <v>101</v>
      </c>
      <c r="Y410" s="42">
        <v>0.43</v>
      </c>
      <c r="Z410" s="42">
        <v>0.56999999999999995</v>
      </c>
      <c r="AA410" s="42">
        <v>0.28999999999999998</v>
      </c>
      <c r="AB410" s="42">
        <v>0.43</v>
      </c>
      <c r="AC410" s="42">
        <v>0</v>
      </c>
      <c r="AD410" s="42">
        <v>0.14000000000000001</v>
      </c>
      <c r="AE410" s="42">
        <v>0</v>
      </c>
      <c r="AF410" s="42">
        <v>0</v>
      </c>
      <c r="AG410" s="42">
        <v>0.14000000000000001</v>
      </c>
      <c r="AH410" s="42">
        <v>0</v>
      </c>
      <c r="AI410" s="47">
        <v>2</v>
      </c>
      <c r="AJ410" s="47">
        <v>2</v>
      </c>
      <c r="AK410" s="47">
        <v>0</v>
      </c>
      <c r="AL410" s="47">
        <v>1</v>
      </c>
      <c r="AM410" s="47">
        <v>0</v>
      </c>
      <c r="AN410">
        <v>0</v>
      </c>
      <c r="AO410" s="47">
        <v>1</v>
      </c>
      <c r="AP410" s="47">
        <v>0</v>
      </c>
      <c r="AQ410" s="47">
        <v>1</v>
      </c>
      <c r="AR410" s="47">
        <v>0</v>
      </c>
      <c r="AS410" s="47">
        <v>1</v>
      </c>
      <c r="AT410" s="47">
        <v>2</v>
      </c>
      <c r="AU410" s="47">
        <v>2</v>
      </c>
      <c r="AV410" s="47">
        <v>2</v>
      </c>
      <c r="AW410" s="47">
        <v>0</v>
      </c>
      <c r="AX410" s="47">
        <v>0</v>
      </c>
      <c r="AY410">
        <v>0</v>
      </c>
      <c r="AZ410" s="47">
        <v>0</v>
      </c>
      <c r="BA410" s="47">
        <v>0</v>
      </c>
      <c r="BB410">
        <v>0</v>
      </c>
      <c r="BC410" t="s">
        <v>348</v>
      </c>
      <c r="BD410">
        <v>8.6</v>
      </c>
      <c r="BE410">
        <v>0.29999999999999982</v>
      </c>
      <c r="BF410">
        <v>0</v>
      </c>
      <c r="BG410">
        <v>0</v>
      </c>
    </row>
    <row r="411" spans="1:59" x14ac:dyDescent="0.25">
      <c r="A411" s="47">
        <v>1</v>
      </c>
      <c r="B411" s="47">
        <v>5</v>
      </c>
      <c r="C411" s="47">
        <v>6</v>
      </c>
      <c r="D411" s="47">
        <v>2</v>
      </c>
      <c r="E411" s="47">
        <v>12</v>
      </c>
      <c r="F411" s="47">
        <v>0</v>
      </c>
      <c r="G411" s="47">
        <v>1</v>
      </c>
      <c r="H411" s="47">
        <v>0</v>
      </c>
      <c r="I411" s="47">
        <v>0</v>
      </c>
      <c r="J411" s="47">
        <v>2</v>
      </c>
      <c r="K411" s="47">
        <v>21</v>
      </c>
      <c r="L411" s="47">
        <v>285</v>
      </c>
      <c r="M411" s="47">
        <v>2</v>
      </c>
      <c r="N411" s="47">
        <v>6</v>
      </c>
      <c r="O411" s="42">
        <v>0</v>
      </c>
      <c r="P411" s="42">
        <v>2.63</v>
      </c>
      <c r="Q411" s="42">
        <v>0</v>
      </c>
      <c r="R411" s="42">
        <v>2.75</v>
      </c>
      <c r="S411" s="47">
        <v>8</v>
      </c>
      <c r="T411" s="42">
        <v>0.92</v>
      </c>
      <c r="U411" s="42">
        <v>2.4333333333333336</v>
      </c>
      <c r="V411" s="42">
        <v>2.9400000000000004</v>
      </c>
      <c r="W411" s="42">
        <v>47</v>
      </c>
      <c r="X411" s="42">
        <v>30</v>
      </c>
      <c r="Y411" s="42">
        <v>1.5</v>
      </c>
      <c r="Z411" s="42">
        <v>0.62</v>
      </c>
      <c r="AA411" s="42">
        <v>0.75</v>
      </c>
      <c r="AB411" s="42">
        <v>0.12</v>
      </c>
      <c r="AC411" s="42">
        <v>0.25</v>
      </c>
      <c r="AD411" s="42">
        <v>0.25</v>
      </c>
      <c r="AE411" s="42">
        <v>0</v>
      </c>
      <c r="AF411" s="42">
        <v>0</v>
      </c>
      <c r="AG411" s="42">
        <v>0.12</v>
      </c>
      <c r="AH411" s="42">
        <v>0</v>
      </c>
      <c r="AI411" s="47">
        <v>2</v>
      </c>
      <c r="AJ411" s="47">
        <v>2</v>
      </c>
      <c r="AK411" s="47">
        <v>3</v>
      </c>
      <c r="AL411" s="47">
        <v>1</v>
      </c>
      <c r="AM411" s="47">
        <v>1</v>
      </c>
      <c r="AN411">
        <v>0</v>
      </c>
      <c r="AO411" s="47">
        <v>1</v>
      </c>
      <c r="AP411" s="47">
        <v>0</v>
      </c>
      <c r="AQ411" s="47">
        <v>0</v>
      </c>
      <c r="AR411" s="47">
        <v>0</v>
      </c>
      <c r="AS411" s="47">
        <v>10</v>
      </c>
      <c r="AT411" s="47">
        <v>3</v>
      </c>
      <c r="AU411" s="47">
        <v>3</v>
      </c>
      <c r="AV411" s="47">
        <v>0</v>
      </c>
      <c r="AW411" s="47">
        <v>1</v>
      </c>
      <c r="AX411" s="47">
        <v>0</v>
      </c>
      <c r="AY411">
        <v>1</v>
      </c>
      <c r="AZ411" s="47">
        <v>0</v>
      </c>
      <c r="BA411" s="47">
        <v>1</v>
      </c>
      <c r="BB411">
        <v>0</v>
      </c>
      <c r="BC411" t="s">
        <v>314</v>
      </c>
      <c r="BD411">
        <v>7.3</v>
      </c>
      <c r="BE411">
        <v>14.7</v>
      </c>
      <c r="BF411">
        <v>3</v>
      </c>
      <c r="BG411">
        <v>5</v>
      </c>
    </row>
    <row r="412" spans="1:59" x14ac:dyDescent="0.25">
      <c r="A412" s="47">
        <v>2</v>
      </c>
      <c r="B412" s="47">
        <v>20</v>
      </c>
      <c r="C412" s="47">
        <v>14</v>
      </c>
      <c r="D412" s="47">
        <v>2</v>
      </c>
      <c r="E412" s="47">
        <v>7</v>
      </c>
      <c r="F412" s="47">
        <v>0</v>
      </c>
      <c r="G412" s="47">
        <v>2</v>
      </c>
      <c r="H412" s="47">
        <v>0</v>
      </c>
      <c r="I412" s="47">
        <v>0</v>
      </c>
      <c r="J412" s="47">
        <v>5</v>
      </c>
      <c r="K412" s="47">
        <v>21</v>
      </c>
      <c r="L412" s="47">
        <v>277</v>
      </c>
      <c r="M412" s="47">
        <v>3</v>
      </c>
      <c r="N412" s="47">
        <v>6</v>
      </c>
      <c r="O412" s="42">
        <v>0</v>
      </c>
      <c r="P412" s="42">
        <v>6.79</v>
      </c>
      <c r="Q412" s="42">
        <v>0</v>
      </c>
      <c r="R412" s="42">
        <v>3.08</v>
      </c>
      <c r="S412" s="47">
        <v>16</v>
      </c>
      <c r="T412" s="42">
        <v>0.69</v>
      </c>
      <c r="U412" s="42">
        <v>0</v>
      </c>
      <c r="V412" s="42">
        <v>0</v>
      </c>
      <c r="W412" s="42">
        <v>98</v>
      </c>
      <c r="X412" s="42">
        <v>106</v>
      </c>
      <c r="Y412" s="42">
        <v>0.44</v>
      </c>
      <c r="Z412" s="42">
        <v>1.25</v>
      </c>
      <c r="AA412" s="42">
        <v>0.88</v>
      </c>
      <c r="AB412" s="42">
        <v>0.12</v>
      </c>
      <c r="AC412" s="42">
        <v>0.12</v>
      </c>
      <c r="AD412" s="42">
        <v>0.31</v>
      </c>
      <c r="AE412" s="42">
        <v>0</v>
      </c>
      <c r="AF412" s="42">
        <v>0</v>
      </c>
      <c r="AG412" s="42">
        <v>0.12</v>
      </c>
      <c r="AH412" s="42">
        <v>0</v>
      </c>
      <c r="AI412" s="47">
        <v>2</v>
      </c>
      <c r="AJ412" s="47">
        <v>13</v>
      </c>
      <c r="AK412" s="47">
        <v>7</v>
      </c>
      <c r="AL412" s="47">
        <v>0</v>
      </c>
      <c r="AM412" s="47">
        <v>1</v>
      </c>
      <c r="AN412">
        <v>0</v>
      </c>
      <c r="AO412" s="47">
        <v>3</v>
      </c>
      <c r="AP412" s="47">
        <v>0</v>
      </c>
      <c r="AQ412" s="47">
        <v>2</v>
      </c>
      <c r="AR412" s="47">
        <v>0</v>
      </c>
      <c r="AS412" s="47">
        <v>5</v>
      </c>
      <c r="AT412" s="47">
        <v>7</v>
      </c>
      <c r="AU412" s="47">
        <v>7</v>
      </c>
      <c r="AV412" s="47">
        <v>2</v>
      </c>
      <c r="AW412" s="47">
        <v>1</v>
      </c>
      <c r="AX412" s="47">
        <v>0</v>
      </c>
      <c r="AY412">
        <v>2</v>
      </c>
      <c r="AZ412" s="47">
        <v>0</v>
      </c>
      <c r="BA412" s="47">
        <v>0</v>
      </c>
      <c r="BB412">
        <v>0</v>
      </c>
      <c r="BC412" t="s">
        <v>108</v>
      </c>
      <c r="BD412">
        <v>32.700000000000003</v>
      </c>
      <c r="BE412">
        <v>17.600000000000001</v>
      </c>
      <c r="BF412">
        <v>0</v>
      </c>
      <c r="BG412">
        <v>0</v>
      </c>
    </row>
    <row r="413" spans="1:59" x14ac:dyDescent="0.25">
      <c r="A413" s="47">
        <v>1</v>
      </c>
      <c r="B413" s="47">
        <v>0</v>
      </c>
      <c r="C413" s="47">
        <v>0</v>
      </c>
      <c r="D413" s="47">
        <v>0</v>
      </c>
      <c r="E413" s="47">
        <v>1</v>
      </c>
      <c r="F413" s="47">
        <v>0</v>
      </c>
      <c r="G413" s="47">
        <v>0</v>
      </c>
      <c r="H413" s="47">
        <v>0</v>
      </c>
      <c r="I413" s="47">
        <v>0</v>
      </c>
      <c r="J413" s="47">
        <v>2</v>
      </c>
      <c r="K413" s="47">
        <v>21</v>
      </c>
      <c r="L413" s="47">
        <v>276</v>
      </c>
      <c r="M413" s="47">
        <v>1</v>
      </c>
      <c r="N413" s="47">
        <v>6</v>
      </c>
      <c r="O413" s="42">
        <v>0</v>
      </c>
      <c r="P413" s="42">
        <v>4.8499999999999996</v>
      </c>
      <c r="Q413" s="42">
        <v>0</v>
      </c>
      <c r="R413" s="42">
        <v>5.17</v>
      </c>
      <c r="S413" s="47">
        <v>3</v>
      </c>
      <c r="T413" s="42">
        <v>4.3</v>
      </c>
      <c r="U413" s="42">
        <v>5</v>
      </c>
      <c r="V413" s="42">
        <v>5.25</v>
      </c>
      <c r="W413" s="42">
        <v>100</v>
      </c>
      <c r="X413" s="42">
        <v>100</v>
      </c>
      <c r="Y413" s="42">
        <v>0.33</v>
      </c>
      <c r="Z413" s="42">
        <v>0</v>
      </c>
      <c r="AA413" s="42">
        <v>0</v>
      </c>
      <c r="AB413" s="42">
        <v>0.33</v>
      </c>
      <c r="AC413" s="42">
        <v>0</v>
      </c>
      <c r="AD413" s="42">
        <v>0.67</v>
      </c>
      <c r="AE413" s="42">
        <v>0</v>
      </c>
      <c r="AF413" s="42">
        <v>0</v>
      </c>
      <c r="AG413" s="42">
        <v>0</v>
      </c>
      <c r="AH413" s="42">
        <v>0</v>
      </c>
      <c r="AI413" s="47">
        <v>0</v>
      </c>
      <c r="AJ413" s="47">
        <v>0</v>
      </c>
      <c r="AK413" s="47">
        <v>0</v>
      </c>
      <c r="AL413" s="47">
        <v>0</v>
      </c>
      <c r="AM413" s="47">
        <v>0</v>
      </c>
      <c r="AN413">
        <v>0</v>
      </c>
      <c r="AO413" s="47">
        <v>1</v>
      </c>
      <c r="AP413" s="47">
        <v>0</v>
      </c>
      <c r="AQ413" s="47">
        <v>0</v>
      </c>
      <c r="AR413" s="47">
        <v>0</v>
      </c>
      <c r="AS413" s="47">
        <v>1</v>
      </c>
      <c r="AT413" s="47">
        <v>0</v>
      </c>
      <c r="AU413" s="47">
        <v>0</v>
      </c>
      <c r="AV413" s="47">
        <v>1</v>
      </c>
      <c r="AW413" s="47">
        <v>0</v>
      </c>
      <c r="AX413" s="47">
        <v>0</v>
      </c>
      <c r="AY413">
        <v>1</v>
      </c>
      <c r="AZ413" s="47">
        <v>0</v>
      </c>
      <c r="BA413" s="47">
        <v>0</v>
      </c>
      <c r="BB413">
        <v>0</v>
      </c>
      <c r="BC413" t="s">
        <v>633</v>
      </c>
      <c r="BD413">
        <v>5</v>
      </c>
      <c r="BE413">
        <v>4.5</v>
      </c>
      <c r="BF413">
        <v>1</v>
      </c>
      <c r="BG413">
        <v>1</v>
      </c>
    </row>
    <row r="414" spans="1:59" x14ac:dyDescent="0.25">
      <c r="A414" s="47">
        <v>0</v>
      </c>
      <c r="B414" s="47">
        <v>1</v>
      </c>
      <c r="C414" s="47">
        <v>0</v>
      </c>
      <c r="D414" s="47">
        <v>0</v>
      </c>
      <c r="E414" s="47">
        <v>2</v>
      </c>
      <c r="F414" s="47">
        <v>0</v>
      </c>
      <c r="G414" s="47">
        <v>0</v>
      </c>
      <c r="H414" s="47">
        <v>0</v>
      </c>
      <c r="I414" s="47">
        <v>0</v>
      </c>
      <c r="J414" s="47">
        <v>5</v>
      </c>
      <c r="K414" s="47">
        <v>21</v>
      </c>
      <c r="L414" s="47">
        <v>276</v>
      </c>
      <c r="M414" s="47">
        <v>1</v>
      </c>
      <c r="N414" s="47">
        <v>6</v>
      </c>
      <c r="O414" s="42">
        <v>0</v>
      </c>
      <c r="P414" s="42">
        <v>7.2</v>
      </c>
      <c r="Q414" s="42">
        <v>0</v>
      </c>
      <c r="R414" s="42">
        <v>3.12</v>
      </c>
      <c r="S414" s="47">
        <v>18</v>
      </c>
      <c r="T414" s="42">
        <v>-0.66</v>
      </c>
      <c r="U414" s="42">
        <v>4.07</v>
      </c>
      <c r="V414" s="42">
        <v>2.2142857142857144</v>
      </c>
      <c r="W414" s="42">
        <v>101</v>
      </c>
      <c r="X414" s="42">
        <v>103</v>
      </c>
      <c r="Y414" s="42">
        <v>0.12</v>
      </c>
      <c r="Z414" s="42">
        <v>0.06</v>
      </c>
      <c r="AA414" s="42">
        <v>0</v>
      </c>
      <c r="AB414" s="42">
        <v>0</v>
      </c>
      <c r="AC414" s="42">
        <v>0</v>
      </c>
      <c r="AD414" s="42">
        <v>0.28999999999999998</v>
      </c>
      <c r="AE414" s="42">
        <v>0</v>
      </c>
      <c r="AF414" s="42">
        <v>0</v>
      </c>
      <c r="AG414" s="42">
        <v>0</v>
      </c>
      <c r="AH414" s="42">
        <v>0</v>
      </c>
      <c r="AI414" s="47">
        <v>1</v>
      </c>
      <c r="AJ414" s="47">
        <v>1</v>
      </c>
      <c r="AK414" s="47">
        <v>0</v>
      </c>
      <c r="AL414" s="47">
        <v>0</v>
      </c>
      <c r="AM414" s="47">
        <v>0</v>
      </c>
      <c r="AN414">
        <v>0</v>
      </c>
      <c r="AO414" s="47">
        <v>4</v>
      </c>
      <c r="AP414" s="47">
        <v>0</v>
      </c>
      <c r="AQ414" s="47">
        <v>0</v>
      </c>
      <c r="AR414" s="47">
        <v>0</v>
      </c>
      <c r="AS414" s="47">
        <v>1</v>
      </c>
      <c r="AT414" s="47">
        <v>0</v>
      </c>
      <c r="AU414" s="47">
        <v>0</v>
      </c>
      <c r="AV414" s="47">
        <v>0</v>
      </c>
      <c r="AW414" s="47">
        <v>0</v>
      </c>
      <c r="AX414" s="47">
        <v>0</v>
      </c>
      <c r="AY414">
        <v>1</v>
      </c>
      <c r="AZ414" s="47">
        <v>0</v>
      </c>
      <c r="BA414" s="47">
        <v>0</v>
      </c>
      <c r="BB414">
        <v>0</v>
      </c>
      <c r="BC414" t="s">
        <v>160</v>
      </c>
      <c r="BD414">
        <v>21.7</v>
      </c>
      <c r="BE414">
        <v>5.5</v>
      </c>
      <c r="BF414">
        <v>5</v>
      </c>
      <c r="BG414">
        <v>2</v>
      </c>
    </row>
    <row r="415" spans="1:59" x14ac:dyDescent="0.25">
      <c r="A415" s="47">
        <v>4</v>
      </c>
      <c r="B415" s="47">
        <v>24</v>
      </c>
      <c r="C415" s="47">
        <v>10</v>
      </c>
      <c r="D415" s="47">
        <v>1</v>
      </c>
      <c r="E415" s="47">
        <v>14</v>
      </c>
      <c r="F415" s="47">
        <v>1</v>
      </c>
      <c r="G415" s="47">
        <v>1</v>
      </c>
      <c r="H415" s="47">
        <v>0</v>
      </c>
      <c r="I415" s="47">
        <v>0</v>
      </c>
      <c r="J415" s="47">
        <v>4</v>
      </c>
      <c r="K415" s="47">
        <v>21</v>
      </c>
      <c r="L415" s="47">
        <v>276</v>
      </c>
      <c r="M415" s="47">
        <v>2</v>
      </c>
      <c r="N415" s="47">
        <v>6</v>
      </c>
      <c r="O415" s="42">
        <v>0</v>
      </c>
      <c r="P415" s="42">
        <v>6.67</v>
      </c>
      <c r="Q415" s="42">
        <v>0</v>
      </c>
      <c r="R415" s="42">
        <v>3.92</v>
      </c>
      <c r="S415" s="47">
        <v>14</v>
      </c>
      <c r="T415" s="42">
        <v>-0.1</v>
      </c>
      <c r="U415" s="42">
        <v>3.6099999999999994</v>
      </c>
      <c r="V415" s="42">
        <v>3.7400000000000007</v>
      </c>
      <c r="W415" s="42">
        <v>90</v>
      </c>
      <c r="X415" s="42">
        <v>97</v>
      </c>
      <c r="Y415" s="42">
        <v>0.93</v>
      </c>
      <c r="Z415" s="42">
        <v>1.6</v>
      </c>
      <c r="AA415" s="42">
        <v>0.67</v>
      </c>
      <c r="AB415" s="42">
        <v>0.27</v>
      </c>
      <c r="AC415" s="42">
        <v>7.0000000000000007E-2</v>
      </c>
      <c r="AD415" s="42">
        <v>0.27</v>
      </c>
      <c r="AE415" s="42">
        <v>7.0000000000000007E-2</v>
      </c>
      <c r="AF415" s="42">
        <v>0</v>
      </c>
      <c r="AG415" s="42">
        <v>7.0000000000000007E-2</v>
      </c>
      <c r="AH415" s="42">
        <v>0</v>
      </c>
      <c r="AI415" s="47">
        <v>10</v>
      </c>
      <c r="AJ415" s="47">
        <v>14</v>
      </c>
      <c r="AK415" s="47">
        <v>9</v>
      </c>
      <c r="AL415" s="47">
        <v>3</v>
      </c>
      <c r="AM415" s="47">
        <v>1</v>
      </c>
      <c r="AN415">
        <v>0</v>
      </c>
      <c r="AO415" s="47">
        <v>3</v>
      </c>
      <c r="AP415" s="47">
        <v>0</v>
      </c>
      <c r="AQ415" s="47">
        <v>1</v>
      </c>
      <c r="AR415" s="47">
        <v>0</v>
      </c>
      <c r="AS415" s="47">
        <v>4</v>
      </c>
      <c r="AT415" s="47">
        <v>10</v>
      </c>
      <c r="AU415" s="47">
        <v>1</v>
      </c>
      <c r="AV415" s="47">
        <v>1</v>
      </c>
      <c r="AW415" s="47">
        <v>0</v>
      </c>
      <c r="AX415" s="47">
        <v>1</v>
      </c>
      <c r="AY415">
        <v>1</v>
      </c>
      <c r="AZ415" s="47">
        <v>0</v>
      </c>
      <c r="BA415" s="47">
        <v>0</v>
      </c>
      <c r="BB415">
        <v>0</v>
      </c>
      <c r="BC415" t="s">
        <v>279</v>
      </c>
      <c r="BD415">
        <v>33.1</v>
      </c>
      <c r="BE415">
        <v>22.7</v>
      </c>
      <c r="BF415">
        <v>9</v>
      </c>
      <c r="BG415">
        <v>6</v>
      </c>
    </row>
    <row r="416" spans="1:59" x14ac:dyDescent="0.25">
      <c r="A416" s="47">
        <v>3</v>
      </c>
      <c r="B416" s="47">
        <v>11</v>
      </c>
      <c r="C416" s="47">
        <v>11</v>
      </c>
      <c r="D416" s="47">
        <v>1</v>
      </c>
      <c r="E416" s="47">
        <v>1</v>
      </c>
      <c r="F416" s="47">
        <v>0</v>
      </c>
      <c r="G416" s="47">
        <v>2</v>
      </c>
      <c r="H416" s="47">
        <v>0</v>
      </c>
      <c r="I416" s="47">
        <v>0</v>
      </c>
      <c r="J416" s="47">
        <v>3</v>
      </c>
      <c r="K416" s="47">
        <v>21</v>
      </c>
      <c r="L416" s="47">
        <v>276</v>
      </c>
      <c r="M416" s="47">
        <v>3</v>
      </c>
      <c r="N416" s="47">
        <v>6</v>
      </c>
      <c r="O416" s="42">
        <v>0</v>
      </c>
      <c r="P416" s="42">
        <v>5.12</v>
      </c>
      <c r="Q416" s="42">
        <v>0</v>
      </c>
      <c r="R416" s="42">
        <v>2.2400000000000002</v>
      </c>
      <c r="S416" s="47">
        <v>11</v>
      </c>
      <c r="T416" s="42">
        <v>5.14</v>
      </c>
      <c r="U416" s="42">
        <v>2.0499999999999998</v>
      </c>
      <c r="V416" s="42">
        <v>2.46</v>
      </c>
      <c r="W416" s="42">
        <v>85</v>
      </c>
      <c r="X416" s="42">
        <v>100</v>
      </c>
      <c r="Y416" s="42">
        <v>0.09</v>
      </c>
      <c r="Z416" s="42">
        <v>1</v>
      </c>
      <c r="AA416" s="42">
        <v>1</v>
      </c>
      <c r="AB416" s="42">
        <v>0.27</v>
      </c>
      <c r="AC416" s="42">
        <v>0.09</v>
      </c>
      <c r="AD416" s="42">
        <v>0.27</v>
      </c>
      <c r="AE416" s="42">
        <v>0</v>
      </c>
      <c r="AF416" s="42">
        <v>0</v>
      </c>
      <c r="AG416" s="42">
        <v>0.18</v>
      </c>
      <c r="AH416" s="42">
        <v>0</v>
      </c>
      <c r="AI416" s="47">
        <v>0</v>
      </c>
      <c r="AJ416" s="47">
        <v>8</v>
      </c>
      <c r="AK416" s="47">
        <v>5</v>
      </c>
      <c r="AL416" s="47">
        <v>2</v>
      </c>
      <c r="AM416" s="47">
        <v>0</v>
      </c>
      <c r="AN416">
        <v>0</v>
      </c>
      <c r="AO416" s="47">
        <v>1</v>
      </c>
      <c r="AP416" s="47">
        <v>0</v>
      </c>
      <c r="AQ416" s="47">
        <v>1</v>
      </c>
      <c r="AR416" s="47">
        <v>0</v>
      </c>
      <c r="AS416" s="47">
        <v>1</v>
      </c>
      <c r="AT416" s="47">
        <v>3</v>
      </c>
      <c r="AU416" s="47">
        <v>6</v>
      </c>
      <c r="AV416" s="47">
        <v>1</v>
      </c>
      <c r="AW416" s="47">
        <v>1</v>
      </c>
      <c r="AX416" s="47">
        <v>0</v>
      </c>
      <c r="AY416">
        <v>2</v>
      </c>
      <c r="AZ416" s="47">
        <v>0</v>
      </c>
      <c r="BA416" s="47">
        <v>1</v>
      </c>
      <c r="BB416">
        <v>0</v>
      </c>
      <c r="BC416" t="s">
        <v>481</v>
      </c>
      <c r="BD416">
        <v>12.299999999999999</v>
      </c>
      <c r="BE416">
        <v>13.299999999999999</v>
      </c>
      <c r="BF416">
        <v>6</v>
      </c>
      <c r="BG416">
        <v>5</v>
      </c>
    </row>
    <row r="417" spans="1:59" x14ac:dyDescent="0.25">
      <c r="A417" s="47">
        <v>2</v>
      </c>
      <c r="B417" s="47">
        <v>11</v>
      </c>
      <c r="C417" s="47">
        <v>13</v>
      </c>
      <c r="D417" s="47">
        <v>7</v>
      </c>
      <c r="E417" s="47">
        <v>21</v>
      </c>
      <c r="F417" s="47">
        <v>2</v>
      </c>
      <c r="G417" s="47">
        <v>10</v>
      </c>
      <c r="H417" s="47">
        <v>0</v>
      </c>
      <c r="I417" s="47">
        <v>0</v>
      </c>
      <c r="J417" s="47">
        <v>4</v>
      </c>
      <c r="K417" s="47">
        <v>21</v>
      </c>
      <c r="L417" s="47">
        <v>276</v>
      </c>
      <c r="M417" s="47">
        <v>2</v>
      </c>
      <c r="N417" s="47">
        <v>5</v>
      </c>
      <c r="O417" s="42">
        <v>0</v>
      </c>
      <c r="P417" s="42">
        <v>9.0399999999999991</v>
      </c>
      <c r="Q417" s="42">
        <v>0</v>
      </c>
      <c r="R417" s="42">
        <v>4.21</v>
      </c>
      <c r="S417" s="47">
        <v>16</v>
      </c>
      <c r="T417" s="42">
        <v>1.4</v>
      </c>
      <c r="U417" s="42">
        <v>4.1111111111111107</v>
      </c>
      <c r="V417" s="42">
        <v>4.3428571428571425</v>
      </c>
      <c r="W417" s="42">
        <v>85</v>
      </c>
      <c r="X417" s="42">
        <v>104</v>
      </c>
      <c r="Y417" s="42">
        <v>1.31</v>
      </c>
      <c r="Z417" s="42">
        <v>0.69</v>
      </c>
      <c r="AA417" s="42">
        <v>0.81</v>
      </c>
      <c r="AB417" s="42">
        <v>0.12</v>
      </c>
      <c r="AC417" s="42">
        <v>0.44</v>
      </c>
      <c r="AD417" s="42">
        <v>0.25</v>
      </c>
      <c r="AE417" s="42">
        <v>0.12</v>
      </c>
      <c r="AF417" s="42">
        <v>0</v>
      </c>
      <c r="AG417" s="42">
        <v>0.62</v>
      </c>
      <c r="AH417" s="42">
        <v>0</v>
      </c>
      <c r="AI417" s="47">
        <v>9</v>
      </c>
      <c r="AJ417" s="47">
        <v>6</v>
      </c>
      <c r="AK417" s="47">
        <v>5</v>
      </c>
      <c r="AL417" s="47">
        <v>1</v>
      </c>
      <c r="AM417" s="47">
        <v>4</v>
      </c>
      <c r="AN417">
        <v>0</v>
      </c>
      <c r="AO417" s="47">
        <v>3</v>
      </c>
      <c r="AP417" s="47">
        <v>0</v>
      </c>
      <c r="AQ417" s="47">
        <v>8</v>
      </c>
      <c r="AR417" s="47">
        <v>0</v>
      </c>
      <c r="AS417" s="47">
        <v>12</v>
      </c>
      <c r="AT417" s="47">
        <v>5</v>
      </c>
      <c r="AU417" s="47">
        <v>8</v>
      </c>
      <c r="AV417" s="47">
        <v>1</v>
      </c>
      <c r="AW417" s="47">
        <v>3</v>
      </c>
      <c r="AX417" s="47">
        <v>2</v>
      </c>
      <c r="AY417">
        <v>1</v>
      </c>
      <c r="AZ417" s="47">
        <v>0</v>
      </c>
      <c r="BA417" s="47">
        <v>2</v>
      </c>
      <c r="BB417">
        <v>0</v>
      </c>
      <c r="BC417" t="s">
        <v>251</v>
      </c>
      <c r="BD417">
        <v>37</v>
      </c>
      <c r="BE417">
        <v>28.4</v>
      </c>
      <c r="BF417">
        <v>9</v>
      </c>
      <c r="BG417">
        <v>7</v>
      </c>
    </row>
    <row r="418" spans="1:59" x14ac:dyDescent="0.25">
      <c r="A418" s="47">
        <v>2</v>
      </c>
      <c r="B418" s="47">
        <v>6</v>
      </c>
      <c r="C418" s="47">
        <v>2</v>
      </c>
      <c r="D418" s="47">
        <v>1</v>
      </c>
      <c r="E418" s="47">
        <v>5</v>
      </c>
      <c r="F418" s="47">
        <v>0</v>
      </c>
      <c r="G418" s="47">
        <v>0</v>
      </c>
      <c r="H418" s="47">
        <v>0</v>
      </c>
      <c r="I418" s="47">
        <v>0</v>
      </c>
      <c r="J418" s="47">
        <v>4</v>
      </c>
      <c r="K418" s="47">
        <v>21</v>
      </c>
      <c r="L418" s="47">
        <v>276</v>
      </c>
      <c r="M418" s="47">
        <v>2</v>
      </c>
      <c r="N418" s="47">
        <v>5</v>
      </c>
      <c r="O418" s="42">
        <v>0</v>
      </c>
      <c r="P418" s="42">
        <v>5.24</v>
      </c>
      <c r="Q418" s="42">
        <v>0</v>
      </c>
      <c r="R418" s="42">
        <v>6.98</v>
      </c>
      <c r="S418" s="47">
        <v>4</v>
      </c>
      <c r="T418" s="42">
        <v>6.4</v>
      </c>
      <c r="U418" s="42">
        <v>0</v>
      </c>
      <c r="V418" s="42">
        <v>0</v>
      </c>
      <c r="W418" s="42">
        <v>85</v>
      </c>
      <c r="X418" s="42">
        <v>97</v>
      </c>
      <c r="Y418" s="42">
        <v>1.25</v>
      </c>
      <c r="Z418" s="42">
        <v>1.5</v>
      </c>
      <c r="AA418" s="42">
        <v>0.5</v>
      </c>
      <c r="AB418" s="42">
        <v>0.5</v>
      </c>
      <c r="AC418" s="42">
        <v>0.25</v>
      </c>
      <c r="AD418" s="42">
        <v>1</v>
      </c>
      <c r="AE418" s="42">
        <v>0</v>
      </c>
      <c r="AF418" s="42">
        <v>0</v>
      </c>
      <c r="AG418" s="42">
        <v>0</v>
      </c>
      <c r="AH418" s="42">
        <v>0</v>
      </c>
      <c r="AI418" s="47">
        <v>3</v>
      </c>
      <c r="AJ418" s="47">
        <v>3</v>
      </c>
      <c r="AK418" s="47">
        <v>1</v>
      </c>
      <c r="AL418" s="47">
        <v>2</v>
      </c>
      <c r="AM418" s="47">
        <v>1</v>
      </c>
      <c r="AN418">
        <v>0</v>
      </c>
      <c r="AO418" s="47">
        <v>2</v>
      </c>
      <c r="AP418" s="47">
        <v>0</v>
      </c>
      <c r="AQ418" s="47">
        <v>0</v>
      </c>
      <c r="AR418" s="47">
        <v>0</v>
      </c>
      <c r="AS418" s="47">
        <v>2</v>
      </c>
      <c r="AT418" s="47">
        <v>3</v>
      </c>
      <c r="AU418" s="47">
        <v>1</v>
      </c>
      <c r="AV418" s="47">
        <v>0</v>
      </c>
      <c r="AW418" s="47">
        <v>0</v>
      </c>
      <c r="AX418" s="47">
        <v>0</v>
      </c>
      <c r="AY418">
        <v>2</v>
      </c>
      <c r="AZ418" s="47">
        <v>0</v>
      </c>
      <c r="BA418" s="47">
        <v>0</v>
      </c>
      <c r="BB418">
        <v>0</v>
      </c>
      <c r="BC418" t="s">
        <v>191</v>
      </c>
      <c r="BD418">
        <v>13.6</v>
      </c>
      <c r="BE418">
        <v>14.3</v>
      </c>
      <c r="BF418">
        <v>0</v>
      </c>
      <c r="BG418">
        <v>0</v>
      </c>
    </row>
    <row r="419" spans="1:59" x14ac:dyDescent="0.25">
      <c r="A419" s="47">
        <v>3</v>
      </c>
      <c r="B419" s="47">
        <v>12</v>
      </c>
      <c r="C419" s="47">
        <v>15</v>
      </c>
      <c r="D419" s="47">
        <v>1</v>
      </c>
      <c r="E419" s="47">
        <v>10</v>
      </c>
      <c r="F419" s="47">
        <v>0</v>
      </c>
      <c r="G419" s="47">
        <v>2</v>
      </c>
      <c r="H419" s="47">
        <v>0</v>
      </c>
      <c r="I419" s="47">
        <v>0</v>
      </c>
      <c r="J419" s="47">
        <v>3</v>
      </c>
      <c r="K419" s="47">
        <v>21</v>
      </c>
      <c r="L419" s="47">
        <v>267</v>
      </c>
      <c r="M419" s="47">
        <v>3</v>
      </c>
      <c r="N419" s="47">
        <v>7</v>
      </c>
      <c r="O419" s="42">
        <v>0</v>
      </c>
      <c r="P419" s="42">
        <v>4.01</v>
      </c>
      <c r="Q419" s="42">
        <v>0</v>
      </c>
      <c r="R419" s="42">
        <v>1.85</v>
      </c>
      <c r="S419" s="47">
        <v>18</v>
      </c>
      <c r="T419" s="42">
        <v>5.58</v>
      </c>
      <c r="U419" s="42">
        <v>3.3888888888888888</v>
      </c>
      <c r="V419" s="42">
        <v>0.28888888888888886</v>
      </c>
      <c r="W419" s="42">
        <v>101</v>
      </c>
      <c r="X419" s="42">
        <v>102</v>
      </c>
      <c r="Y419" s="42">
        <v>0.56000000000000005</v>
      </c>
      <c r="Z419" s="42">
        <v>0.67</v>
      </c>
      <c r="AA419" s="42">
        <v>0.83</v>
      </c>
      <c r="AB419" s="42">
        <v>0.17</v>
      </c>
      <c r="AC419" s="42">
        <v>0.06</v>
      </c>
      <c r="AD419" s="42">
        <v>0.17</v>
      </c>
      <c r="AE419" s="42">
        <v>0</v>
      </c>
      <c r="AF419" s="42">
        <v>0</v>
      </c>
      <c r="AG419" s="42">
        <v>0.11</v>
      </c>
      <c r="AH419" s="42">
        <v>0</v>
      </c>
      <c r="AI419" s="47">
        <v>7</v>
      </c>
      <c r="AJ419" s="47">
        <v>9</v>
      </c>
      <c r="AK419" s="47">
        <v>6</v>
      </c>
      <c r="AL419" s="47">
        <v>2</v>
      </c>
      <c r="AM419" s="47">
        <v>1</v>
      </c>
      <c r="AN419">
        <v>0</v>
      </c>
      <c r="AO419" s="47">
        <v>3</v>
      </c>
      <c r="AP419" s="47">
        <v>0</v>
      </c>
      <c r="AQ419" s="47">
        <v>1</v>
      </c>
      <c r="AR419" s="47">
        <v>0</v>
      </c>
      <c r="AS419" s="47">
        <v>3</v>
      </c>
      <c r="AT419" s="47">
        <v>3</v>
      </c>
      <c r="AU419" s="47">
        <v>9</v>
      </c>
      <c r="AV419" s="47">
        <v>1</v>
      </c>
      <c r="AW419" s="47">
        <v>0</v>
      </c>
      <c r="AX419" s="47">
        <v>0</v>
      </c>
      <c r="AY419">
        <v>0</v>
      </c>
      <c r="AZ419" s="47">
        <v>0</v>
      </c>
      <c r="BA419" s="47">
        <v>1</v>
      </c>
      <c r="BB419">
        <v>0</v>
      </c>
      <c r="BC419" t="s">
        <v>415</v>
      </c>
      <c r="BD419">
        <v>27.5</v>
      </c>
      <c r="BE419">
        <v>2.5999999999999996</v>
      </c>
      <c r="BF419">
        <v>8</v>
      </c>
      <c r="BG419">
        <v>9</v>
      </c>
    </row>
    <row r="420" spans="1:59" x14ac:dyDescent="0.25">
      <c r="A420" s="47">
        <v>0</v>
      </c>
      <c r="B420" s="47">
        <v>2</v>
      </c>
      <c r="C420" s="47">
        <v>1</v>
      </c>
      <c r="D420" s="47">
        <v>0</v>
      </c>
      <c r="E420" s="47">
        <v>0</v>
      </c>
      <c r="F420" s="47">
        <v>0</v>
      </c>
      <c r="G420" s="47">
        <v>0</v>
      </c>
      <c r="H420" s="47">
        <v>0</v>
      </c>
      <c r="I420" s="47">
        <v>0</v>
      </c>
      <c r="J420" s="47">
        <v>1</v>
      </c>
      <c r="K420" s="47">
        <v>21</v>
      </c>
      <c r="L420" s="47">
        <v>267</v>
      </c>
      <c r="M420" s="47">
        <v>2</v>
      </c>
      <c r="N420" s="47">
        <v>6</v>
      </c>
      <c r="O420" s="42">
        <v>0</v>
      </c>
      <c r="P420" s="42">
        <v>2.72</v>
      </c>
      <c r="Q420" s="42">
        <v>0</v>
      </c>
      <c r="R420" s="42">
        <v>1.78</v>
      </c>
      <c r="S420" s="47">
        <v>4</v>
      </c>
      <c r="T420" s="42">
        <v>-4.4800000000000004</v>
      </c>
      <c r="U420" s="42">
        <v>2.5</v>
      </c>
      <c r="V420" s="42">
        <v>1.05</v>
      </c>
      <c r="W420" s="42">
        <v>34</v>
      </c>
      <c r="X420" s="42">
        <v>17</v>
      </c>
      <c r="Y420" s="42">
        <v>0</v>
      </c>
      <c r="Z420" s="42">
        <v>0.5</v>
      </c>
      <c r="AA420" s="42">
        <v>0.25</v>
      </c>
      <c r="AB420" s="42">
        <v>0</v>
      </c>
      <c r="AC420" s="42">
        <v>0</v>
      </c>
      <c r="AD420" s="42">
        <v>0.25</v>
      </c>
      <c r="AE420" s="42">
        <v>0</v>
      </c>
      <c r="AF420" s="42">
        <v>0</v>
      </c>
      <c r="AG420" s="42">
        <v>0</v>
      </c>
      <c r="AH420" s="42">
        <v>0</v>
      </c>
      <c r="AI420" s="47">
        <v>0</v>
      </c>
      <c r="AJ420" s="47">
        <v>0</v>
      </c>
      <c r="AK420" s="47">
        <v>0</v>
      </c>
      <c r="AL420" s="47">
        <v>0</v>
      </c>
      <c r="AM420" s="47">
        <v>0</v>
      </c>
      <c r="AN420">
        <v>0</v>
      </c>
      <c r="AO420" s="47">
        <v>1</v>
      </c>
      <c r="AP420" s="47">
        <v>0</v>
      </c>
      <c r="AQ420" s="47">
        <v>0</v>
      </c>
      <c r="AR420" s="47">
        <v>0</v>
      </c>
      <c r="AS420" s="47">
        <v>0</v>
      </c>
      <c r="AT420" s="47">
        <v>2</v>
      </c>
      <c r="AU420" s="47">
        <v>1</v>
      </c>
      <c r="AV420" s="47">
        <v>0</v>
      </c>
      <c r="AW420" s="47">
        <v>0</v>
      </c>
      <c r="AX420" s="47">
        <v>0</v>
      </c>
      <c r="AY420">
        <v>0</v>
      </c>
      <c r="AZ420" s="47">
        <v>0</v>
      </c>
      <c r="BA420" s="47">
        <v>0</v>
      </c>
      <c r="BB420">
        <v>0</v>
      </c>
      <c r="BC420" t="s">
        <v>365</v>
      </c>
      <c r="BD420">
        <v>5</v>
      </c>
      <c r="BE420">
        <v>2.1</v>
      </c>
      <c r="BF420">
        <v>2</v>
      </c>
      <c r="BG420">
        <v>2</v>
      </c>
    </row>
    <row r="421" spans="1:59" x14ac:dyDescent="0.25">
      <c r="A421" s="47">
        <v>1</v>
      </c>
      <c r="B421" s="47">
        <v>0</v>
      </c>
      <c r="C421" s="47">
        <v>0</v>
      </c>
      <c r="D421" s="47">
        <v>0</v>
      </c>
      <c r="E421" s="47">
        <v>0</v>
      </c>
      <c r="F421" s="47">
        <v>0</v>
      </c>
      <c r="G421" s="47">
        <v>0</v>
      </c>
      <c r="H421" s="47">
        <v>0</v>
      </c>
      <c r="I421" s="47">
        <v>0</v>
      </c>
      <c r="J421" s="47">
        <v>1</v>
      </c>
      <c r="K421" s="47">
        <v>21</v>
      </c>
      <c r="L421" s="47">
        <v>267</v>
      </c>
      <c r="M421" s="47">
        <v>2</v>
      </c>
      <c r="N421" s="47">
        <v>5</v>
      </c>
      <c r="O421" s="42">
        <v>0</v>
      </c>
      <c r="P421" s="42">
        <v>2.89</v>
      </c>
      <c r="Q421" s="42">
        <v>0</v>
      </c>
      <c r="R421" s="42">
        <v>4</v>
      </c>
      <c r="S421" s="47">
        <v>1</v>
      </c>
      <c r="T421" s="42">
        <v>2.2799999999999998</v>
      </c>
      <c r="U421" s="42">
        <v>4</v>
      </c>
      <c r="V421" s="42">
        <v>0</v>
      </c>
      <c r="W421" s="42">
        <v>84</v>
      </c>
      <c r="X421" s="42">
        <v>84</v>
      </c>
      <c r="Y421" s="42">
        <v>0</v>
      </c>
      <c r="Z421" s="42">
        <v>0</v>
      </c>
      <c r="AA421" s="42">
        <v>0</v>
      </c>
      <c r="AB421" s="42">
        <v>1</v>
      </c>
      <c r="AC421" s="42">
        <v>0</v>
      </c>
      <c r="AD421" s="42">
        <v>1</v>
      </c>
      <c r="AE421" s="42">
        <v>0</v>
      </c>
      <c r="AF421" s="42">
        <v>0</v>
      </c>
      <c r="AG421" s="42">
        <v>0</v>
      </c>
      <c r="AH421" s="42">
        <v>0</v>
      </c>
      <c r="AI421" s="47">
        <v>0</v>
      </c>
      <c r="AJ421" s="47">
        <v>0</v>
      </c>
      <c r="AK421" s="47">
        <v>0</v>
      </c>
      <c r="AL421" s="47">
        <v>1</v>
      </c>
      <c r="AM421" s="47">
        <v>0</v>
      </c>
      <c r="AN421">
        <v>0</v>
      </c>
      <c r="AO421" s="47">
        <v>1</v>
      </c>
      <c r="AP421" s="47">
        <v>0</v>
      </c>
      <c r="AQ421" s="47">
        <v>0</v>
      </c>
      <c r="AR421" s="47">
        <v>0</v>
      </c>
      <c r="AS421" s="47">
        <v>0</v>
      </c>
      <c r="AT421" s="47">
        <v>0</v>
      </c>
      <c r="AU421" s="47">
        <v>0</v>
      </c>
      <c r="AV421" s="47">
        <v>0</v>
      </c>
      <c r="AW421" s="47">
        <v>0</v>
      </c>
      <c r="AX421" s="47">
        <v>0</v>
      </c>
      <c r="AY421">
        <v>0</v>
      </c>
      <c r="AZ421" s="47">
        <v>0</v>
      </c>
      <c r="BA421" s="47">
        <v>0</v>
      </c>
      <c r="BB421">
        <v>0</v>
      </c>
      <c r="BC421" t="s">
        <v>606</v>
      </c>
      <c r="BD421">
        <v>4</v>
      </c>
      <c r="BE421">
        <v>0</v>
      </c>
      <c r="BF421">
        <v>1</v>
      </c>
      <c r="BG421">
        <v>0</v>
      </c>
    </row>
    <row r="422" spans="1:59" x14ac:dyDescent="0.25">
      <c r="A422" s="47">
        <v>0</v>
      </c>
      <c r="B422" s="47">
        <v>7</v>
      </c>
      <c r="C422" s="47">
        <v>6</v>
      </c>
      <c r="D422" s="47">
        <v>2</v>
      </c>
      <c r="E422" s="47">
        <v>2</v>
      </c>
      <c r="F422" s="47">
        <v>0</v>
      </c>
      <c r="G422" s="47">
        <v>1</v>
      </c>
      <c r="H422" s="47">
        <v>0</v>
      </c>
      <c r="I422" s="47">
        <v>0</v>
      </c>
      <c r="J422" s="47">
        <v>1</v>
      </c>
      <c r="K422" s="47">
        <v>21</v>
      </c>
      <c r="L422" s="47">
        <v>267</v>
      </c>
      <c r="M422" s="47">
        <v>3</v>
      </c>
      <c r="N422" s="47">
        <v>6</v>
      </c>
      <c r="O422" s="42">
        <v>0</v>
      </c>
      <c r="P422" s="42">
        <v>3.43</v>
      </c>
      <c r="Q422" s="42">
        <v>0</v>
      </c>
      <c r="R422" s="42">
        <v>2.57</v>
      </c>
      <c r="S422" s="47">
        <v>6</v>
      </c>
      <c r="T422" s="42">
        <v>4.57</v>
      </c>
      <c r="U422" s="42">
        <v>3.2750000000000004</v>
      </c>
      <c r="V422" s="42">
        <v>1.1499999999999999</v>
      </c>
      <c r="W422" s="42">
        <v>69</v>
      </c>
      <c r="X422" s="42">
        <v>36</v>
      </c>
      <c r="Y422" s="42">
        <v>0.33</v>
      </c>
      <c r="Z422" s="42">
        <v>1.17</v>
      </c>
      <c r="AA422" s="42">
        <v>1</v>
      </c>
      <c r="AB422" s="42">
        <v>0</v>
      </c>
      <c r="AC422" s="42">
        <v>0.33</v>
      </c>
      <c r="AD422" s="42">
        <v>0.17</v>
      </c>
      <c r="AE422" s="42">
        <v>0</v>
      </c>
      <c r="AF422" s="42">
        <v>0</v>
      </c>
      <c r="AG422" s="42">
        <v>0.17</v>
      </c>
      <c r="AH422" s="42">
        <v>0</v>
      </c>
      <c r="AI422" s="47">
        <v>2</v>
      </c>
      <c r="AJ422" s="47">
        <v>6</v>
      </c>
      <c r="AK422" s="47">
        <v>3</v>
      </c>
      <c r="AL422" s="47">
        <v>0</v>
      </c>
      <c r="AM422" s="47">
        <v>1</v>
      </c>
      <c r="AN422">
        <v>0</v>
      </c>
      <c r="AO422" s="47">
        <v>1</v>
      </c>
      <c r="AP422" s="47">
        <v>0</v>
      </c>
      <c r="AQ422" s="47">
        <v>0</v>
      </c>
      <c r="AR422" s="47">
        <v>0</v>
      </c>
      <c r="AS422" s="47">
        <v>0</v>
      </c>
      <c r="AT422" s="47">
        <v>1</v>
      </c>
      <c r="AU422" s="47">
        <v>3</v>
      </c>
      <c r="AV422" s="47">
        <v>0</v>
      </c>
      <c r="AW422" s="47">
        <v>1</v>
      </c>
      <c r="AX422" s="47">
        <v>0</v>
      </c>
      <c r="AY422">
        <v>0</v>
      </c>
      <c r="AZ422" s="47">
        <v>0</v>
      </c>
      <c r="BA422" s="47">
        <v>1</v>
      </c>
      <c r="BB422">
        <v>0</v>
      </c>
      <c r="BC422" t="s">
        <v>286</v>
      </c>
      <c r="BD422">
        <v>13.1</v>
      </c>
      <c r="BE422">
        <v>2.2999999999999998</v>
      </c>
      <c r="BF422">
        <v>4</v>
      </c>
      <c r="BG422">
        <v>2</v>
      </c>
    </row>
    <row r="423" spans="1:59" x14ac:dyDescent="0.25">
      <c r="A423" s="47">
        <v>0</v>
      </c>
      <c r="B423" s="47">
        <v>0</v>
      </c>
      <c r="C423" s="47">
        <v>0</v>
      </c>
      <c r="D423" s="47">
        <v>0</v>
      </c>
      <c r="E423" s="47">
        <v>0</v>
      </c>
      <c r="F423" s="47">
        <v>0</v>
      </c>
      <c r="G423" s="47">
        <v>0</v>
      </c>
      <c r="H423" s="47">
        <v>0</v>
      </c>
      <c r="I423" s="47">
        <v>0</v>
      </c>
      <c r="J423" s="47">
        <v>1</v>
      </c>
      <c r="K423" s="47">
        <v>21</v>
      </c>
      <c r="L423" s="47">
        <v>356</v>
      </c>
      <c r="M423" s="47">
        <v>1</v>
      </c>
      <c r="N423" s="47">
        <v>6</v>
      </c>
      <c r="O423" s="42">
        <v>0</v>
      </c>
      <c r="P423" s="42">
        <v>4.92</v>
      </c>
      <c r="Q423" s="42">
        <v>0</v>
      </c>
      <c r="R423" s="42">
        <v>6</v>
      </c>
      <c r="S423" s="47">
        <v>1</v>
      </c>
      <c r="T423" s="42">
        <v>1.91</v>
      </c>
      <c r="U423" s="42">
        <v>0</v>
      </c>
      <c r="V423" s="42">
        <v>0</v>
      </c>
      <c r="W423" s="42">
        <v>102</v>
      </c>
      <c r="X423" s="42">
        <v>102</v>
      </c>
      <c r="Y423" s="42">
        <v>0</v>
      </c>
      <c r="Z423" s="42">
        <v>0</v>
      </c>
      <c r="AA423" s="42">
        <v>0</v>
      </c>
      <c r="AB423" s="42">
        <v>0</v>
      </c>
      <c r="AC423" s="42">
        <v>0</v>
      </c>
      <c r="AD423" s="42">
        <v>1</v>
      </c>
      <c r="AE423" s="42">
        <v>0</v>
      </c>
      <c r="AF423" s="42">
        <v>0</v>
      </c>
      <c r="AG423" s="42">
        <v>0</v>
      </c>
      <c r="AH423" s="42">
        <v>0</v>
      </c>
      <c r="AI423" s="47">
        <v>0</v>
      </c>
      <c r="AJ423" s="47">
        <v>0</v>
      </c>
      <c r="AK423" s="47">
        <v>0</v>
      </c>
      <c r="AL423" s="47">
        <v>0</v>
      </c>
      <c r="AM423" s="47">
        <v>0</v>
      </c>
      <c r="AN423">
        <v>0</v>
      </c>
      <c r="AO423" s="47">
        <v>1</v>
      </c>
      <c r="AP423" s="47">
        <v>0</v>
      </c>
      <c r="AQ423" s="47">
        <v>0</v>
      </c>
      <c r="AR423" s="47">
        <v>0</v>
      </c>
      <c r="AS423" s="47">
        <v>0</v>
      </c>
      <c r="AT423" s="47">
        <v>0</v>
      </c>
      <c r="AU423" s="47">
        <v>0</v>
      </c>
      <c r="AV423" s="47">
        <v>0</v>
      </c>
      <c r="AW423" s="47">
        <v>0</v>
      </c>
      <c r="AX423" s="47">
        <v>0</v>
      </c>
      <c r="AY423">
        <v>0</v>
      </c>
      <c r="AZ423" s="47">
        <v>0</v>
      </c>
      <c r="BA423" s="47">
        <v>0</v>
      </c>
      <c r="BB423">
        <v>0</v>
      </c>
      <c r="BC423" t="s">
        <v>530</v>
      </c>
      <c r="BD423">
        <v>5</v>
      </c>
      <c r="BE423">
        <v>0</v>
      </c>
      <c r="BF423">
        <v>0</v>
      </c>
      <c r="BG423">
        <v>0</v>
      </c>
    </row>
    <row r="424" spans="1:59" x14ac:dyDescent="0.25">
      <c r="A424" s="47">
        <v>1</v>
      </c>
      <c r="B424" s="47">
        <v>0</v>
      </c>
      <c r="C424" s="47">
        <v>1</v>
      </c>
      <c r="D424" s="47">
        <v>0</v>
      </c>
      <c r="E424" s="47">
        <v>0</v>
      </c>
      <c r="F424" s="47">
        <v>0</v>
      </c>
      <c r="G424" s="47">
        <v>1</v>
      </c>
      <c r="H424" s="47">
        <v>0</v>
      </c>
      <c r="I424" s="47">
        <v>0</v>
      </c>
      <c r="J424" s="47">
        <v>2</v>
      </c>
      <c r="K424" s="47">
        <v>21</v>
      </c>
      <c r="L424" s="47">
        <v>266</v>
      </c>
      <c r="M424" s="47">
        <v>3</v>
      </c>
      <c r="N424" s="47">
        <v>3</v>
      </c>
      <c r="O424" s="42">
        <v>0</v>
      </c>
      <c r="P424" s="42">
        <v>6.66</v>
      </c>
      <c r="Q424" s="42">
        <v>0</v>
      </c>
      <c r="R424" s="42">
        <v>4.95</v>
      </c>
      <c r="S424" s="47">
        <v>2</v>
      </c>
      <c r="T424" s="42">
        <v>4.7</v>
      </c>
      <c r="U424" s="42">
        <v>0</v>
      </c>
      <c r="V424" s="42">
        <v>0</v>
      </c>
      <c r="W424" s="42">
        <v>63</v>
      </c>
      <c r="X424" s="42">
        <v>25</v>
      </c>
      <c r="Y424" s="42">
        <v>0</v>
      </c>
      <c r="Z424" s="42">
        <v>0</v>
      </c>
      <c r="AA424" s="42">
        <v>0.5</v>
      </c>
      <c r="AB424" s="42">
        <v>0.5</v>
      </c>
      <c r="AC424" s="42">
        <v>0</v>
      </c>
      <c r="AD424" s="42">
        <v>1</v>
      </c>
      <c r="AE424" s="42">
        <v>0</v>
      </c>
      <c r="AF424" s="42">
        <v>0</v>
      </c>
      <c r="AG424" s="42">
        <v>0.5</v>
      </c>
      <c r="AH424" s="42">
        <v>0</v>
      </c>
      <c r="AI424" s="47">
        <v>0</v>
      </c>
      <c r="AJ424" s="47">
        <v>0</v>
      </c>
      <c r="AK424" s="47">
        <v>0</v>
      </c>
      <c r="AL424" s="47">
        <v>0</v>
      </c>
      <c r="AM424" s="47">
        <v>0</v>
      </c>
      <c r="AN424">
        <v>0</v>
      </c>
      <c r="AO424" s="47">
        <v>1</v>
      </c>
      <c r="AP424" s="47">
        <v>0</v>
      </c>
      <c r="AQ424" s="47">
        <v>0</v>
      </c>
      <c r="AR424" s="47">
        <v>0</v>
      </c>
      <c r="AS424" s="47">
        <v>0</v>
      </c>
      <c r="AT424" s="47">
        <v>0</v>
      </c>
      <c r="AU424" s="47">
        <v>1</v>
      </c>
      <c r="AV424" s="47">
        <v>1</v>
      </c>
      <c r="AW424" s="47">
        <v>0</v>
      </c>
      <c r="AX424" s="47">
        <v>0</v>
      </c>
      <c r="AY424">
        <v>1</v>
      </c>
      <c r="AZ424" s="47">
        <v>0</v>
      </c>
      <c r="BA424" s="47">
        <v>1</v>
      </c>
      <c r="BB424">
        <v>0</v>
      </c>
      <c r="BC424" t="s">
        <v>576</v>
      </c>
      <c r="BD424">
        <v>5</v>
      </c>
      <c r="BE424">
        <v>4.9000000000000004</v>
      </c>
      <c r="BF424">
        <v>0</v>
      </c>
      <c r="BG424">
        <v>0</v>
      </c>
    </row>
    <row r="425" spans="1:59" x14ac:dyDescent="0.25">
      <c r="A425" s="47">
        <v>0</v>
      </c>
      <c r="B425" s="47">
        <v>4</v>
      </c>
      <c r="C425" s="47">
        <v>4</v>
      </c>
      <c r="D425" s="47">
        <v>0</v>
      </c>
      <c r="E425" s="47">
        <v>2</v>
      </c>
      <c r="F425" s="47">
        <v>0</v>
      </c>
      <c r="G425" s="47">
        <v>0</v>
      </c>
      <c r="H425" s="47">
        <v>0</v>
      </c>
      <c r="I425" s="47">
        <v>0</v>
      </c>
      <c r="J425" s="47">
        <v>2</v>
      </c>
      <c r="K425" s="47">
        <v>21</v>
      </c>
      <c r="L425" s="47">
        <v>275</v>
      </c>
      <c r="M425" s="47">
        <v>3</v>
      </c>
      <c r="N425" s="47">
        <v>6</v>
      </c>
      <c r="O425" s="42">
        <v>0</v>
      </c>
      <c r="P425" s="42">
        <v>1.81</v>
      </c>
      <c r="Q425" s="42">
        <v>0</v>
      </c>
      <c r="R425" s="42">
        <v>3.65</v>
      </c>
      <c r="S425" s="47">
        <v>4</v>
      </c>
      <c r="T425" s="42">
        <v>-1.64</v>
      </c>
      <c r="U425" s="42">
        <v>0</v>
      </c>
      <c r="V425" s="42">
        <v>0</v>
      </c>
      <c r="W425" s="42">
        <v>48</v>
      </c>
      <c r="X425" s="42">
        <v>6</v>
      </c>
      <c r="Y425" s="42">
        <v>0.5</v>
      </c>
      <c r="Z425" s="42">
        <v>1</v>
      </c>
      <c r="AA425" s="42">
        <v>1</v>
      </c>
      <c r="AB425" s="42">
        <v>0</v>
      </c>
      <c r="AC425" s="42">
        <v>0</v>
      </c>
      <c r="AD425" s="42">
        <v>0.5</v>
      </c>
      <c r="AE425" s="42">
        <v>0</v>
      </c>
      <c r="AF425" s="42">
        <v>0</v>
      </c>
      <c r="AG425" s="42">
        <v>0</v>
      </c>
      <c r="AH425" s="42">
        <v>0</v>
      </c>
      <c r="AI425" s="47">
        <v>0</v>
      </c>
      <c r="AJ425" s="47">
        <v>0</v>
      </c>
      <c r="AK425" s="47">
        <v>0</v>
      </c>
      <c r="AL425" s="47">
        <v>0</v>
      </c>
      <c r="AM425" s="47">
        <v>0</v>
      </c>
      <c r="AN425">
        <v>0</v>
      </c>
      <c r="AO425" s="47">
        <v>0</v>
      </c>
      <c r="AP425" s="47">
        <v>0</v>
      </c>
      <c r="AQ425" s="47">
        <v>0</v>
      </c>
      <c r="AR425" s="47">
        <v>0</v>
      </c>
      <c r="AS425" s="47">
        <v>2</v>
      </c>
      <c r="AT425" s="47">
        <v>4</v>
      </c>
      <c r="AU425" s="47">
        <v>4</v>
      </c>
      <c r="AV425" s="47">
        <v>0</v>
      </c>
      <c r="AW425" s="47">
        <v>0</v>
      </c>
      <c r="AX425" s="47">
        <v>0</v>
      </c>
      <c r="AY425">
        <v>2</v>
      </c>
      <c r="AZ425" s="47">
        <v>0</v>
      </c>
      <c r="BA425" s="47">
        <v>0</v>
      </c>
      <c r="BB425">
        <v>0</v>
      </c>
      <c r="BC425" t="s">
        <v>577</v>
      </c>
      <c r="BD425">
        <v>0</v>
      </c>
      <c r="BE425">
        <v>14.6</v>
      </c>
      <c r="BF425">
        <v>0</v>
      </c>
      <c r="BG425">
        <v>0</v>
      </c>
    </row>
    <row r="426" spans="1:59" x14ac:dyDescent="0.25">
      <c r="A426" s="47">
        <v>2</v>
      </c>
      <c r="B426" s="47">
        <v>4</v>
      </c>
      <c r="C426" s="47">
        <v>5</v>
      </c>
      <c r="D426" s="47">
        <v>2</v>
      </c>
      <c r="E426" s="47">
        <v>1</v>
      </c>
      <c r="F426" s="47">
        <v>0</v>
      </c>
      <c r="G426" s="47">
        <v>2</v>
      </c>
      <c r="H426" s="47">
        <v>0</v>
      </c>
      <c r="I426" s="47">
        <v>0</v>
      </c>
      <c r="J426" s="47">
        <v>2</v>
      </c>
      <c r="K426" s="47">
        <v>21</v>
      </c>
      <c r="L426" s="47">
        <v>276</v>
      </c>
      <c r="M426" s="47">
        <v>2</v>
      </c>
      <c r="N426" s="47">
        <v>6</v>
      </c>
      <c r="O426" s="42">
        <v>0</v>
      </c>
      <c r="P426" s="42">
        <v>4.51</v>
      </c>
      <c r="Q426" s="42">
        <v>0</v>
      </c>
      <c r="R426" s="42">
        <v>3.16</v>
      </c>
      <c r="S426" s="47">
        <v>5</v>
      </c>
      <c r="T426" s="42">
        <v>-6.84</v>
      </c>
      <c r="U426" s="42">
        <v>6.1</v>
      </c>
      <c r="V426" s="42">
        <v>2.4249999999999998</v>
      </c>
      <c r="W426" s="42">
        <v>61</v>
      </c>
      <c r="X426" s="42">
        <v>23</v>
      </c>
      <c r="Y426" s="42">
        <v>0.2</v>
      </c>
      <c r="Z426" s="42">
        <v>0.8</v>
      </c>
      <c r="AA426" s="42">
        <v>1</v>
      </c>
      <c r="AB426" s="42">
        <v>0.4</v>
      </c>
      <c r="AC426" s="42">
        <v>0.4</v>
      </c>
      <c r="AD426" s="42">
        <v>0.4</v>
      </c>
      <c r="AE426" s="42">
        <v>0</v>
      </c>
      <c r="AF426" s="42">
        <v>0</v>
      </c>
      <c r="AG426" s="42">
        <v>0.4</v>
      </c>
      <c r="AH426" s="42">
        <v>0</v>
      </c>
      <c r="AI426" s="47">
        <v>0</v>
      </c>
      <c r="AJ426" s="47">
        <v>1</v>
      </c>
      <c r="AK426" s="47">
        <v>1</v>
      </c>
      <c r="AL426" s="47">
        <v>1</v>
      </c>
      <c r="AM426" s="47">
        <v>0</v>
      </c>
      <c r="AN426">
        <v>0</v>
      </c>
      <c r="AO426" s="47">
        <v>1</v>
      </c>
      <c r="AP426" s="47">
        <v>0</v>
      </c>
      <c r="AQ426" s="47">
        <v>1</v>
      </c>
      <c r="AR426" s="47">
        <v>0</v>
      </c>
      <c r="AS426" s="47">
        <v>1</v>
      </c>
      <c r="AT426" s="47">
        <v>3</v>
      </c>
      <c r="AU426" s="47">
        <v>4</v>
      </c>
      <c r="AV426" s="47">
        <v>1</v>
      </c>
      <c r="AW426" s="47">
        <v>2</v>
      </c>
      <c r="AX426" s="47">
        <v>0</v>
      </c>
      <c r="AY426">
        <v>1</v>
      </c>
      <c r="AZ426" s="47">
        <v>0</v>
      </c>
      <c r="BA426" s="47">
        <v>1</v>
      </c>
      <c r="BB426">
        <v>0</v>
      </c>
      <c r="BC426" t="s">
        <v>206</v>
      </c>
      <c r="BD426">
        <v>6.1000000000000005</v>
      </c>
      <c r="BE426">
        <v>9.6999999999999993</v>
      </c>
      <c r="BF426">
        <v>1</v>
      </c>
      <c r="BG426">
        <v>4</v>
      </c>
    </row>
    <row r="427" spans="1:59" x14ac:dyDescent="0.25">
      <c r="A427" s="47">
        <v>0</v>
      </c>
      <c r="B427" s="47">
        <v>4</v>
      </c>
      <c r="C427" s="47">
        <v>1</v>
      </c>
      <c r="D427" s="47">
        <v>1</v>
      </c>
      <c r="E427" s="47">
        <v>4</v>
      </c>
      <c r="F427" s="47">
        <v>0</v>
      </c>
      <c r="G427" s="47">
        <v>0</v>
      </c>
      <c r="H427" s="47">
        <v>0</v>
      </c>
      <c r="I427" s="47">
        <v>0</v>
      </c>
      <c r="J427" s="47">
        <v>2</v>
      </c>
      <c r="K427" s="47">
        <v>21</v>
      </c>
      <c r="L427" s="47">
        <v>1371</v>
      </c>
      <c r="M427" s="47">
        <v>3</v>
      </c>
      <c r="N427" s="47">
        <v>7</v>
      </c>
      <c r="O427" s="42">
        <v>0</v>
      </c>
      <c r="P427" s="42">
        <v>4.29</v>
      </c>
      <c r="Q427" s="42">
        <v>0</v>
      </c>
      <c r="R427" s="42">
        <v>3.46</v>
      </c>
      <c r="S427" s="47">
        <v>5</v>
      </c>
      <c r="T427" s="42">
        <v>4.43</v>
      </c>
      <c r="U427" s="42">
        <v>0</v>
      </c>
      <c r="V427" s="42">
        <v>0</v>
      </c>
      <c r="W427" s="42">
        <v>84</v>
      </c>
      <c r="X427" s="42">
        <v>100</v>
      </c>
      <c r="Y427" s="42">
        <v>0.8</v>
      </c>
      <c r="Z427" s="42">
        <v>0.8</v>
      </c>
      <c r="AA427" s="42">
        <v>0.2</v>
      </c>
      <c r="AB427" s="42">
        <v>0</v>
      </c>
      <c r="AC427" s="42">
        <v>0.2</v>
      </c>
      <c r="AD427" s="42">
        <v>0.4</v>
      </c>
      <c r="AE427" s="42">
        <v>0</v>
      </c>
      <c r="AF427" s="42">
        <v>0</v>
      </c>
      <c r="AG427" s="42">
        <v>0</v>
      </c>
      <c r="AH427" s="42">
        <v>0</v>
      </c>
      <c r="AI427" s="47">
        <v>2</v>
      </c>
      <c r="AJ427" s="47">
        <v>1</v>
      </c>
      <c r="AK427" s="47">
        <v>1</v>
      </c>
      <c r="AL427" s="47">
        <v>0</v>
      </c>
      <c r="AM427" s="47">
        <v>0</v>
      </c>
      <c r="AN427">
        <v>0</v>
      </c>
      <c r="AO427" s="47">
        <v>1</v>
      </c>
      <c r="AP427" s="47">
        <v>0</v>
      </c>
      <c r="AQ427" s="47">
        <v>0</v>
      </c>
      <c r="AR427" s="47">
        <v>0</v>
      </c>
      <c r="AS427" s="47">
        <v>2</v>
      </c>
      <c r="AT427" s="47">
        <v>3</v>
      </c>
      <c r="AU427" s="47">
        <v>0</v>
      </c>
      <c r="AV427" s="47">
        <v>0</v>
      </c>
      <c r="AW427" s="47">
        <v>1</v>
      </c>
      <c r="AX427" s="47">
        <v>0</v>
      </c>
      <c r="AY427">
        <v>1</v>
      </c>
      <c r="AZ427" s="47">
        <v>0</v>
      </c>
      <c r="BA427" s="47">
        <v>0</v>
      </c>
      <c r="BB427">
        <v>0</v>
      </c>
      <c r="BC427" t="s">
        <v>316</v>
      </c>
      <c r="BD427">
        <v>6.9</v>
      </c>
      <c r="BE427">
        <v>10.399999999999999</v>
      </c>
      <c r="BF427">
        <v>0</v>
      </c>
      <c r="BG427">
        <v>0</v>
      </c>
    </row>
    <row r="428" spans="1:59" x14ac:dyDescent="0.25">
      <c r="A428" s="47">
        <v>0</v>
      </c>
      <c r="B428" s="47">
        <v>7</v>
      </c>
      <c r="C428" s="47">
        <v>9</v>
      </c>
      <c r="D428" s="47">
        <v>3</v>
      </c>
      <c r="E428" s="47">
        <v>6</v>
      </c>
      <c r="F428" s="47">
        <v>0</v>
      </c>
      <c r="G428" s="47">
        <v>0</v>
      </c>
      <c r="H428" s="47">
        <v>0</v>
      </c>
      <c r="I428" s="47">
        <v>0</v>
      </c>
      <c r="J428" s="47">
        <v>2</v>
      </c>
      <c r="K428" s="47">
        <v>21</v>
      </c>
      <c r="L428" s="47">
        <v>284</v>
      </c>
      <c r="M428" s="47">
        <v>2</v>
      </c>
      <c r="N428" s="47">
        <v>6</v>
      </c>
      <c r="O428" s="42">
        <v>0</v>
      </c>
      <c r="P428" s="42">
        <v>5.46</v>
      </c>
      <c r="Q428" s="42">
        <v>0</v>
      </c>
      <c r="R428" s="42">
        <v>3.5</v>
      </c>
      <c r="S428" s="47">
        <v>6</v>
      </c>
      <c r="T428" s="42">
        <v>-5.79</v>
      </c>
      <c r="U428" s="42">
        <v>0</v>
      </c>
      <c r="V428" s="42">
        <v>0</v>
      </c>
      <c r="W428" s="42">
        <v>59</v>
      </c>
      <c r="X428" s="42">
        <v>11</v>
      </c>
      <c r="Y428" s="42">
        <v>1</v>
      </c>
      <c r="Z428" s="42">
        <v>1.17</v>
      </c>
      <c r="AA428" s="42">
        <v>1.5</v>
      </c>
      <c r="AB428" s="42">
        <v>0</v>
      </c>
      <c r="AC428" s="42">
        <v>0.5</v>
      </c>
      <c r="AD428" s="42">
        <v>0.33</v>
      </c>
      <c r="AE428" s="42">
        <v>0</v>
      </c>
      <c r="AF428" s="42">
        <v>0</v>
      </c>
      <c r="AG428" s="42">
        <v>0</v>
      </c>
      <c r="AH428" s="42">
        <v>0</v>
      </c>
      <c r="AI428" s="47">
        <v>4</v>
      </c>
      <c r="AJ428" s="47">
        <v>5</v>
      </c>
      <c r="AK428" s="47">
        <v>7</v>
      </c>
      <c r="AL428" s="47">
        <v>0</v>
      </c>
      <c r="AM428" s="47">
        <v>2</v>
      </c>
      <c r="AN428">
        <v>0</v>
      </c>
      <c r="AO428" s="47">
        <v>2</v>
      </c>
      <c r="AP428" s="47">
        <v>0</v>
      </c>
      <c r="AQ428" s="47">
        <v>0</v>
      </c>
      <c r="AR428" s="47">
        <v>0</v>
      </c>
      <c r="AS428" s="47">
        <v>2</v>
      </c>
      <c r="AT428" s="47">
        <v>2</v>
      </c>
      <c r="AU428" s="47">
        <v>2</v>
      </c>
      <c r="AV428" s="47">
        <v>0</v>
      </c>
      <c r="AW428" s="47">
        <v>1</v>
      </c>
      <c r="AX428" s="47">
        <v>0</v>
      </c>
      <c r="AY428">
        <v>0</v>
      </c>
      <c r="AZ428" s="47">
        <v>0</v>
      </c>
      <c r="BA428" s="47">
        <v>0</v>
      </c>
      <c r="BB428">
        <v>0</v>
      </c>
      <c r="BC428" t="s">
        <v>522</v>
      </c>
      <c r="BD428">
        <v>17.5</v>
      </c>
      <c r="BE428">
        <v>3.5999999999999996</v>
      </c>
      <c r="BF428">
        <v>0</v>
      </c>
      <c r="BG428">
        <v>0</v>
      </c>
    </row>
    <row r="429" spans="1:59" x14ac:dyDescent="0.25">
      <c r="A429" s="47">
        <v>1</v>
      </c>
      <c r="B429" s="47">
        <v>10</v>
      </c>
      <c r="C429" s="47">
        <v>10</v>
      </c>
      <c r="D429" s="47">
        <v>2</v>
      </c>
      <c r="E429" s="47">
        <v>4</v>
      </c>
      <c r="F429" s="47">
        <v>0</v>
      </c>
      <c r="G429" s="47">
        <v>0</v>
      </c>
      <c r="H429" s="47">
        <v>0</v>
      </c>
      <c r="I429" s="47">
        <v>0</v>
      </c>
      <c r="J429" s="47">
        <v>1</v>
      </c>
      <c r="K429" s="47">
        <v>21</v>
      </c>
      <c r="L429" s="47">
        <v>1371</v>
      </c>
      <c r="M429" s="47">
        <v>2</v>
      </c>
      <c r="N429" s="47">
        <v>6</v>
      </c>
      <c r="O429" s="42">
        <v>0</v>
      </c>
      <c r="P429" s="42">
        <v>4.04</v>
      </c>
      <c r="Q429" s="42">
        <v>0</v>
      </c>
      <c r="R429" s="42">
        <v>1.94</v>
      </c>
      <c r="S429" s="47">
        <v>7</v>
      </c>
      <c r="T429" s="42">
        <v>1.85</v>
      </c>
      <c r="U429" s="42">
        <v>0</v>
      </c>
      <c r="V429" s="42">
        <v>0</v>
      </c>
      <c r="W429" s="42">
        <v>65</v>
      </c>
      <c r="X429" s="42">
        <v>18</v>
      </c>
      <c r="Y429" s="42">
        <v>0.56999999999999995</v>
      </c>
      <c r="Z429" s="42">
        <v>1.43</v>
      </c>
      <c r="AA429" s="42">
        <v>1.43</v>
      </c>
      <c r="AB429" s="42">
        <v>0.14000000000000001</v>
      </c>
      <c r="AC429" s="42">
        <v>0.28999999999999998</v>
      </c>
      <c r="AD429" s="42">
        <v>0.14000000000000001</v>
      </c>
      <c r="AE429" s="42">
        <v>0</v>
      </c>
      <c r="AF429" s="42">
        <v>0</v>
      </c>
      <c r="AG429" s="42">
        <v>0</v>
      </c>
      <c r="AH429" s="42">
        <v>0</v>
      </c>
      <c r="AI429" s="47">
        <v>2</v>
      </c>
      <c r="AJ429" s="47">
        <v>5</v>
      </c>
      <c r="AK429" s="47">
        <v>8</v>
      </c>
      <c r="AL429" s="47">
        <v>1</v>
      </c>
      <c r="AM429" s="47">
        <v>2</v>
      </c>
      <c r="AN429">
        <v>0</v>
      </c>
      <c r="AO429" s="47">
        <v>0</v>
      </c>
      <c r="AP429" s="47">
        <v>0</v>
      </c>
      <c r="AQ429" s="47">
        <v>0</v>
      </c>
      <c r="AR429" s="47">
        <v>0</v>
      </c>
      <c r="AS429" s="47">
        <v>2</v>
      </c>
      <c r="AT429" s="47">
        <v>5</v>
      </c>
      <c r="AU429" s="47">
        <v>2</v>
      </c>
      <c r="AV429" s="47">
        <v>0</v>
      </c>
      <c r="AW429" s="47">
        <v>0</v>
      </c>
      <c r="AX429" s="47">
        <v>0</v>
      </c>
      <c r="AY429">
        <v>1</v>
      </c>
      <c r="AZ429" s="47">
        <v>0</v>
      </c>
      <c r="BA429" s="47">
        <v>0</v>
      </c>
      <c r="BB429">
        <v>0</v>
      </c>
      <c r="BC429" t="s">
        <v>475</v>
      </c>
      <c r="BD429">
        <v>5.1999999999999993</v>
      </c>
      <c r="BE429">
        <v>11.4</v>
      </c>
      <c r="BF429">
        <v>0</v>
      </c>
      <c r="BG429">
        <v>0</v>
      </c>
    </row>
    <row r="430" spans="1:59" x14ac:dyDescent="0.25">
      <c r="A430" s="47">
        <v>2</v>
      </c>
      <c r="B430" s="47">
        <v>33</v>
      </c>
      <c r="C430" s="47">
        <v>27</v>
      </c>
      <c r="D430" s="47">
        <v>3</v>
      </c>
      <c r="E430" s="47">
        <v>10</v>
      </c>
      <c r="F430" s="47">
        <v>0</v>
      </c>
      <c r="G430" s="47">
        <v>2</v>
      </c>
      <c r="H430" s="47">
        <v>0</v>
      </c>
      <c r="I430" s="47">
        <v>0</v>
      </c>
      <c r="J430" s="47">
        <v>5</v>
      </c>
      <c r="K430" s="47">
        <v>21</v>
      </c>
      <c r="L430" s="47">
        <v>277</v>
      </c>
      <c r="M430" s="47">
        <v>2</v>
      </c>
      <c r="N430" s="47">
        <v>6</v>
      </c>
      <c r="O430" s="42">
        <v>0</v>
      </c>
      <c r="P430" s="42">
        <v>7.25</v>
      </c>
      <c r="Q430" s="42">
        <v>0</v>
      </c>
      <c r="R430" s="42">
        <v>4</v>
      </c>
      <c r="S430" s="47">
        <v>16</v>
      </c>
      <c r="T430" s="42">
        <v>4.17</v>
      </c>
      <c r="U430" s="42">
        <v>4.0666666666666664</v>
      </c>
      <c r="V430" s="42">
        <v>3.9428571428571431</v>
      </c>
      <c r="W430" s="42">
        <v>75</v>
      </c>
      <c r="X430" s="42">
        <v>96</v>
      </c>
      <c r="Y430" s="42">
        <v>0.62</v>
      </c>
      <c r="Z430" s="42">
        <v>2.06</v>
      </c>
      <c r="AA430" s="42">
        <v>1.69</v>
      </c>
      <c r="AB430" s="42">
        <v>0.12</v>
      </c>
      <c r="AC430" s="42">
        <v>0.19</v>
      </c>
      <c r="AD430" s="42">
        <v>0.31</v>
      </c>
      <c r="AE430" s="42">
        <v>0</v>
      </c>
      <c r="AF430" s="42">
        <v>0</v>
      </c>
      <c r="AG430" s="42">
        <v>0.12</v>
      </c>
      <c r="AH430" s="42">
        <v>0</v>
      </c>
      <c r="AI430" s="47">
        <v>7</v>
      </c>
      <c r="AJ430" s="47">
        <v>16</v>
      </c>
      <c r="AK430" s="47">
        <v>17</v>
      </c>
      <c r="AL430" s="47">
        <v>0</v>
      </c>
      <c r="AM430" s="47">
        <v>2</v>
      </c>
      <c r="AN430">
        <v>0</v>
      </c>
      <c r="AO430" s="47">
        <v>3</v>
      </c>
      <c r="AP430" s="47">
        <v>0</v>
      </c>
      <c r="AQ430" s="47">
        <v>2</v>
      </c>
      <c r="AR430" s="47">
        <v>0</v>
      </c>
      <c r="AS430" s="47">
        <v>3</v>
      </c>
      <c r="AT430" s="47">
        <v>17</v>
      </c>
      <c r="AU430" s="47">
        <v>10</v>
      </c>
      <c r="AV430" s="47">
        <v>2</v>
      </c>
      <c r="AW430" s="47">
        <v>1</v>
      </c>
      <c r="AX430" s="47">
        <v>0</v>
      </c>
      <c r="AY430">
        <v>2</v>
      </c>
      <c r="AZ430" s="47">
        <v>0</v>
      </c>
      <c r="BA430" s="47">
        <v>0</v>
      </c>
      <c r="BB430">
        <v>0</v>
      </c>
      <c r="BC430" t="s">
        <v>103</v>
      </c>
      <c r="BD430">
        <v>36.6</v>
      </c>
      <c r="BE430">
        <v>27.7</v>
      </c>
      <c r="BF430">
        <v>9</v>
      </c>
      <c r="BG430">
        <v>7</v>
      </c>
    </row>
    <row r="431" spans="1:59" x14ac:dyDescent="0.25">
      <c r="A431" s="47">
        <v>1</v>
      </c>
      <c r="B431" s="47">
        <v>0</v>
      </c>
      <c r="C431" s="47">
        <v>0</v>
      </c>
      <c r="D431" s="47">
        <v>0</v>
      </c>
      <c r="E431" s="47">
        <v>2</v>
      </c>
      <c r="F431" s="47">
        <v>0</v>
      </c>
      <c r="G431" s="47">
        <v>0</v>
      </c>
      <c r="H431" s="47">
        <v>0</v>
      </c>
      <c r="I431" s="47">
        <v>0</v>
      </c>
      <c r="J431" s="47">
        <v>1</v>
      </c>
      <c r="K431" s="47">
        <v>21</v>
      </c>
      <c r="L431" s="47">
        <v>327</v>
      </c>
      <c r="M431" s="47">
        <v>1</v>
      </c>
      <c r="N431" s="47">
        <v>6</v>
      </c>
      <c r="O431" s="42">
        <v>0</v>
      </c>
      <c r="P431" s="42">
        <v>3.03</v>
      </c>
      <c r="Q431" s="42">
        <v>0</v>
      </c>
      <c r="R431" s="42">
        <v>2.6</v>
      </c>
      <c r="S431" s="47">
        <v>10</v>
      </c>
      <c r="T431" s="42">
        <v>1.01</v>
      </c>
      <c r="U431" s="42">
        <v>1.7</v>
      </c>
      <c r="V431" s="42">
        <v>2.9166666666666665</v>
      </c>
      <c r="W431" s="42">
        <v>102</v>
      </c>
      <c r="X431" s="42">
        <v>104</v>
      </c>
      <c r="Y431" s="42">
        <v>0.18</v>
      </c>
      <c r="Z431" s="42">
        <v>0</v>
      </c>
      <c r="AA431" s="42">
        <v>0</v>
      </c>
      <c r="AB431" s="42">
        <v>0.09</v>
      </c>
      <c r="AC431" s="42">
        <v>0</v>
      </c>
      <c r="AD431" s="42">
        <v>0.09</v>
      </c>
      <c r="AE431" s="42">
        <v>0</v>
      </c>
      <c r="AF431" s="42">
        <v>0</v>
      </c>
      <c r="AG431" s="42">
        <v>0</v>
      </c>
      <c r="AH431" s="42">
        <v>0</v>
      </c>
      <c r="AI431" s="47">
        <v>1</v>
      </c>
      <c r="AJ431" s="47">
        <v>0</v>
      </c>
      <c r="AK431" s="47">
        <v>0</v>
      </c>
      <c r="AL431" s="47">
        <v>1</v>
      </c>
      <c r="AM431" s="47">
        <v>0</v>
      </c>
      <c r="AN431">
        <v>0</v>
      </c>
      <c r="AO431" s="47">
        <v>1</v>
      </c>
      <c r="AP431" s="47">
        <v>0</v>
      </c>
      <c r="AQ431" s="47">
        <v>0</v>
      </c>
      <c r="AR431" s="47">
        <v>0</v>
      </c>
      <c r="AS431" s="47">
        <v>1</v>
      </c>
      <c r="AT431" s="47">
        <v>0</v>
      </c>
      <c r="AU431" s="47">
        <v>0</v>
      </c>
      <c r="AV431" s="47">
        <v>0</v>
      </c>
      <c r="AW431" s="47">
        <v>0</v>
      </c>
      <c r="AX431" s="47">
        <v>0</v>
      </c>
      <c r="AY431">
        <v>0</v>
      </c>
      <c r="AZ431" s="47">
        <v>0</v>
      </c>
      <c r="BA431" s="47">
        <v>0</v>
      </c>
      <c r="BB431">
        <v>0</v>
      </c>
      <c r="BC431" t="s">
        <v>372</v>
      </c>
      <c r="BD431">
        <v>4.5</v>
      </c>
      <c r="BE431">
        <v>0.5</v>
      </c>
      <c r="BF431">
        <v>3</v>
      </c>
      <c r="BG431">
        <v>0</v>
      </c>
    </row>
    <row r="432" spans="1:59" x14ac:dyDescent="0.25">
      <c r="A432" s="47">
        <v>3</v>
      </c>
      <c r="B432" s="47">
        <v>3</v>
      </c>
      <c r="C432" s="47">
        <v>6</v>
      </c>
      <c r="D432" s="47">
        <v>0</v>
      </c>
      <c r="E432" s="47">
        <v>1</v>
      </c>
      <c r="F432" s="47">
        <v>0</v>
      </c>
      <c r="G432" s="47">
        <v>0</v>
      </c>
      <c r="H432" s="47">
        <v>0</v>
      </c>
      <c r="I432" s="47">
        <v>0</v>
      </c>
      <c r="J432" s="47">
        <v>1</v>
      </c>
      <c r="K432" s="47">
        <v>21</v>
      </c>
      <c r="L432" s="47">
        <v>294</v>
      </c>
      <c r="M432" s="47">
        <v>3</v>
      </c>
      <c r="N432" s="47">
        <v>6</v>
      </c>
      <c r="O432" s="42">
        <v>0</v>
      </c>
      <c r="P432" s="42">
        <v>0.71</v>
      </c>
      <c r="Q432" s="42">
        <v>0</v>
      </c>
      <c r="R432" s="42">
        <v>1.08</v>
      </c>
      <c r="S432" s="47">
        <v>4</v>
      </c>
      <c r="T432" s="42">
        <v>-0.85</v>
      </c>
      <c r="U432" s="42">
        <v>0</v>
      </c>
      <c r="V432" s="42">
        <v>0</v>
      </c>
      <c r="W432" s="42">
        <v>75</v>
      </c>
      <c r="X432" s="42">
        <v>86</v>
      </c>
      <c r="Y432" s="42">
        <v>0.25</v>
      </c>
      <c r="Z432" s="42">
        <v>0.75</v>
      </c>
      <c r="AA432" s="42">
        <v>1.5</v>
      </c>
      <c r="AB432" s="42">
        <v>0.75</v>
      </c>
      <c r="AC432" s="42">
        <v>0</v>
      </c>
      <c r="AD432" s="42">
        <v>0.25</v>
      </c>
      <c r="AE432" s="42">
        <v>0</v>
      </c>
      <c r="AF432" s="42">
        <v>0</v>
      </c>
      <c r="AG432" s="42">
        <v>0</v>
      </c>
      <c r="AH432" s="42">
        <v>0</v>
      </c>
      <c r="AI432" s="47">
        <v>1</v>
      </c>
      <c r="AJ432" s="47">
        <v>3</v>
      </c>
      <c r="AK432" s="47">
        <v>4</v>
      </c>
      <c r="AL432" s="47">
        <v>2</v>
      </c>
      <c r="AM432" s="47">
        <v>0</v>
      </c>
      <c r="AN432">
        <v>0</v>
      </c>
      <c r="AO432" s="47">
        <v>1</v>
      </c>
      <c r="AP432" s="47">
        <v>0</v>
      </c>
      <c r="AQ432" s="47">
        <v>0</v>
      </c>
      <c r="AR432" s="47">
        <v>0</v>
      </c>
      <c r="AS432" s="47">
        <v>0</v>
      </c>
      <c r="AT432" s="47">
        <v>0</v>
      </c>
      <c r="AU432" s="47">
        <v>2</v>
      </c>
      <c r="AV432" s="47">
        <v>1</v>
      </c>
      <c r="AW432" s="47">
        <v>0</v>
      </c>
      <c r="AX432" s="47">
        <v>0</v>
      </c>
      <c r="AY432">
        <v>0</v>
      </c>
      <c r="AZ432" s="47">
        <v>0</v>
      </c>
      <c r="BA432" s="47">
        <v>0</v>
      </c>
      <c r="BB432">
        <v>0</v>
      </c>
      <c r="BC432" t="s">
        <v>406</v>
      </c>
      <c r="BD432">
        <v>5.8999999999999995</v>
      </c>
      <c r="BE432">
        <v>-1.6</v>
      </c>
      <c r="BF432">
        <v>0</v>
      </c>
      <c r="BG432">
        <v>0</v>
      </c>
    </row>
    <row r="433" spans="1:59" x14ac:dyDescent="0.25">
      <c r="A433" s="47">
        <v>0</v>
      </c>
      <c r="B433" s="47">
        <v>0</v>
      </c>
      <c r="C433" s="47">
        <v>1</v>
      </c>
      <c r="D433" s="47">
        <v>0</v>
      </c>
      <c r="E433" s="47">
        <v>0</v>
      </c>
      <c r="F433" s="47">
        <v>1</v>
      </c>
      <c r="G433" s="47">
        <v>0</v>
      </c>
      <c r="H433" s="47">
        <v>0</v>
      </c>
      <c r="I433" s="47">
        <v>0</v>
      </c>
      <c r="J433" s="47">
        <v>1</v>
      </c>
      <c r="K433" s="47">
        <v>21</v>
      </c>
      <c r="L433" s="47">
        <v>327</v>
      </c>
      <c r="M433" s="47">
        <v>3</v>
      </c>
      <c r="N433" s="47">
        <v>5</v>
      </c>
      <c r="O433" s="42">
        <v>0</v>
      </c>
      <c r="P433" s="42">
        <v>3.72</v>
      </c>
      <c r="Q433" s="42">
        <v>0</v>
      </c>
      <c r="R433" s="42">
        <v>4.8499999999999996</v>
      </c>
      <c r="S433" s="47">
        <v>2</v>
      </c>
      <c r="T433" s="42">
        <v>-1.87</v>
      </c>
      <c r="U433" s="42">
        <v>4.8499999999999996</v>
      </c>
      <c r="V433" s="42">
        <v>0</v>
      </c>
      <c r="W433" s="42">
        <v>61</v>
      </c>
      <c r="X433" s="42">
        <v>100</v>
      </c>
      <c r="Y433" s="42">
        <v>0</v>
      </c>
      <c r="Z433" s="42">
        <v>0</v>
      </c>
      <c r="AA433" s="42">
        <v>0.5</v>
      </c>
      <c r="AB433" s="42">
        <v>0</v>
      </c>
      <c r="AC433" s="42">
        <v>0</v>
      </c>
      <c r="AD433" s="42">
        <v>0.5</v>
      </c>
      <c r="AE433" s="42">
        <v>0.5</v>
      </c>
      <c r="AF433" s="42">
        <v>0</v>
      </c>
      <c r="AG433" s="42">
        <v>0</v>
      </c>
      <c r="AH433" s="42">
        <v>0</v>
      </c>
      <c r="AI433" s="47">
        <v>0</v>
      </c>
      <c r="AJ433" s="47">
        <v>0</v>
      </c>
      <c r="AK433" s="47">
        <v>1</v>
      </c>
      <c r="AL433" s="47">
        <v>0</v>
      </c>
      <c r="AM433" s="47">
        <v>0</v>
      </c>
      <c r="AN433">
        <v>1</v>
      </c>
      <c r="AO433" s="47">
        <v>1</v>
      </c>
      <c r="AP433" s="47">
        <v>0</v>
      </c>
      <c r="AQ433" s="47">
        <v>0</v>
      </c>
      <c r="AR433" s="47">
        <v>0</v>
      </c>
      <c r="AS433" s="47">
        <v>0</v>
      </c>
      <c r="AT433" s="47">
        <v>0</v>
      </c>
      <c r="AU433" s="47">
        <v>0</v>
      </c>
      <c r="AV433" s="47">
        <v>0</v>
      </c>
      <c r="AW433" s="47">
        <v>0</v>
      </c>
      <c r="AX433" s="47">
        <v>0</v>
      </c>
      <c r="AY433">
        <v>0</v>
      </c>
      <c r="AZ433" s="47">
        <v>0</v>
      </c>
      <c r="BA433" s="47">
        <v>0</v>
      </c>
      <c r="BB433">
        <v>0</v>
      </c>
      <c r="BC433" t="s">
        <v>161</v>
      </c>
      <c r="BD433">
        <v>9.6999999999999993</v>
      </c>
      <c r="BE433">
        <v>0</v>
      </c>
      <c r="BF433">
        <v>2</v>
      </c>
      <c r="BG433">
        <v>0</v>
      </c>
    </row>
    <row r="434" spans="1:59" x14ac:dyDescent="0.25">
      <c r="A434" s="47">
        <v>1</v>
      </c>
      <c r="B434" s="47">
        <v>7</v>
      </c>
      <c r="C434" s="47">
        <v>9</v>
      </c>
      <c r="D434" s="47">
        <v>1</v>
      </c>
      <c r="E434" s="47">
        <v>5</v>
      </c>
      <c r="F434" s="47">
        <v>0</v>
      </c>
      <c r="G434" s="47">
        <v>0</v>
      </c>
      <c r="H434" s="47">
        <v>0</v>
      </c>
      <c r="I434" s="47">
        <v>0</v>
      </c>
      <c r="J434" s="47">
        <v>2</v>
      </c>
      <c r="K434" s="47">
        <v>21</v>
      </c>
      <c r="L434" s="47">
        <v>293</v>
      </c>
      <c r="M434" s="47">
        <v>2</v>
      </c>
      <c r="N434" s="47">
        <v>7</v>
      </c>
      <c r="O434" s="42">
        <v>0</v>
      </c>
      <c r="P434" s="42">
        <v>3.53</v>
      </c>
      <c r="Q434" s="42">
        <v>0</v>
      </c>
      <c r="R434" s="42">
        <v>3.6</v>
      </c>
      <c r="S434" s="47">
        <v>5</v>
      </c>
      <c r="T434" s="42">
        <v>2.5299999999999998</v>
      </c>
      <c r="U434" s="42">
        <v>3.8</v>
      </c>
      <c r="V434" s="42">
        <v>3.4666666666666663</v>
      </c>
      <c r="W434" s="42">
        <v>88</v>
      </c>
      <c r="X434" s="42">
        <v>99</v>
      </c>
      <c r="Y434" s="42">
        <v>1</v>
      </c>
      <c r="Z434" s="42">
        <v>1.4</v>
      </c>
      <c r="AA434" s="42">
        <v>1.8</v>
      </c>
      <c r="AB434" s="42">
        <v>0.2</v>
      </c>
      <c r="AC434" s="42">
        <v>0.2</v>
      </c>
      <c r="AD434" s="42">
        <v>0.4</v>
      </c>
      <c r="AE434" s="42">
        <v>0</v>
      </c>
      <c r="AF434" s="42">
        <v>0</v>
      </c>
      <c r="AG434" s="42">
        <v>0</v>
      </c>
      <c r="AH434" s="42">
        <v>0</v>
      </c>
      <c r="AI434" s="47">
        <v>1</v>
      </c>
      <c r="AJ434" s="47">
        <v>3</v>
      </c>
      <c r="AK434" s="47">
        <v>5</v>
      </c>
      <c r="AL434" s="47">
        <v>0</v>
      </c>
      <c r="AM434" s="47">
        <v>0</v>
      </c>
      <c r="AN434">
        <v>0</v>
      </c>
      <c r="AO434" s="47">
        <v>1</v>
      </c>
      <c r="AP434" s="47">
        <v>0</v>
      </c>
      <c r="AQ434" s="47">
        <v>0</v>
      </c>
      <c r="AR434" s="47">
        <v>0</v>
      </c>
      <c r="AS434" s="47">
        <v>4</v>
      </c>
      <c r="AT434" s="47">
        <v>4</v>
      </c>
      <c r="AU434" s="47">
        <v>4</v>
      </c>
      <c r="AV434" s="47">
        <v>1</v>
      </c>
      <c r="AW434" s="47">
        <v>1</v>
      </c>
      <c r="AX434" s="47">
        <v>0</v>
      </c>
      <c r="AY434">
        <v>1</v>
      </c>
      <c r="AZ434" s="47">
        <v>0</v>
      </c>
      <c r="BA434" s="47">
        <v>0</v>
      </c>
      <c r="BB434">
        <v>0</v>
      </c>
      <c r="BC434" t="s">
        <v>774</v>
      </c>
      <c r="BD434">
        <v>7.6</v>
      </c>
      <c r="BE434">
        <v>10.399999999999999</v>
      </c>
      <c r="BF434">
        <v>2</v>
      </c>
      <c r="BG434">
        <v>3</v>
      </c>
    </row>
    <row r="435" spans="1:59" x14ac:dyDescent="0.25">
      <c r="A435" s="47">
        <v>3</v>
      </c>
      <c r="B435" s="47">
        <v>0</v>
      </c>
      <c r="C435" s="47">
        <v>0</v>
      </c>
      <c r="D435" s="47">
        <v>0</v>
      </c>
      <c r="E435" s="47">
        <v>2</v>
      </c>
      <c r="F435" s="47">
        <v>0</v>
      </c>
      <c r="G435" s="47">
        <v>0</v>
      </c>
      <c r="H435" s="47">
        <v>0</v>
      </c>
      <c r="I435" s="47">
        <v>0</v>
      </c>
      <c r="J435" s="47">
        <v>1</v>
      </c>
      <c r="K435" s="47">
        <v>21</v>
      </c>
      <c r="L435" s="47">
        <v>285</v>
      </c>
      <c r="M435" s="47">
        <v>1</v>
      </c>
      <c r="N435" s="47">
        <v>7</v>
      </c>
      <c r="O435" s="42">
        <v>0</v>
      </c>
      <c r="P435" s="42">
        <v>5.96</v>
      </c>
      <c r="Q435" s="42">
        <v>0</v>
      </c>
      <c r="R435" s="42">
        <v>2.4</v>
      </c>
      <c r="S435" s="47">
        <v>5</v>
      </c>
      <c r="T435" s="42">
        <v>0.06</v>
      </c>
      <c r="U435" s="42">
        <v>-0.5</v>
      </c>
      <c r="V435" s="42">
        <v>6.75</v>
      </c>
      <c r="W435" s="42">
        <v>104</v>
      </c>
      <c r="X435" s="42">
        <v>107</v>
      </c>
      <c r="Y435" s="42">
        <v>0.4</v>
      </c>
      <c r="Z435" s="42">
        <v>0</v>
      </c>
      <c r="AA435" s="42">
        <v>0</v>
      </c>
      <c r="AB435" s="42">
        <v>0.6</v>
      </c>
      <c r="AC435" s="42">
        <v>0</v>
      </c>
      <c r="AD435" s="42">
        <v>0.2</v>
      </c>
      <c r="AE435" s="42">
        <v>0</v>
      </c>
      <c r="AF435" s="42">
        <v>0</v>
      </c>
      <c r="AG435" s="42">
        <v>0</v>
      </c>
      <c r="AH435" s="42">
        <v>0</v>
      </c>
      <c r="AI435" s="47">
        <v>1</v>
      </c>
      <c r="AJ435" s="47">
        <v>0</v>
      </c>
      <c r="AK435" s="47">
        <v>0</v>
      </c>
      <c r="AL435" s="47">
        <v>2</v>
      </c>
      <c r="AM435" s="47">
        <v>0</v>
      </c>
      <c r="AN435">
        <v>0</v>
      </c>
      <c r="AO435" s="47">
        <v>0</v>
      </c>
      <c r="AP435" s="47">
        <v>0</v>
      </c>
      <c r="AQ435" s="47">
        <v>0</v>
      </c>
      <c r="AR435" s="47">
        <v>0</v>
      </c>
      <c r="AS435" s="47">
        <v>1</v>
      </c>
      <c r="AT435" s="47">
        <v>0</v>
      </c>
      <c r="AU435" s="47">
        <v>0</v>
      </c>
      <c r="AV435" s="47">
        <v>1</v>
      </c>
      <c r="AW435" s="47">
        <v>0</v>
      </c>
      <c r="AX435" s="47">
        <v>0</v>
      </c>
      <c r="AY435">
        <v>1</v>
      </c>
      <c r="AZ435" s="47">
        <v>0</v>
      </c>
      <c r="BA435" s="47">
        <v>0</v>
      </c>
      <c r="BB435">
        <v>0</v>
      </c>
      <c r="BC435" t="s">
        <v>837</v>
      </c>
      <c r="BD435">
        <v>-1.5</v>
      </c>
      <c r="BE435">
        <v>4.5</v>
      </c>
      <c r="BF435">
        <v>3</v>
      </c>
      <c r="BG435">
        <v>1</v>
      </c>
    </row>
    <row r="436" spans="1:59" x14ac:dyDescent="0.25">
      <c r="A436" s="47">
        <v>1</v>
      </c>
      <c r="B436" s="47">
        <v>3</v>
      </c>
      <c r="C436" s="47">
        <v>4</v>
      </c>
      <c r="D436" s="47">
        <v>0</v>
      </c>
      <c r="E436" s="47">
        <v>0</v>
      </c>
      <c r="F436" s="47">
        <v>0</v>
      </c>
      <c r="G436" s="47">
        <v>0</v>
      </c>
      <c r="H436" s="47">
        <v>0</v>
      </c>
      <c r="I436" s="47">
        <v>0</v>
      </c>
      <c r="J436" s="47">
        <v>1</v>
      </c>
      <c r="K436" s="47">
        <v>21</v>
      </c>
      <c r="L436" s="47">
        <v>280</v>
      </c>
      <c r="M436" s="47">
        <v>3</v>
      </c>
      <c r="N436" s="47">
        <v>5</v>
      </c>
      <c r="O436" s="42">
        <v>0</v>
      </c>
      <c r="P436" s="42">
        <v>3.12</v>
      </c>
      <c r="Q436" s="42">
        <v>0</v>
      </c>
      <c r="R436" s="42">
        <v>6.4</v>
      </c>
      <c r="S436" s="47">
        <v>1</v>
      </c>
      <c r="T436" s="42">
        <v>2.66</v>
      </c>
      <c r="U436" s="42">
        <v>0</v>
      </c>
      <c r="V436" s="42">
        <v>6.4</v>
      </c>
      <c r="W436" s="42">
        <v>79</v>
      </c>
      <c r="X436" s="42">
        <v>79</v>
      </c>
      <c r="Y436" s="42">
        <v>0</v>
      </c>
      <c r="Z436" s="42">
        <v>3</v>
      </c>
      <c r="AA436" s="42">
        <v>4</v>
      </c>
      <c r="AB436" s="42">
        <v>1</v>
      </c>
      <c r="AC436" s="42">
        <v>0</v>
      </c>
      <c r="AD436" s="42">
        <v>1</v>
      </c>
      <c r="AE436" s="42">
        <v>0</v>
      </c>
      <c r="AF436" s="42">
        <v>0</v>
      </c>
      <c r="AG436" s="42">
        <v>0</v>
      </c>
      <c r="AH436" s="42">
        <v>0</v>
      </c>
      <c r="AI436" s="47">
        <v>0</v>
      </c>
      <c r="AJ436" s="47">
        <v>0</v>
      </c>
      <c r="AK436" s="47">
        <v>0</v>
      </c>
      <c r="AL436" s="47">
        <v>0</v>
      </c>
      <c r="AM436" s="47">
        <v>0</v>
      </c>
      <c r="AN436">
        <v>0</v>
      </c>
      <c r="AO436" s="47">
        <v>0</v>
      </c>
      <c r="AP436" s="47">
        <v>0</v>
      </c>
      <c r="AQ436" s="47">
        <v>0</v>
      </c>
      <c r="AR436" s="47">
        <v>0</v>
      </c>
      <c r="AS436" s="47">
        <v>0</v>
      </c>
      <c r="AT436" s="47">
        <v>3</v>
      </c>
      <c r="AU436" s="47">
        <v>4</v>
      </c>
      <c r="AV436" s="47">
        <v>1</v>
      </c>
      <c r="AW436" s="47">
        <v>0</v>
      </c>
      <c r="AX436" s="47">
        <v>0</v>
      </c>
      <c r="AY436">
        <v>1</v>
      </c>
      <c r="AZ436" s="47">
        <v>0</v>
      </c>
      <c r="BA436" s="47">
        <v>0</v>
      </c>
      <c r="BB436">
        <v>0</v>
      </c>
      <c r="BC436" t="s">
        <v>843</v>
      </c>
      <c r="BD436">
        <v>0</v>
      </c>
      <c r="BE436">
        <v>6.3999999999999995</v>
      </c>
      <c r="BF436">
        <v>0</v>
      </c>
      <c r="BG436">
        <v>1</v>
      </c>
    </row>
    <row r="437" spans="1:59" x14ac:dyDescent="0.25">
      <c r="A437" s="47">
        <v>0</v>
      </c>
      <c r="B437" s="47">
        <v>4</v>
      </c>
      <c r="C437" s="47">
        <v>5</v>
      </c>
      <c r="D437" s="47">
        <v>8</v>
      </c>
      <c r="E437" s="47">
        <v>6</v>
      </c>
      <c r="F437" s="47">
        <v>0</v>
      </c>
      <c r="G437" s="47">
        <v>7</v>
      </c>
      <c r="H437" s="47">
        <v>5</v>
      </c>
      <c r="I437" s="47">
        <v>1</v>
      </c>
      <c r="J437" s="47">
        <v>0</v>
      </c>
      <c r="K437" s="47">
        <v>21</v>
      </c>
      <c r="L437" s="47">
        <v>262</v>
      </c>
      <c r="M437" s="47">
        <v>5</v>
      </c>
      <c r="N437" s="47">
        <v>2</v>
      </c>
      <c r="O437" s="42">
        <v>0</v>
      </c>
      <c r="P437" s="42">
        <v>11.21</v>
      </c>
      <c r="Q437" s="42">
        <v>-0.21</v>
      </c>
      <c r="R437" s="42">
        <v>3.64</v>
      </c>
      <c r="S437" s="47">
        <v>17</v>
      </c>
      <c r="T437" s="42">
        <v>0.44</v>
      </c>
      <c r="U437" s="42">
        <v>4.13</v>
      </c>
      <c r="V437" s="42">
        <v>2.9428571428571426</v>
      </c>
      <c r="W437" s="42">
        <v>55</v>
      </c>
      <c r="X437" s="42">
        <v>34</v>
      </c>
      <c r="Y437" s="42">
        <v>0.35</v>
      </c>
      <c r="Z437" s="42">
        <v>0.24</v>
      </c>
      <c r="AA437" s="42">
        <v>0.28999999999999998</v>
      </c>
      <c r="AB437" s="42">
        <v>0</v>
      </c>
      <c r="AC437" s="42">
        <v>0.47</v>
      </c>
      <c r="AD437" s="42">
        <v>0</v>
      </c>
      <c r="AE437" s="42">
        <v>0</v>
      </c>
      <c r="AF437" s="42">
        <v>0.28999999999999998</v>
      </c>
      <c r="AG437" s="42">
        <v>0.41</v>
      </c>
      <c r="AH437" s="42">
        <v>0.06</v>
      </c>
      <c r="AI437" s="47">
        <v>2</v>
      </c>
      <c r="AJ437" s="47">
        <v>2</v>
      </c>
      <c r="AK437" s="47">
        <v>3</v>
      </c>
      <c r="AL437" s="47">
        <v>0</v>
      </c>
      <c r="AM437" s="47">
        <v>3</v>
      </c>
      <c r="AN437">
        <v>0</v>
      </c>
      <c r="AO437" s="47">
        <v>0</v>
      </c>
      <c r="AP437" s="47">
        <v>4</v>
      </c>
      <c r="AQ437" s="47">
        <v>3</v>
      </c>
      <c r="AR437" s="47">
        <v>1</v>
      </c>
      <c r="AS437" s="47">
        <v>4</v>
      </c>
      <c r="AT437" s="47">
        <v>2</v>
      </c>
      <c r="AU437" s="47">
        <v>2</v>
      </c>
      <c r="AV437" s="47">
        <v>0</v>
      </c>
      <c r="AW437" s="47">
        <v>5</v>
      </c>
      <c r="AX437" s="47">
        <v>0</v>
      </c>
      <c r="AY437">
        <v>0</v>
      </c>
      <c r="AZ437" s="47">
        <v>1</v>
      </c>
      <c r="BA437" s="47">
        <v>4</v>
      </c>
      <c r="BB437">
        <v>0</v>
      </c>
      <c r="BC437" t="s">
        <v>236</v>
      </c>
      <c r="BD437">
        <v>41.5</v>
      </c>
      <c r="BE437">
        <v>20.6</v>
      </c>
      <c r="BF437">
        <v>10</v>
      </c>
      <c r="BG437">
        <v>7</v>
      </c>
    </row>
    <row r="438" spans="1:59" x14ac:dyDescent="0.25">
      <c r="A438" s="47">
        <v>2</v>
      </c>
      <c r="B438" s="47">
        <v>7</v>
      </c>
      <c r="C438" s="47">
        <v>13</v>
      </c>
      <c r="D438" s="47">
        <v>3</v>
      </c>
      <c r="E438" s="47">
        <v>4</v>
      </c>
      <c r="F438" s="47">
        <v>0</v>
      </c>
      <c r="G438" s="47">
        <v>4</v>
      </c>
      <c r="H438" s="47">
        <v>2</v>
      </c>
      <c r="I438" s="47">
        <v>1</v>
      </c>
      <c r="J438" s="47">
        <v>0</v>
      </c>
      <c r="K438" s="47">
        <v>21</v>
      </c>
      <c r="L438" s="47">
        <v>275</v>
      </c>
      <c r="M438" s="47">
        <v>5</v>
      </c>
      <c r="N438" s="47">
        <v>6</v>
      </c>
      <c r="O438" s="42">
        <v>0</v>
      </c>
      <c r="P438" s="42">
        <v>6.22</v>
      </c>
      <c r="Q438" s="42">
        <v>-0.81</v>
      </c>
      <c r="R438" s="42">
        <v>2.36</v>
      </c>
      <c r="S438" s="47">
        <v>12</v>
      </c>
      <c r="T438" s="42">
        <v>0.41</v>
      </c>
      <c r="U438" s="42">
        <v>3.2666666666666662</v>
      </c>
      <c r="V438" s="42">
        <v>1.4666666666666668</v>
      </c>
      <c r="W438" s="42">
        <v>35</v>
      </c>
      <c r="X438" s="42">
        <v>4</v>
      </c>
      <c r="Y438" s="42">
        <v>0.33</v>
      </c>
      <c r="Z438" s="42">
        <v>0.57999999999999996</v>
      </c>
      <c r="AA438" s="42">
        <v>1.08</v>
      </c>
      <c r="AB438" s="42">
        <v>0.17</v>
      </c>
      <c r="AC438" s="42">
        <v>0.25</v>
      </c>
      <c r="AD438" s="42">
        <v>0</v>
      </c>
      <c r="AE438" s="42">
        <v>0</v>
      </c>
      <c r="AF438" s="42">
        <v>0.17</v>
      </c>
      <c r="AG438" s="42">
        <v>0.33</v>
      </c>
      <c r="AH438" s="42">
        <v>0.08</v>
      </c>
      <c r="AI438" s="47">
        <v>0</v>
      </c>
      <c r="AJ438" s="47">
        <v>2</v>
      </c>
      <c r="AK438" s="47">
        <v>4</v>
      </c>
      <c r="AL438" s="47">
        <v>1</v>
      </c>
      <c r="AM438" s="47">
        <v>0</v>
      </c>
      <c r="AN438">
        <v>0</v>
      </c>
      <c r="AO438" s="47">
        <v>0</v>
      </c>
      <c r="AP438" s="47">
        <v>2</v>
      </c>
      <c r="AQ438" s="47">
        <v>2</v>
      </c>
      <c r="AR438" s="47">
        <v>1</v>
      </c>
      <c r="AS438" s="47">
        <v>4</v>
      </c>
      <c r="AT438" s="47">
        <v>5</v>
      </c>
      <c r="AU438" s="47">
        <v>9</v>
      </c>
      <c r="AV438" s="47">
        <v>1</v>
      </c>
      <c r="AW438" s="47">
        <v>3</v>
      </c>
      <c r="AX438" s="47">
        <v>0</v>
      </c>
      <c r="AY438">
        <v>0</v>
      </c>
      <c r="AZ438" s="47">
        <v>0</v>
      </c>
      <c r="BA438" s="47">
        <v>2</v>
      </c>
      <c r="BB438">
        <v>0</v>
      </c>
      <c r="BC438" t="s">
        <v>347</v>
      </c>
      <c r="BD438">
        <v>19.599999999999998</v>
      </c>
      <c r="BE438">
        <v>9.1000000000000014</v>
      </c>
      <c r="BF438">
        <v>6</v>
      </c>
      <c r="BG438">
        <v>6</v>
      </c>
    </row>
    <row r="439" spans="1:59" x14ac:dyDescent="0.25">
      <c r="A439" s="47">
        <v>4</v>
      </c>
      <c r="B439" s="47">
        <v>18</v>
      </c>
      <c r="C439" s="47">
        <v>17</v>
      </c>
      <c r="D439" s="47">
        <v>1</v>
      </c>
      <c r="E439" s="47">
        <v>3</v>
      </c>
      <c r="F439" s="47">
        <v>0</v>
      </c>
      <c r="G439" s="47">
        <v>1</v>
      </c>
      <c r="H439" s="47">
        <v>0</v>
      </c>
      <c r="I439" s="47">
        <v>0</v>
      </c>
      <c r="J439" s="47">
        <v>0</v>
      </c>
      <c r="K439" s="47">
        <v>21</v>
      </c>
      <c r="L439" s="47">
        <v>327</v>
      </c>
      <c r="M439" s="47">
        <v>3</v>
      </c>
      <c r="N439" s="47">
        <v>7</v>
      </c>
      <c r="O439" s="42">
        <v>0</v>
      </c>
      <c r="P439" s="42">
        <v>2.36</v>
      </c>
      <c r="Q439" s="42">
        <v>-7.0000000000000007E-2</v>
      </c>
      <c r="R439" s="42">
        <v>0.98</v>
      </c>
      <c r="S439" s="47">
        <v>13</v>
      </c>
      <c r="T439" s="42">
        <v>0.38</v>
      </c>
      <c r="U439" s="42">
        <v>0.4</v>
      </c>
      <c r="V439" s="42">
        <v>1.3374999999999999</v>
      </c>
      <c r="W439" s="42">
        <v>91</v>
      </c>
      <c r="X439" s="42">
        <v>25</v>
      </c>
      <c r="Y439" s="42">
        <v>0.23</v>
      </c>
      <c r="Z439" s="42">
        <v>1.38</v>
      </c>
      <c r="AA439" s="42">
        <v>1.31</v>
      </c>
      <c r="AB439" s="42">
        <v>0.31</v>
      </c>
      <c r="AC439" s="42">
        <v>0.08</v>
      </c>
      <c r="AD439" s="42">
        <v>0</v>
      </c>
      <c r="AE439" s="42">
        <v>0</v>
      </c>
      <c r="AF439" s="42">
        <v>0</v>
      </c>
      <c r="AG439" s="42">
        <v>0.08</v>
      </c>
      <c r="AH439" s="42">
        <v>0</v>
      </c>
      <c r="AI439" s="47">
        <v>1</v>
      </c>
      <c r="AJ439" s="47">
        <v>3</v>
      </c>
      <c r="AK439" s="47">
        <v>3</v>
      </c>
      <c r="AL439" s="47">
        <v>1</v>
      </c>
      <c r="AM439" s="47">
        <v>0</v>
      </c>
      <c r="AN439">
        <v>0</v>
      </c>
      <c r="AO439" s="47">
        <v>0</v>
      </c>
      <c r="AP439" s="47">
        <v>0</v>
      </c>
      <c r="AQ439" s="47">
        <v>0</v>
      </c>
      <c r="AR439" s="47">
        <v>0</v>
      </c>
      <c r="AS439" s="47">
        <v>2</v>
      </c>
      <c r="AT439" s="47">
        <v>15</v>
      </c>
      <c r="AU439" s="47">
        <v>14</v>
      </c>
      <c r="AV439" s="47">
        <v>3</v>
      </c>
      <c r="AW439" s="47">
        <v>1</v>
      </c>
      <c r="AX439" s="47">
        <v>0</v>
      </c>
      <c r="AY439">
        <v>0</v>
      </c>
      <c r="AZ439" s="47">
        <v>0</v>
      </c>
      <c r="BA439" s="47">
        <v>1</v>
      </c>
      <c r="BB439">
        <v>0</v>
      </c>
      <c r="BC439" t="s">
        <v>456</v>
      </c>
      <c r="BD439">
        <v>2.1999999999999997</v>
      </c>
      <c r="BE439">
        <v>13.8</v>
      </c>
      <c r="BF439">
        <v>6</v>
      </c>
      <c r="BG439">
        <v>10</v>
      </c>
    </row>
    <row r="440" spans="1:59" x14ac:dyDescent="0.25">
      <c r="A440" s="47">
        <v>3</v>
      </c>
      <c r="B440" s="47">
        <v>8</v>
      </c>
      <c r="C440" s="47">
        <v>14</v>
      </c>
      <c r="D440" s="47">
        <v>1</v>
      </c>
      <c r="E440" s="47">
        <v>1</v>
      </c>
      <c r="F440" s="47">
        <v>0</v>
      </c>
      <c r="G440" s="47">
        <v>1</v>
      </c>
      <c r="H440" s="47">
        <v>0</v>
      </c>
      <c r="I440" s="47">
        <v>0</v>
      </c>
      <c r="J440" s="47">
        <v>0</v>
      </c>
      <c r="K440" s="47">
        <v>21</v>
      </c>
      <c r="L440" s="47">
        <v>327</v>
      </c>
      <c r="M440" s="47">
        <v>4</v>
      </c>
      <c r="N440" s="47">
        <v>7</v>
      </c>
      <c r="O440" s="42">
        <v>0</v>
      </c>
      <c r="P440" s="42">
        <v>2.06</v>
      </c>
      <c r="Q440" s="42">
        <v>-0.06</v>
      </c>
      <c r="R440" s="42">
        <v>0.35</v>
      </c>
      <c r="S440" s="47">
        <v>14</v>
      </c>
      <c r="T440" s="42">
        <v>0.38</v>
      </c>
      <c r="U440" s="42">
        <v>0.1222222222222222</v>
      </c>
      <c r="V440" s="42">
        <v>0.76000000000000012</v>
      </c>
      <c r="W440" s="42">
        <v>69</v>
      </c>
      <c r="X440" s="42">
        <v>66</v>
      </c>
      <c r="Y440" s="42">
        <v>7.0000000000000007E-2</v>
      </c>
      <c r="Z440" s="42">
        <v>0.56999999999999995</v>
      </c>
      <c r="AA440" s="42">
        <v>1</v>
      </c>
      <c r="AB440" s="42">
        <v>0.21</v>
      </c>
      <c r="AC440" s="42">
        <v>7.0000000000000007E-2</v>
      </c>
      <c r="AD440" s="42">
        <v>0</v>
      </c>
      <c r="AE440" s="42">
        <v>0</v>
      </c>
      <c r="AF440" s="42">
        <v>0</v>
      </c>
      <c r="AG440" s="42">
        <v>7.0000000000000007E-2</v>
      </c>
      <c r="AH440" s="42">
        <v>0</v>
      </c>
      <c r="AI440" s="47">
        <v>0</v>
      </c>
      <c r="AJ440" s="47">
        <v>4</v>
      </c>
      <c r="AK440" s="47">
        <v>9</v>
      </c>
      <c r="AL440" s="47">
        <v>1</v>
      </c>
      <c r="AM440" s="47">
        <v>0</v>
      </c>
      <c r="AN440">
        <v>0</v>
      </c>
      <c r="AO440" s="47">
        <v>0</v>
      </c>
      <c r="AP440" s="47">
        <v>0</v>
      </c>
      <c r="AQ440" s="47">
        <v>0</v>
      </c>
      <c r="AR440" s="47">
        <v>0</v>
      </c>
      <c r="AS440" s="47">
        <v>1</v>
      </c>
      <c r="AT440" s="47">
        <v>4</v>
      </c>
      <c r="AU440" s="47">
        <v>5</v>
      </c>
      <c r="AV440" s="47">
        <v>2</v>
      </c>
      <c r="AW440" s="47">
        <v>1</v>
      </c>
      <c r="AX440" s="47">
        <v>0</v>
      </c>
      <c r="AY440">
        <v>0</v>
      </c>
      <c r="AZ440" s="47">
        <v>0</v>
      </c>
      <c r="BA440" s="47">
        <v>1</v>
      </c>
      <c r="BB440">
        <v>0</v>
      </c>
      <c r="BC440" t="s">
        <v>494</v>
      </c>
      <c r="BD440">
        <v>1.1000000000000001</v>
      </c>
      <c r="BE440">
        <v>3.8</v>
      </c>
      <c r="BF440">
        <v>9</v>
      </c>
      <c r="BG440">
        <v>5</v>
      </c>
    </row>
    <row r="441" spans="1:59" x14ac:dyDescent="0.25">
      <c r="A441" s="47">
        <v>5</v>
      </c>
      <c r="B441" s="47">
        <v>6</v>
      </c>
      <c r="C441" s="47">
        <v>9</v>
      </c>
      <c r="D441" s="47">
        <v>9</v>
      </c>
      <c r="E441" s="47">
        <v>18</v>
      </c>
      <c r="F441" s="47">
        <v>3</v>
      </c>
      <c r="G441" s="47">
        <v>6</v>
      </c>
      <c r="H441" s="47">
        <v>2</v>
      </c>
      <c r="I441" s="47">
        <v>0</v>
      </c>
      <c r="J441" s="47">
        <v>0</v>
      </c>
      <c r="K441" s="47">
        <v>21</v>
      </c>
      <c r="L441" s="47">
        <v>293</v>
      </c>
      <c r="M441" s="47">
        <v>4</v>
      </c>
      <c r="N441" s="47">
        <v>2</v>
      </c>
      <c r="O441" s="42">
        <v>0</v>
      </c>
      <c r="P441" s="42">
        <v>6.91</v>
      </c>
      <c r="Q441" s="42">
        <v>-0.1</v>
      </c>
      <c r="R441" s="42">
        <v>3.99</v>
      </c>
      <c r="S441" s="47">
        <v>15</v>
      </c>
      <c r="T441" s="42">
        <v>0.45</v>
      </c>
      <c r="U441" s="42">
        <v>3.3624999999999998</v>
      </c>
      <c r="V441" s="42">
        <v>4.6857142857142851</v>
      </c>
      <c r="W441" s="42">
        <v>61</v>
      </c>
      <c r="X441" s="42">
        <v>34</v>
      </c>
      <c r="Y441" s="42">
        <v>1.2</v>
      </c>
      <c r="Z441" s="42">
        <v>0.4</v>
      </c>
      <c r="AA441" s="42">
        <v>0.6</v>
      </c>
      <c r="AB441" s="42">
        <v>0.33</v>
      </c>
      <c r="AC441" s="42">
        <v>0.6</v>
      </c>
      <c r="AD441" s="42">
        <v>0</v>
      </c>
      <c r="AE441" s="42">
        <v>0.2</v>
      </c>
      <c r="AF441" s="42">
        <v>0.13</v>
      </c>
      <c r="AG441" s="42">
        <v>0.4</v>
      </c>
      <c r="AH441" s="42">
        <v>0</v>
      </c>
      <c r="AI441" s="47">
        <v>10</v>
      </c>
      <c r="AJ441" s="47">
        <v>1</v>
      </c>
      <c r="AK441" s="47">
        <v>6</v>
      </c>
      <c r="AL441" s="47">
        <v>3</v>
      </c>
      <c r="AM441" s="47">
        <v>6</v>
      </c>
      <c r="AN441">
        <v>1</v>
      </c>
      <c r="AO441" s="47">
        <v>0</v>
      </c>
      <c r="AP441" s="47">
        <v>1</v>
      </c>
      <c r="AQ441" s="47">
        <v>4</v>
      </c>
      <c r="AR441" s="47">
        <v>0</v>
      </c>
      <c r="AS441" s="47">
        <v>8</v>
      </c>
      <c r="AT441" s="47">
        <v>5</v>
      </c>
      <c r="AU441" s="47">
        <v>3</v>
      </c>
      <c r="AV441" s="47">
        <v>2</v>
      </c>
      <c r="AW441" s="47">
        <v>3</v>
      </c>
      <c r="AX441" s="47">
        <v>2</v>
      </c>
      <c r="AY441">
        <v>0</v>
      </c>
      <c r="AZ441" s="47">
        <v>1</v>
      </c>
      <c r="BA441" s="47">
        <v>2</v>
      </c>
      <c r="BB441">
        <v>0</v>
      </c>
      <c r="BC441" t="s">
        <v>256</v>
      </c>
      <c r="BD441">
        <v>24.000000000000004</v>
      </c>
      <c r="BE441">
        <v>29.9</v>
      </c>
      <c r="BF441">
        <v>7</v>
      </c>
      <c r="BG441">
        <v>6</v>
      </c>
    </row>
    <row r="442" spans="1:59" x14ac:dyDescent="0.25">
      <c r="A442" s="47">
        <v>2</v>
      </c>
      <c r="B442" s="47">
        <v>32</v>
      </c>
      <c r="C442" s="47">
        <v>15</v>
      </c>
      <c r="D442" s="47">
        <v>3</v>
      </c>
      <c r="E442" s="47">
        <v>12</v>
      </c>
      <c r="F442" s="47">
        <v>1</v>
      </c>
      <c r="G442" s="47">
        <v>1</v>
      </c>
      <c r="H442" s="47">
        <v>0</v>
      </c>
      <c r="I442" s="47">
        <v>0</v>
      </c>
      <c r="J442" s="47">
        <v>0</v>
      </c>
      <c r="K442" s="47">
        <v>21</v>
      </c>
      <c r="L442" s="47">
        <v>293</v>
      </c>
      <c r="M442" s="47">
        <v>4</v>
      </c>
      <c r="N442" s="47">
        <v>6</v>
      </c>
      <c r="O442" s="42">
        <v>0</v>
      </c>
      <c r="P442" s="42">
        <v>6.17</v>
      </c>
      <c r="Q442" s="42">
        <v>-0.24</v>
      </c>
      <c r="R442" s="42">
        <v>2.58</v>
      </c>
      <c r="S442" s="47">
        <v>18</v>
      </c>
      <c r="T442" s="42">
        <v>0.43</v>
      </c>
      <c r="U442" s="42">
        <v>2.15</v>
      </c>
      <c r="V442" s="42">
        <v>2.9299999999999997</v>
      </c>
      <c r="W442" s="42">
        <v>59</v>
      </c>
      <c r="X442" s="42">
        <v>30</v>
      </c>
      <c r="Y442" s="42">
        <v>0.67</v>
      </c>
      <c r="Z442" s="42">
        <v>1.78</v>
      </c>
      <c r="AA442" s="42">
        <v>0.83</v>
      </c>
      <c r="AB442" s="42">
        <v>0.11</v>
      </c>
      <c r="AC442" s="42">
        <v>0.17</v>
      </c>
      <c r="AD442" s="42">
        <v>0</v>
      </c>
      <c r="AE442" s="42">
        <v>0.06</v>
      </c>
      <c r="AF442" s="42">
        <v>0</v>
      </c>
      <c r="AG442" s="42">
        <v>0.06</v>
      </c>
      <c r="AH442" s="42">
        <v>0</v>
      </c>
      <c r="AI442" s="47">
        <v>4</v>
      </c>
      <c r="AJ442" s="47">
        <v>12</v>
      </c>
      <c r="AK442" s="47">
        <v>4</v>
      </c>
      <c r="AL442" s="47">
        <v>0</v>
      </c>
      <c r="AM442" s="47">
        <v>1</v>
      </c>
      <c r="AN442">
        <v>0</v>
      </c>
      <c r="AO442" s="47">
        <v>0</v>
      </c>
      <c r="AP442" s="47">
        <v>0</v>
      </c>
      <c r="AQ442" s="47">
        <v>1</v>
      </c>
      <c r="AR442" s="47">
        <v>0</v>
      </c>
      <c r="AS442" s="47">
        <v>8</v>
      </c>
      <c r="AT442" s="47">
        <v>20</v>
      </c>
      <c r="AU442" s="47">
        <v>11</v>
      </c>
      <c r="AV442" s="47">
        <v>2</v>
      </c>
      <c r="AW442" s="47">
        <v>2</v>
      </c>
      <c r="AX442" s="47">
        <v>1</v>
      </c>
      <c r="AY442">
        <v>0</v>
      </c>
      <c r="AZ442" s="47">
        <v>0</v>
      </c>
      <c r="BA442" s="47">
        <v>0</v>
      </c>
      <c r="BB442">
        <v>0</v>
      </c>
      <c r="BC442" t="s">
        <v>342</v>
      </c>
      <c r="BD442">
        <v>17.2</v>
      </c>
      <c r="BE442">
        <v>29.3</v>
      </c>
      <c r="BF442">
        <v>8</v>
      </c>
      <c r="BG442">
        <v>10</v>
      </c>
    </row>
    <row r="443" spans="1:59" x14ac:dyDescent="0.25">
      <c r="A443" s="47">
        <v>1</v>
      </c>
      <c r="B443" s="47">
        <v>0</v>
      </c>
      <c r="C443" s="47">
        <v>3</v>
      </c>
      <c r="D443" s="47">
        <v>3</v>
      </c>
      <c r="E443" s="47">
        <v>1</v>
      </c>
      <c r="F443" s="47">
        <v>0</v>
      </c>
      <c r="G443" s="47">
        <v>0</v>
      </c>
      <c r="H443" s="47">
        <v>1</v>
      </c>
      <c r="I443" s="47">
        <v>0</v>
      </c>
      <c r="J443" s="47">
        <v>0</v>
      </c>
      <c r="K443" s="47">
        <v>21</v>
      </c>
      <c r="L443" s="47">
        <v>282</v>
      </c>
      <c r="M443" s="47">
        <v>5</v>
      </c>
      <c r="N443" s="47">
        <v>6</v>
      </c>
      <c r="O443" s="42">
        <v>0</v>
      </c>
      <c r="P443" s="42">
        <v>4.17</v>
      </c>
      <c r="Q443" s="42">
        <v>-0.05</v>
      </c>
      <c r="R443" s="42">
        <v>1.26</v>
      </c>
      <c r="S443" s="47">
        <v>7</v>
      </c>
      <c r="T443" s="42">
        <v>0.38</v>
      </c>
      <c r="U443" s="42">
        <v>-7.5000000000000011E-2</v>
      </c>
      <c r="V443" s="42">
        <v>3.0333333333333332</v>
      </c>
      <c r="W443" s="42">
        <v>27</v>
      </c>
      <c r="X443" s="42">
        <v>54</v>
      </c>
      <c r="Y443" s="42">
        <v>0.14000000000000001</v>
      </c>
      <c r="Z443" s="42">
        <v>0</v>
      </c>
      <c r="AA443" s="42">
        <v>0.43</v>
      </c>
      <c r="AB443" s="42">
        <v>0.14000000000000001</v>
      </c>
      <c r="AC443" s="42">
        <v>0.43</v>
      </c>
      <c r="AD443" s="42">
        <v>0</v>
      </c>
      <c r="AE443" s="42">
        <v>0</v>
      </c>
      <c r="AF443" s="42">
        <v>0.14000000000000001</v>
      </c>
      <c r="AG443" s="42">
        <v>0</v>
      </c>
      <c r="AH443" s="42">
        <v>0</v>
      </c>
      <c r="AI443" s="47">
        <v>1</v>
      </c>
      <c r="AJ443" s="47">
        <v>0</v>
      </c>
      <c r="AK443" s="47">
        <v>2</v>
      </c>
      <c r="AL443" s="47">
        <v>1</v>
      </c>
      <c r="AM443" s="47">
        <v>1</v>
      </c>
      <c r="AN443">
        <v>0</v>
      </c>
      <c r="AO443" s="47">
        <v>0</v>
      </c>
      <c r="AP443" s="47">
        <v>0</v>
      </c>
      <c r="AQ443" s="47">
        <v>0</v>
      </c>
      <c r="AR443" s="47">
        <v>0</v>
      </c>
      <c r="AS443" s="47">
        <v>0</v>
      </c>
      <c r="AT443" s="47">
        <v>0</v>
      </c>
      <c r="AU443" s="47">
        <v>1</v>
      </c>
      <c r="AV443" s="47">
        <v>0</v>
      </c>
      <c r="AW443" s="47">
        <v>2</v>
      </c>
      <c r="AX443" s="47">
        <v>0</v>
      </c>
      <c r="AY443">
        <v>0</v>
      </c>
      <c r="AZ443" s="47">
        <v>1</v>
      </c>
      <c r="BA443" s="47">
        <v>0</v>
      </c>
      <c r="BB443">
        <v>0</v>
      </c>
      <c r="BC443" t="s">
        <v>713</v>
      </c>
      <c r="BD443">
        <v>-0.30000000000000004</v>
      </c>
      <c r="BE443">
        <v>9.3000000000000007</v>
      </c>
      <c r="BF443">
        <v>4</v>
      </c>
      <c r="BG443">
        <v>3</v>
      </c>
    </row>
    <row r="444" spans="1:59" x14ac:dyDescent="0.25">
      <c r="A444" s="47">
        <v>2</v>
      </c>
      <c r="B444" s="47">
        <v>11</v>
      </c>
      <c r="C444" s="47">
        <v>5</v>
      </c>
      <c r="D444" s="47">
        <v>0</v>
      </c>
      <c r="E444" s="47">
        <v>6</v>
      </c>
      <c r="F444" s="47">
        <v>0</v>
      </c>
      <c r="G444" s="47">
        <v>0</v>
      </c>
      <c r="H444" s="47">
        <v>0</v>
      </c>
      <c r="I444" s="47">
        <v>0</v>
      </c>
      <c r="J444" s="47">
        <v>0</v>
      </c>
      <c r="K444" s="47">
        <v>21</v>
      </c>
      <c r="L444" s="47">
        <v>277</v>
      </c>
      <c r="M444" s="47">
        <v>2</v>
      </c>
      <c r="N444" s="47">
        <v>7</v>
      </c>
      <c r="O444" s="42">
        <v>0</v>
      </c>
      <c r="P444" s="42">
        <v>3.41</v>
      </c>
      <c r="Q444" s="42">
        <v>-0.01</v>
      </c>
      <c r="R444" s="42">
        <v>1.58</v>
      </c>
      <c r="S444" s="47">
        <v>8</v>
      </c>
      <c r="T444" s="42">
        <v>0.39</v>
      </c>
      <c r="U444" s="42">
        <v>2.5666666666666669</v>
      </c>
      <c r="V444" s="42">
        <v>1</v>
      </c>
      <c r="W444" s="42">
        <v>90</v>
      </c>
      <c r="X444" s="42">
        <v>104</v>
      </c>
      <c r="Y444" s="42">
        <v>0.75</v>
      </c>
      <c r="Z444" s="42">
        <v>1.38</v>
      </c>
      <c r="AA444" s="42">
        <v>0.62</v>
      </c>
      <c r="AB444" s="42">
        <v>0.25</v>
      </c>
      <c r="AC444" s="42">
        <v>0</v>
      </c>
      <c r="AD444" s="42">
        <v>0</v>
      </c>
      <c r="AE444" s="42">
        <v>0</v>
      </c>
      <c r="AF444" s="42">
        <v>0</v>
      </c>
      <c r="AG444" s="42">
        <v>0</v>
      </c>
      <c r="AH444" s="42">
        <v>0</v>
      </c>
      <c r="AI444" s="47">
        <v>3</v>
      </c>
      <c r="AJ444" s="47">
        <v>7</v>
      </c>
      <c r="AK444" s="47">
        <v>4</v>
      </c>
      <c r="AL444" s="47">
        <v>1</v>
      </c>
      <c r="AM444" s="47">
        <v>0</v>
      </c>
      <c r="AN444">
        <v>0</v>
      </c>
      <c r="AO444" s="47">
        <v>0</v>
      </c>
      <c r="AP444" s="47">
        <v>0</v>
      </c>
      <c r="AQ444" s="47">
        <v>0</v>
      </c>
      <c r="AR444" s="47">
        <v>0</v>
      </c>
      <c r="AS444" s="47">
        <v>3</v>
      </c>
      <c r="AT444" s="47">
        <v>4</v>
      </c>
      <c r="AU444" s="47">
        <v>1</v>
      </c>
      <c r="AV444" s="47">
        <v>1</v>
      </c>
      <c r="AW444" s="47">
        <v>0</v>
      </c>
      <c r="AX444" s="47">
        <v>0</v>
      </c>
      <c r="AY444">
        <v>0</v>
      </c>
      <c r="AZ444" s="47">
        <v>0</v>
      </c>
      <c r="BA444" s="47">
        <v>0</v>
      </c>
      <c r="BB444">
        <v>0</v>
      </c>
      <c r="BC444" t="s">
        <v>340</v>
      </c>
      <c r="BD444">
        <v>7.7000000000000011</v>
      </c>
      <c r="BE444">
        <v>5</v>
      </c>
      <c r="BF444">
        <v>3</v>
      </c>
      <c r="BG444">
        <v>5</v>
      </c>
    </row>
    <row r="445" spans="1:59" x14ac:dyDescent="0.25">
      <c r="A445" s="47">
        <v>1</v>
      </c>
      <c r="B445" s="47">
        <v>10</v>
      </c>
      <c r="C445" s="47">
        <v>10</v>
      </c>
      <c r="D445" s="47">
        <v>0</v>
      </c>
      <c r="E445" s="47">
        <v>3</v>
      </c>
      <c r="F445" s="47">
        <v>0</v>
      </c>
      <c r="G445" s="47">
        <v>1</v>
      </c>
      <c r="H445" s="47">
        <v>0</v>
      </c>
      <c r="I445" s="47">
        <v>0</v>
      </c>
      <c r="J445" s="47">
        <v>0</v>
      </c>
      <c r="K445" s="47">
        <v>21</v>
      </c>
      <c r="L445" s="47">
        <v>327</v>
      </c>
      <c r="M445" s="47">
        <v>2</v>
      </c>
      <c r="N445" s="47">
        <v>6</v>
      </c>
      <c r="O445" s="42">
        <v>0</v>
      </c>
      <c r="P445" s="42">
        <v>4.57</v>
      </c>
      <c r="Q445" s="42">
        <v>0.21</v>
      </c>
      <c r="R445" s="42">
        <v>1.53</v>
      </c>
      <c r="S445" s="47">
        <v>7</v>
      </c>
      <c r="T445" s="42">
        <v>0.38</v>
      </c>
      <c r="U445" s="42">
        <v>1.2000000000000002</v>
      </c>
      <c r="V445" s="42">
        <v>1.9666666666666666</v>
      </c>
      <c r="W445" s="42">
        <v>69</v>
      </c>
      <c r="X445" s="42">
        <v>37</v>
      </c>
      <c r="Y445" s="42">
        <v>0.43</v>
      </c>
      <c r="Z445" s="42">
        <v>1.43</v>
      </c>
      <c r="AA445" s="42">
        <v>1.43</v>
      </c>
      <c r="AB445" s="42">
        <v>0.14000000000000001</v>
      </c>
      <c r="AC445" s="42">
        <v>0</v>
      </c>
      <c r="AD445" s="42">
        <v>0</v>
      </c>
      <c r="AE445" s="42">
        <v>0</v>
      </c>
      <c r="AF445" s="42">
        <v>0</v>
      </c>
      <c r="AG445" s="42">
        <v>0.14000000000000001</v>
      </c>
      <c r="AH445" s="42">
        <v>0</v>
      </c>
      <c r="AI445" s="47">
        <v>3</v>
      </c>
      <c r="AJ445" s="47">
        <v>6</v>
      </c>
      <c r="AK445" s="47">
        <v>7</v>
      </c>
      <c r="AL445" s="47">
        <v>0</v>
      </c>
      <c r="AM445" s="47">
        <v>0</v>
      </c>
      <c r="AN445">
        <v>0</v>
      </c>
      <c r="AO445" s="47">
        <v>0</v>
      </c>
      <c r="AP445" s="47">
        <v>0</v>
      </c>
      <c r="AQ445" s="47">
        <v>1</v>
      </c>
      <c r="AR445" s="47">
        <v>0</v>
      </c>
      <c r="AS445" s="47">
        <v>0</v>
      </c>
      <c r="AT445" s="47">
        <v>4</v>
      </c>
      <c r="AU445" s="47">
        <v>3</v>
      </c>
      <c r="AV445" s="47">
        <v>1</v>
      </c>
      <c r="AW445" s="47">
        <v>0</v>
      </c>
      <c r="AX445" s="47">
        <v>0</v>
      </c>
      <c r="AY445">
        <v>0</v>
      </c>
      <c r="AZ445" s="47">
        <v>0</v>
      </c>
      <c r="BA445" s="47">
        <v>0</v>
      </c>
      <c r="BB445">
        <v>0</v>
      </c>
      <c r="BC445" t="s">
        <v>658</v>
      </c>
      <c r="BD445">
        <v>7.8</v>
      </c>
      <c r="BE445">
        <v>2.9</v>
      </c>
      <c r="BF445">
        <v>6</v>
      </c>
      <c r="BG445">
        <v>1</v>
      </c>
    </row>
    <row r="446" spans="1:59" x14ac:dyDescent="0.25">
      <c r="A446" s="47">
        <v>3</v>
      </c>
      <c r="B446" s="47">
        <v>0</v>
      </c>
      <c r="C446" s="47">
        <v>0</v>
      </c>
      <c r="D446" s="47">
        <v>0</v>
      </c>
      <c r="E446" s="47">
        <v>1</v>
      </c>
      <c r="F446" s="47">
        <v>1</v>
      </c>
      <c r="G446" s="47">
        <v>0</v>
      </c>
      <c r="H446" s="47">
        <v>0</v>
      </c>
      <c r="I446" s="47">
        <v>0</v>
      </c>
      <c r="J446" s="47">
        <v>3</v>
      </c>
      <c r="K446" s="47">
        <v>21</v>
      </c>
      <c r="L446" s="47">
        <v>294</v>
      </c>
      <c r="M446" s="47">
        <v>1</v>
      </c>
      <c r="N446" s="47">
        <v>5</v>
      </c>
      <c r="O446" s="42">
        <v>0</v>
      </c>
      <c r="P446" s="42">
        <v>4.47</v>
      </c>
      <c r="Q446" s="42">
        <v>0.23</v>
      </c>
      <c r="R446" s="42">
        <v>2.44</v>
      </c>
      <c r="S446" s="47">
        <v>19</v>
      </c>
      <c r="T446" s="42">
        <v>0.43</v>
      </c>
      <c r="U446" s="42">
        <v>3</v>
      </c>
      <c r="V446" s="42">
        <v>2.0454545454545454</v>
      </c>
      <c r="W446" s="42">
        <v>98</v>
      </c>
      <c r="X446" s="42">
        <v>71</v>
      </c>
      <c r="Y446" s="42">
        <v>0.05</v>
      </c>
      <c r="Z446" s="42">
        <v>0</v>
      </c>
      <c r="AA446" s="42">
        <v>0</v>
      </c>
      <c r="AB446" s="42">
        <v>0.16</v>
      </c>
      <c r="AC446" s="42">
        <v>0</v>
      </c>
      <c r="AD446" s="42">
        <v>0.16</v>
      </c>
      <c r="AE446" s="42">
        <v>0.05</v>
      </c>
      <c r="AF446" s="42">
        <v>0</v>
      </c>
      <c r="AG446" s="42">
        <v>0</v>
      </c>
      <c r="AH446" s="42">
        <v>0</v>
      </c>
      <c r="AI446" s="47">
        <v>0</v>
      </c>
      <c r="AJ446" s="47">
        <v>0</v>
      </c>
      <c r="AK446" s="47">
        <v>0</v>
      </c>
      <c r="AL446" s="47">
        <v>1</v>
      </c>
      <c r="AM446" s="47">
        <v>0</v>
      </c>
      <c r="AN446">
        <v>0</v>
      </c>
      <c r="AO446" s="47">
        <v>2</v>
      </c>
      <c r="AP446" s="47">
        <v>0</v>
      </c>
      <c r="AQ446" s="47">
        <v>0</v>
      </c>
      <c r="AR446" s="47">
        <v>0</v>
      </c>
      <c r="AS446" s="47">
        <v>1</v>
      </c>
      <c r="AT446" s="47">
        <v>0</v>
      </c>
      <c r="AU446" s="47">
        <v>0</v>
      </c>
      <c r="AV446" s="47">
        <v>2</v>
      </c>
      <c r="AW446" s="47">
        <v>0</v>
      </c>
      <c r="AX446" s="47">
        <v>1</v>
      </c>
      <c r="AY446">
        <v>1</v>
      </c>
      <c r="AZ446" s="47">
        <v>0</v>
      </c>
      <c r="BA446" s="47">
        <v>0</v>
      </c>
      <c r="BB446">
        <v>0</v>
      </c>
      <c r="BC446" t="s">
        <v>157</v>
      </c>
      <c r="BD446">
        <v>9</v>
      </c>
      <c r="BE446">
        <v>8.5</v>
      </c>
      <c r="BF446">
        <v>3</v>
      </c>
      <c r="BG446">
        <v>4</v>
      </c>
    </row>
    <row r="447" spans="1:59" x14ac:dyDescent="0.25">
      <c r="A447" s="47">
        <v>1</v>
      </c>
      <c r="B447" s="47">
        <v>2</v>
      </c>
      <c r="C447" s="47">
        <v>5</v>
      </c>
      <c r="D447" s="47">
        <v>0</v>
      </c>
      <c r="E447" s="47">
        <v>2</v>
      </c>
      <c r="F447" s="47">
        <v>0</v>
      </c>
      <c r="G447" s="47">
        <v>0</v>
      </c>
      <c r="H447" s="47">
        <v>0</v>
      </c>
      <c r="I447" s="47">
        <v>0</v>
      </c>
      <c r="J447" s="47">
        <v>1</v>
      </c>
      <c r="K447" s="47">
        <v>21</v>
      </c>
      <c r="L447" s="47">
        <v>283</v>
      </c>
      <c r="M447" s="47">
        <v>2</v>
      </c>
      <c r="N447" s="47">
        <v>6</v>
      </c>
      <c r="O447" s="42">
        <v>0</v>
      </c>
      <c r="P447" s="42">
        <v>2.35</v>
      </c>
      <c r="Q447" s="42">
        <v>-0.09</v>
      </c>
      <c r="R447" s="42">
        <v>1.97</v>
      </c>
      <c r="S447" s="47">
        <v>3</v>
      </c>
      <c r="T447" s="42">
        <v>0.38</v>
      </c>
      <c r="U447" s="42">
        <v>0</v>
      </c>
      <c r="V447" s="42">
        <v>1.9666666666666668</v>
      </c>
      <c r="W447" s="42">
        <v>25</v>
      </c>
      <c r="X447" s="42">
        <v>9</v>
      </c>
      <c r="Y447" s="42">
        <v>0.67</v>
      </c>
      <c r="Z447" s="42">
        <v>0.67</v>
      </c>
      <c r="AA447" s="42">
        <v>1.67</v>
      </c>
      <c r="AB447" s="42">
        <v>0.33</v>
      </c>
      <c r="AC447" s="42">
        <v>0</v>
      </c>
      <c r="AD447" s="42">
        <v>0.33</v>
      </c>
      <c r="AE447" s="42">
        <v>0</v>
      </c>
      <c r="AF447" s="42">
        <v>0</v>
      </c>
      <c r="AG447" s="42">
        <v>0</v>
      </c>
      <c r="AH447" s="42">
        <v>0</v>
      </c>
      <c r="AI447" s="47">
        <v>0</v>
      </c>
      <c r="AJ447" s="47">
        <v>0</v>
      </c>
      <c r="AK447" s="47">
        <v>0</v>
      </c>
      <c r="AL447" s="47">
        <v>0</v>
      </c>
      <c r="AM447" s="47">
        <v>0</v>
      </c>
      <c r="AN447">
        <v>0</v>
      </c>
      <c r="AO447" s="47">
        <v>0</v>
      </c>
      <c r="AP447" s="47">
        <v>0</v>
      </c>
      <c r="AQ447" s="47">
        <v>0</v>
      </c>
      <c r="AR447" s="47">
        <v>0</v>
      </c>
      <c r="AS447" s="47">
        <v>2</v>
      </c>
      <c r="AT447" s="47">
        <v>2</v>
      </c>
      <c r="AU447" s="47">
        <v>5</v>
      </c>
      <c r="AV447" s="47">
        <v>1</v>
      </c>
      <c r="AW447" s="47">
        <v>0</v>
      </c>
      <c r="AX447" s="47">
        <v>0</v>
      </c>
      <c r="AY447">
        <v>1</v>
      </c>
      <c r="AZ447" s="47">
        <v>0</v>
      </c>
      <c r="BA447" s="47">
        <v>0</v>
      </c>
      <c r="BB447">
        <v>0</v>
      </c>
      <c r="BC447" t="s">
        <v>141</v>
      </c>
      <c r="BD447">
        <v>0</v>
      </c>
      <c r="BE447">
        <v>5.9</v>
      </c>
      <c r="BF447">
        <v>0</v>
      </c>
      <c r="BG447">
        <v>3</v>
      </c>
    </row>
    <row r="448" spans="1:59" x14ac:dyDescent="0.25">
      <c r="A448" s="47">
        <v>2</v>
      </c>
      <c r="B448" s="47">
        <v>0</v>
      </c>
      <c r="C448" s="47">
        <v>0</v>
      </c>
      <c r="D448" s="47">
        <v>0</v>
      </c>
      <c r="E448" s="47">
        <v>2</v>
      </c>
      <c r="F448" s="47">
        <v>0</v>
      </c>
      <c r="G448" s="47">
        <v>0</v>
      </c>
      <c r="H448" s="47">
        <v>0</v>
      </c>
      <c r="I448" s="47">
        <v>0</v>
      </c>
      <c r="J448" s="47">
        <v>5</v>
      </c>
      <c r="K448" s="47">
        <v>21</v>
      </c>
      <c r="L448" s="47">
        <v>1371</v>
      </c>
      <c r="M448" s="47">
        <v>1</v>
      </c>
      <c r="N448" s="47">
        <v>7</v>
      </c>
      <c r="O448" s="42">
        <v>0</v>
      </c>
      <c r="P448" s="42">
        <v>5.77</v>
      </c>
      <c r="Q448" s="42">
        <v>-0.21</v>
      </c>
      <c r="R448" s="42">
        <v>3.05</v>
      </c>
      <c r="S448" s="47">
        <v>20</v>
      </c>
      <c r="T448" s="42">
        <v>0.46</v>
      </c>
      <c r="U448" s="42">
        <v>2.1</v>
      </c>
      <c r="V448" s="42">
        <v>4</v>
      </c>
      <c r="W448" s="42">
        <v>101</v>
      </c>
      <c r="X448" s="42">
        <v>99</v>
      </c>
      <c r="Y448" s="42">
        <v>0.1</v>
      </c>
      <c r="Z448" s="42">
        <v>0</v>
      </c>
      <c r="AA448" s="42">
        <v>0</v>
      </c>
      <c r="AB448" s="42">
        <v>0.1</v>
      </c>
      <c r="AC448" s="42">
        <v>0</v>
      </c>
      <c r="AD448" s="42">
        <v>0.25</v>
      </c>
      <c r="AE448" s="42">
        <v>0</v>
      </c>
      <c r="AF448" s="42">
        <v>0</v>
      </c>
      <c r="AG448" s="42">
        <v>0</v>
      </c>
      <c r="AH448" s="42">
        <v>0</v>
      </c>
      <c r="AI448" s="47">
        <v>0</v>
      </c>
      <c r="AJ448" s="47">
        <v>0</v>
      </c>
      <c r="AK448" s="47">
        <v>0</v>
      </c>
      <c r="AL448" s="47">
        <v>0</v>
      </c>
      <c r="AM448" s="47">
        <v>0</v>
      </c>
      <c r="AN448">
        <v>0</v>
      </c>
      <c r="AO448" s="47">
        <v>2</v>
      </c>
      <c r="AP448" s="47">
        <v>0</v>
      </c>
      <c r="AQ448" s="47">
        <v>0</v>
      </c>
      <c r="AR448" s="47">
        <v>0</v>
      </c>
      <c r="AS448" s="47">
        <v>2</v>
      </c>
      <c r="AT448" s="47">
        <v>0</v>
      </c>
      <c r="AU448" s="47">
        <v>0</v>
      </c>
      <c r="AV448" s="47">
        <v>2</v>
      </c>
      <c r="AW448" s="47">
        <v>0</v>
      </c>
      <c r="AX448" s="47">
        <v>0</v>
      </c>
      <c r="AY448">
        <v>3</v>
      </c>
      <c r="AZ448" s="47">
        <v>0</v>
      </c>
      <c r="BA448" s="47">
        <v>0</v>
      </c>
      <c r="BB448">
        <v>0</v>
      </c>
      <c r="BC448" t="s">
        <v>442</v>
      </c>
      <c r="BD448">
        <v>10</v>
      </c>
      <c r="BE448">
        <v>14</v>
      </c>
      <c r="BF448">
        <v>5</v>
      </c>
      <c r="BG448">
        <v>4</v>
      </c>
    </row>
    <row r="449" spans="1:59" x14ac:dyDescent="0.25">
      <c r="A449" s="47">
        <v>1</v>
      </c>
      <c r="B449" s="47">
        <v>0</v>
      </c>
      <c r="C449" s="47">
        <v>2</v>
      </c>
      <c r="D449" s="47">
        <v>0</v>
      </c>
      <c r="E449" s="47">
        <v>2</v>
      </c>
      <c r="F449" s="47">
        <v>0</v>
      </c>
      <c r="G449" s="47">
        <v>0</v>
      </c>
      <c r="H449" s="47">
        <v>0</v>
      </c>
      <c r="I449" s="47">
        <v>0</v>
      </c>
      <c r="J449" s="47">
        <v>0</v>
      </c>
      <c r="K449" s="47">
        <v>21</v>
      </c>
      <c r="L449" s="47">
        <v>266</v>
      </c>
      <c r="M449" s="47">
        <v>4</v>
      </c>
      <c r="N449" s="47">
        <v>6</v>
      </c>
      <c r="O449" s="42">
        <v>0</v>
      </c>
      <c r="P449" s="42">
        <v>1.56</v>
      </c>
      <c r="Q449" s="42">
        <v>-0.34</v>
      </c>
      <c r="R449" s="42">
        <v>-0.2</v>
      </c>
      <c r="S449" s="47">
        <v>3</v>
      </c>
      <c r="T449" s="42">
        <v>0.37</v>
      </c>
      <c r="U449" s="42">
        <v>-1.1000000000000001</v>
      </c>
      <c r="V449" s="42">
        <v>0.25</v>
      </c>
      <c r="W449" s="42">
        <v>14</v>
      </c>
      <c r="X449" s="42">
        <v>10</v>
      </c>
      <c r="Y449" s="42">
        <v>0.67</v>
      </c>
      <c r="Z449" s="42">
        <v>0</v>
      </c>
      <c r="AA449" s="42">
        <v>0.67</v>
      </c>
      <c r="AB449" s="42">
        <v>0.33</v>
      </c>
      <c r="AC449" s="42">
        <v>0</v>
      </c>
      <c r="AD449" s="42">
        <v>0</v>
      </c>
      <c r="AE449" s="42">
        <v>0</v>
      </c>
      <c r="AF449" s="42">
        <v>0</v>
      </c>
      <c r="AG449" s="42">
        <v>0</v>
      </c>
      <c r="AH449" s="42">
        <v>0</v>
      </c>
      <c r="AI449" s="47">
        <v>1</v>
      </c>
      <c r="AJ449" s="47">
        <v>0</v>
      </c>
      <c r="AK449" s="47">
        <v>2</v>
      </c>
      <c r="AL449" s="47">
        <v>1</v>
      </c>
      <c r="AM449" s="47">
        <v>0</v>
      </c>
      <c r="AN449">
        <v>0</v>
      </c>
      <c r="AO449" s="47">
        <v>0</v>
      </c>
      <c r="AP449" s="47">
        <v>0</v>
      </c>
      <c r="AQ449" s="47">
        <v>0</v>
      </c>
      <c r="AR449" s="47">
        <v>0</v>
      </c>
      <c r="AS449" s="47">
        <v>1</v>
      </c>
      <c r="AT449" s="47">
        <v>0</v>
      </c>
      <c r="AU449" s="47">
        <v>0</v>
      </c>
      <c r="AV449" s="47">
        <v>0</v>
      </c>
      <c r="AW449" s="47">
        <v>0</v>
      </c>
      <c r="AX449" s="47">
        <v>0</v>
      </c>
      <c r="AY449">
        <v>0</v>
      </c>
      <c r="AZ449" s="47">
        <v>0</v>
      </c>
      <c r="BA449" s="47">
        <v>0</v>
      </c>
      <c r="BB449">
        <v>0</v>
      </c>
      <c r="BC449" t="s">
        <v>638</v>
      </c>
      <c r="BD449">
        <v>-1.1000000000000001</v>
      </c>
      <c r="BE449">
        <v>0.5</v>
      </c>
      <c r="BF449">
        <v>1</v>
      </c>
      <c r="BG449">
        <v>2</v>
      </c>
    </row>
    <row r="450" spans="1:59" x14ac:dyDescent="0.25">
      <c r="A450" s="47">
        <v>3</v>
      </c>
      <c r="B450" s="47">
        <v>12</v>
      </c>
      <c r="C450" s="47">
        <v>6</v>
      </c>
      <c r="D450" s="47">
        <v>3</v>
      </c>
      <c r="E450" s="47">
        <v>8</v>
      </c>
      <c r="F450" s="47">
        <v>0</v>
      </c>
      <c r="G450" s="47">
        <v>1</v>
      </c>
      <c r="H450" s="47">
        <v>1</v>
      </c>
      <c r="I450" s="47">
        <v>0</v>
      </c>
      <c r="J450" s="47">
        <v>0</v>
      </c>
      <c r="K450" s="47">
        <v>21</v>
      </c>
      <c r="L450" s="47">
        <v>1371</v>
      </c>
      <c r="M450" s="47">
        <v>4</v>
      </c>
      <c r="N450" s="47">
        <v>6</v>
      </c>
      <c r="O450" s="42">
        <v>0</v>
      </c>
      <c r="P450" s="42">
        <v>3.77</v>
      </c>
      <c r="Q450" s="42">
        <v>-0.18</v>
      </c>
      <c r="R450" s="42">
        <v>1.8</v>
      </c>
      <c r="S450" s="47">
        <v>14</v>
      </c>
      <c r="T450" s="42">
        <v>0.4</v>
      </c>
      <c r="U450" s="42">
        <v>1.3375000000000001</v>
      </c>
      <c r="V450" s="42">
        <v>2.0714285714285716</v>
      </c>
      <c r="W450" s="42">
        <v>30</v>
      </c>
      <c r="X450" s="42">
        <v>12</v>
      </c>
      <c r="Y450" s="42">
        <v>0.53</v>
      </c>
      <c r="Z450" s="42">
        <v>0.8</v>
      </c>
      <c r="AA450" s="42">
        <v>0.4</v>
      </c>
      <c r="AB450" s="42">
        <v>0.2</v>
      </c>
      <c r="AC450" s="42">
        <v>0.2</v>
      </c>
      <c r="AD450" s="42">
        <v>0</v>
      </c>
      <c r="AE450" s="42">
        <v>0</v>
      </c>
      <c r="AF450" s="42">
        <v>7.0000000000000007E-2</v>
      </c>
      <c r="AG450" s="42">
        <v>7.0000000000000007E-2</v>
      </c>
      <c r="AH450" s="42">
        <v>0</v>
      </c>
      <c r="AI450" s="47">
        <v>3</v>
      </c>
      <c r="AJ450" s="47">
        <v>9</v>
      </c>
      <c r="AK450" s="47">
        <v>4</v>
      </c>
      <c r="AL450" s="47">
        <v>2</v>
      </c>
      <c r="AM450" s="47">
        <v>2</v>
      </c>
      <c r="AN450">
        <v>0</v>
      </c>
      <c r="AO450" s="47">
        <v>0</v>
      </c>
      <c r="AP450" s="47">
        <v>0</v>
      </c>
      <c r="AQ450" s="47">
        <v>0</v>
      </c>
      <c r="AR450" s="47">
        <v>0</v>
      </c>
      <c r="AS450" s="47">
        <v>5</v>
      </c>
      <c r="AT450" s="47">
        <v>3</v>
      </c>
      <c r="AU450" s="47">
        <v>2</v>
      </c>
      <c r="AV450" s="47">
        <v>1</v>
      </c>
      <c r="AW450" s="47">
        <v>1</v>
      </c>
      <c r="AX450" s="47">
        <v>0</v>
      </c>
      <c r="AY450">
        <v>0</v>
      </c>
      <c r="AZ450" s="47">
        <v>1</v>
      </c>
      <c r="BA450" s="47">
        <v>1</v>
      </c>
      <c r="BB450">
        <v>0</v>
      </c>
      <c r="BC450" t="s">
        <v>403</v>
      </c>
      <c r="BD450">
        <v>10.7</v>
      </c>
      <c r="BE450">
        <v>14.5</v>
      </c>
      <c r="BF450">
        <v>8</v>
      </c>
      <c r="BG450">
        <v>7</v>
      </c>
    </row>
    <row r="451" spans="1:59" x14ac:dyDescent="0.25">
      <c r="A451" s="47">
        <v>2</v>
      </c>
      <c r="B451" s="47">
        <v>0</v>
      </c>
      <c r="C451" s="47">
        <v>0</v>
      </c>
      <c r="D451" s="47">
        <v>0</v>
      </c>
      <c r="E451" s="47">
        <v>5</v>
      </c>
      <c r="F451" s="47">
        <v>0</v>
      </c>
      <c r="G451" s="47">
        <v>0</v>
      </c>
      <c r="H451" s="47">
        <v>0</v>
      </c>
      <c r="I451" s="47">
        <v>0</v>
      </c>
      <c r="J451" s="47">
        <v>7</v>
      </c>
      <c r="K451" s="47">
        <v>21</v>
      </c>
      <c r="L451" s="47">
        <v>356</v>
      </c>
      <c r="M451" s="47">
        <v>1</v>
      </c>
      <c r="N451" s="47">
        <v>7</v>
      </c>
      <c r="O451" s="42">
        <v>0</v>
      </c>
      <c r="P451" s="42">
        <v>7.48</v>
      </c>
      <c r="Q451" s="42">
        <v>-1.21</v>
      </c>
      <c r="R451" s="42">
        <v>4.72</v>
      </c>
      <c r="S451" s="47">
        <v>16</v>
      </c>
      <c r="T451" s="42">
        <v>0.47</v>
      </c>
      <c r="U451" s="42">
        <v>4.4375</v>
      </c>
      <c r="V451" s="42">
        <v>5</v>
      </c>
      <c r="W451" s="42">
        <v>102</v>
      </c>
      <c r="X451" s="42">
        <v>102</v>
      </c>
      <c r="Y451" s="42">
        <v>0.31</v>
      </c>
      <c r="Z451" s="42">
        <v>0</v>
      </c>
      <c r="AA451" s="42">
        <v>0</v>
      </c>
      <c r="AB451" s="42">
        <v>0.12</v>
      </c>
      <c r="AC451" s="42">
        <v>0</v>
      </c>
      <c r="AD451" s="42">
        <v>0.44</v>
      </c>
      <c r="AE451" s="42">
        <v>0</v>
      </c>
      <c r="AF451" s="42">
        <v>0</v>
      </c>
      <c r="AG451" s="42">
        <v>0</v>
      </c>
      <c r="AH451" s="42">
        <v>0</v>
      </c>
      <c r="AI451" s="47">
        <v>5</v>
      </c>
      <c r="AJ451" s="47">
        <v>0</v>
      </c>
      <c r="AK451" s="47">
        <v>0</v>
      </c>
      <c r="AL451" s="47">
        <v>1</v>
      </c>
      <c r="AM451" s="47">
        <v>0</v>
      </c>
      <c r="AN451">
        <v>0</v>
      </c>
      <c r="AO451" s="47">
        <v>4</v>
      </c>
      <c r="AP451" s="47">
        <v>0</v>
      </c>
      <c r="AQ451" s="47">
        <v>0</v>
      </c>
      <c r="AR451" s="47">
        <v>0</v>
      </c>
      <c r="AS451" s="47">
        <v>0</v>
      </c>
      <c r="AT451" s="47">
        <v>0</v>
      </c>
      <c r="AU451" s="47">
        <v>0</v>
      </c>
      <c r="AV451" s="47">
        <v>1</v>
      </c>
      <c r="AW451" s="47">
        <v>0</v>
      </c>
      <c r="AX451" s="47">
        <v>0</v>
      </c>
      <c r="AY451">
        <v>3</v>
      </c>
      <c r="AZ451" s="47">
        <v>0</v>
      </c>
      <c r="BA451" s="47">
        <v>0</v>
      </c>
      <c r="BB451">
        <v>0</v>
      </c>
      <c r="BC451" t="s">
        <v>244</v>
      </c>
      <c r="BD451">
        <v>21.5</v>
      </c>
      <c r="BE451">
        <v>14</v>
      </c>
      <c r="BF451">
        <v>5</v>
      </c>
      <c r="BG451">
        <v>3</v>
      </c>
    </row>
    <row r="452" spans="1:59" x14ac:dyDescent="0.25">
      <c r="A452" s="47">
        <v>2</v>
      </c>
      <c r="B452" s="47">
        <v>1</v>
      </c>
      <c r="C452" s="47">
        <v>7</v>
      </c>
      <c r="D452" s="47">
        <v>2</v>
      </c>
      <c r="E452" s="47">
        <v>4</v>
      </c>
      <c r="F452" s="47">
        <v>1</v>
      </c>
      <c r="G452" s="47">
        <v>2</v>
      </c>
      <c r="H452" s="47">
        <v>2</v>
      </c>
      <c r="I452" s="47">
        <v>0</v>
      </c>
      <c r="J452" s="47">
        <v>0</v>
      </c>
      <c r="K452" s="47">
        <v>21</v>
      </c>
      <c r="L452" s="47">
        <v>356</v>
      </c>
      <c r="M452" s="47">
        <v>5</v>
      </c>
      <c r="N452" s="47">
        <v>6</v>
      </c>
      <c r="O452" s="42">
        <v>0</v>
      </c>
      <c r="P452" s="42">
        <v>4.34</v>
      </c>
      <c r="Q452" s="42">
        <v>-0.11</v>
      </c>
      <c r="R452" s="42">
        <v>1.91</v>
      </c>
      <c r="S452" s="47">
        <v>14</v>
      </c>
      <c r="T452" s="42">
        <v>0.4</v>
      </c>
      <c r="U452" s="42">
        <v>1.7571428571428569</v>
      </c>
      <c r="V452" s="42">
        <v>2.0571428571428569</v>
      </c>
      <c r="W452" s="42">
        <v>34</v>
      </c>
      <c r="X452" s="42">
        <v>8</v>
      </c>
      <c r="Y452" s="42">
        <v>0.28999999999999998</v>
      </c>
      <c r="Z452" s="42">
        <v>7.0000000000000007E-2</v>
      </c>
      <c r="AA452" s="42">
        <v>0.5</v>
      </c>
      <c r="AB452" s="42">
        <v>0.14000000000000001</v>
      </c>
      <c r="AC452" s="42">
        <v>0.14000000000000001</v>
      </c>
      <c r="AD452" s="42">
        <v>0</v>
      </c>
      <c r="AE452" s="42">
        <v>7.0000000000000007E-2</v>
      </c>
      <c r="AF452" s="42">
        <v>0.14000000000000001</v>
      </c>
      <c r="AG452" s="42">
        <v>0.14000000000000001</v>
      </c>
      <c r="AH452" s="42">
        <v>0</v>
      </c>
      <c r="AI452" s="47">
        <v>2</v>
      </c>
      <c r="AJ452" s="47">
        <v>0</v>
      </c>
      <c r="AK452" s="47">
        <v>1</v>
      </c>
      <c r="AL452" s="47">
        <v>0</v>
      </c>
      <c r="AM452" s="47">
        <v>1</v>
      </c>
      <c r="AN452">
        <v>0</v>
      </c>
      <c r="AO452" s="47">
        <v>0</v>
      </c>
      <c r="AP452" s="47">
        <v>1</v>
      </c>
      <c r="AQ452" s="47">
        <v>0</v>
      </c>
      <c r="AR452" s="47">
        <v>0</v>
      </c>
      <c r="AS452" s="47">
        <v>2</v>
      </c>
      <c r="AT452" s="47">
        <v>1</v>
      </c>
      <c r="AU452" s="47">
        <v>6</v>
      </c>
      <c r="AV452" s="47">
        <v>2</v>
      </c>
      <c r="AW452" s="47">
        <v>1</v>
      </c>
      <c r="AX452" s="47">
        <v>1</v>
      </c>
      <c r="AY452">
        <v>0</v>
      </c>
      <c r="AZ452" s="47">
        <v>1</v>
      </c>
      <c r="BA452" s="47">
        <v>2</v>
      </c>
      <c r="BB452">
        <v>0</v>
      </c>
      <c r="BC452" t="s">
        <v>379</v>
      </c>
      <c r="BD452">
        <v>9.5</v>
      </c>
      <c r="BE452">
        <v>14.6</v>
      </c>
      <c r="BF452">
        <v>5</v>
      </c>
      <c r="BG452">
        <v>7</v>
      </c>
    </row>
    <row r="453" spans="1:59" x14ac:dyDescent="0.25">
      <c r="A453" s="47">
        <v>1</v>
      </c>
      <c r="B453" s="47">
        <v>32</v>
      </c>
      <c r="C453" s="47">
        <v>15</v>
      </c>
      <c r="D453" s="47">
        <v>12</v>
      </c>
      <c r="E453" s="47">
        <v>9</v>
      </c>
      <c r="F453" s="47">
        <v>0</v>
      </c>
      <c r="G453" s="47">
        <v>7</v>
      </c>
      <c r="H453" s="47">
        <v>0</v>
      </c>
      <c r="I453" s="47">
        <v>0</v>
      </c>
      <c r="J453" s="47">
        <v>1</v>
      </c>
      <c r="K453" s="47">
        <v>21</v>
      </c>
      <c r="L453" s="47">
        <v>267</v>
      </c>
      <c r="M453" s="47">
        <v>2</v>
      </c>
      <c r="N453" s="47">
        <v>6</v>
      </c>
      <c r="O453" s="42">
        <v>0</v>
      </c>
      <c r="P453" s="42">
        <v>6.51</v>
      </c>
      <c r="Q453" s="42">
        <v>-0.3</v>
      </c>
      <c r="R453" s="42">
        <v>3.54</v>
      </c>
      <c r="S453" s="47">
        <v>17</v>
      </c>
      <c r="T453" s="42">
        <v>0.44</v>
      </c>
      <c r="U453" s="42">
        <v>4.1375000000000002</v>
      </c>
      <c r="V453" s="42">
        <v>3.0111111111111111</v>
      </c>
      <c r="W453" s="42">
        <v>87</v>
      </c>
      <c r="X453" s="42">
        <v>11</v>
      </c>
      <c r="Y453" s="42">
        <v>0.53</v>
      </c>
      <c r="Z453" s="42">
        <v>1.88</v>
      </c>
      <c r="AA453" s="42">
        <v>0.88</v>
      </c>
      <c r="AB453" s="42">
        <v>0.06</v>
      </c>
      <c r="AC453" s="42">
        <v>0.71</v>
      </c>
      <c r="AD453" s="42">
        <v>0.06</v>
      </c>
      <c r="AE453" s="42">
        <v>0</v>
      </c>
      <c r="AF453" s="42">
        <v>0</v>
      </c>
      <c r="AG453" s="42">
        <v>0.41</v>
      </c>
      <c r="AH453" s="42">
        <v>0</v>
      </c>
      <c r="AI453" s="47">
        <v>4</v>
      </c>
      <c r="AJ453" s="47">
        <v>17</v>
      </c>
      <c r="AK453" s="47">
        <v>8</v>
      </c>
      <c r="AL453" s="47">
        <v>1</v>
      </c>
      <c r="AM453" s="47">
        <v>7</v>
      </c>
      <c r="AN453">
        <v>0</v>
      </c>
      <c r="AO453" s="47">
        <v>1</v>
      </c>
      <c r="AP453" s="47">
        <v>0</v>
      </c>
      <c r="AQ453" s="47">
        <v>3</v>
      </c>
      <c r="AR453" s="47">
        <v>0</v>
      </c>
      <c r="AS453" s="47">
        <v>5</v>
      </c>
      <c r="AT453" s="47">
        <v>15</v>
      </c>
      <c r="AU453" s="47">
        <v>7</v>
      </c>
      <c r="AV453" s="47">
        <v>0</v>
      </c>
      <c r="AW453" s="47">
        <v>5</v>
      </c>
      <c r="AX453" s="47">
        <v>0</v>
      </c>
      <c r="AY453">
        <v>0</v>
      </c>
      <c r="AZ453" s="47">
        <v>0</v>
      </c>
      <c r="BA453" s="47">
        <v>4</v>
      </c>
      <c r="BB453">
        <v>0</v>
      </c>
      <c r="BC453" t="s">
        <v>270</v>
      </c>
      <c r="BD453">
        <v>33.200000000000003</v>
      </c>
      <c r="BE453">
        <v>27.2</v>
      </c>
      <c r="BF453">
        <v>8</v>
      </c>
      <c r="BG453">
        <v>9</v>
      </c>
    </row>
    <row r="454" spans="1:59" x14ac:dyDescent="0.25">
      <c r="A454" s="47">
        <v>3</v>
      </c>
      <c r="B454" s="47">
        <v>12</v>
      </c>
      <c r="C454" s="47">
        <v>9</v>
      </c>
      <c r="D454" s="47">
        <v>8</v>
      </c>
      <c r="E454" s="47">
        <v>20</v>
      </c>
      <c r="F454" s="47">
        <v>1</v>
      </c>
      <c r="G454" s="47">
        <v>4</v>
      </c>
      <c r="H454" s="47">
        <v>0</v>
      </c>
      <c r="I454" s="47">
        <v>0</v>
      </c>
      <c r="J454" s="47">
        <v>0</v>
      </c>
      <c r="K454" s="47">
        <v>21</v>
      </c>
      <c r="L454" s="47">
        <v>267</v>
      </c>
      <c r="M454" s="47">
        <v>4</v>
      </c>
      <c r="N454" s="47">
        <v>6</v>
      </c>
      <c r="O454" s="42">
        <v>0</v>
      </c>
      <c r="P454" s="42">
        <v>3.44</v>
      </c>
      <c r="Q454" s="42">
        <v>-0.25</v>
      </c>
      <c r="R454" s="42">
        <v>2.3199999999999998</v>
      </c>
      <c r="S454" s="47">
        <v>15</v>
      </c>
      <c r="T454" s="42">
        <v>0.42</v>
      </c>
      <c r="U454" s="42">
        <v>2.0333333333333332</v>
      </c>
      <c r="V454" s="42">
        <v>2.3714285714285714</v>
      </c>
      <c r="W454" s="42">
        <v>44</v>
      </c>
      <c r="X454" s="42">
        <v>31</v>
      </c>
      <c r="Y454" s="42">
        <v>1.25</v>
      </c>
      <c r="Z454" s="42">
        <v>0.75</v>
      </c>
      <c r="AA454" s="42">
        <v>0.56000000000000005</v>
      </c>
      <c r="AB454" s="42">
        <v>0.19</v>
      </c>
      <c r="AC454" s="42">
        <v>0.5</v>
      </c>
      <c r="AD454" s="42">
        <v>0</v>
      </c>
      <c r="AE454" s="42">
        <v>0.06</v>
      </c>
      <c r="AF454" s="42">
        <v>0</v>
      </c>
      <c r="AG454" s="42">
        <v>0.25</v>
      </c>
      <c r="AH454" s="42">
        <v>0</v>
      </c>
      <c r="AI454" s="47">
        <v>13</v>
      </c>
      <c r="AJ454" s="47">
        <v>6</v>
      </c>
      <c r="AK454" s="47">
        <v>4</v>
      </c>
      <c r="AL454" s="47">
        <v>1</v>
      </c>
      <c r="AM454" s="47">
        <v>4</v>
      </c>
      <c r="AN454">
        <v>0</v>
      </c>
      <c r="AO454" s="47">
        <v>0</v>
      </c>
      <c r="AP454" s="47">
        <v>0</v>
      </c>
      <c r="AQ454" s="47">
        <v>3</v>
      </c>
      <c r="AR454" s="47">
        <v>0</v>
      </c>
      <c r="AS454" s="47">
        <v>7</v>
      </c>
      <c r="AT454" s="47">
        <v>6</v>
      </c>
      <c r="AU454" s="47">
        <v>5</v>
      </c>
      <c r="AV454" s="47">
        <v>2</v>
      </c>
      <c r="AW454" s="47">
        <v>4</v>
      </c>
      <c r="AX454" s="47">
        <v>1</v>
      </c>
      <c r="AY454">
        <v>0</v>
      </c>
      <c r="AZ454" s="47">
        <v>0</v>
      </c>
      <c r="BA454" s="47">
        <v>1</v>
      </c>
      <c r="BB454">
        <v>0</v>
      </c>
      <c r="BC454" t="s">
        <v>451</v>
      </c>
      <c r="BD454">
        <v>18.299999999999997</v>
      </c>
      <c r="BE454">
        <v>16.599999999999998</v>
      </c>
      <c r="BF454">
        <v>9</v>
      </c>
      <c r="BG454">
        <v>7</v>
      </c>
    </row>
    <row r="455" spans="1:59" x14ac:dyDescent="0.25">
      <c r="A455" s="47">
        <v>1</v>
      </c>
      <c r="B455" s="47">
        <v>0</v>
      </c>
      <c r="C455" s="47">
        <v>0</v>
      </c>
      <c r="D455" s="47">
        <v>0</v>
      </c>
      <c r="E455" s="47">
        <v>0</v>
      </c>
      <c r="F455" s="47">
        <v>0</v>
      </c>
      <c r="G455" s="47">
        <v>0</v>
      </c>
      <c r="H455" s="47">
        <v>0</v>
      </c>
      <c r="I455" s="47">
        <v>0</v>
      </c>
      <c r="J455" s="47">
        <v>0</v>
      </c>
      <c r="K455" s="47">
        <v>21</v>
      </c>
      <c r="L455" s="47">
        <v>266</v>
      </c>
      <c r="M455" s="47">
        <v>1</v>
      </c>
      <c r="N455" s="47">
        <v>6</v>
      </c>
      <c r="O455" s="42">
        <v>0</v>
      </c>
      <c r="P455" s="42">
        <v>1.93</v>
      </c>
      <c r="Q455" s="42">
        <v>-0.03</v>
      </c>
      <c r="R455" s="42">
        <v>0</v>
      </c>
      <c r="S455" s="47">
        <v>1</v>
      </c>
      <c r="T455" s="42">
        <v>0.37</v>
      </c>
      <c r="U455" s="42">
        <v>-1</v>
      </c>
      <c r="V455" s="42">
        <v>0</v>
      </c>
      <c r="W455" s="42">
        <v>105</v>
      </c>
      <c r="X455" s="42">
        <v>105</v>
      </c>
      <c r="Y455" s="42">
        <v>0</v>
      </c>
      <c r="Z455" s="42">
        <v>0</v>
      </c>
      <c r="AA455" s="42">
        <v>0</v>
      </c>
      <c r="AB455" s="42">
        <v>0.5</v>
      </c>
      <c r="AC455" s="42">
        <v>0</v>
      </c>
      <c r="AD455" s="42">
        <v>0</v>
      </c>
      <c r="AE455" s="42">
        <v>0</v>
      </c>
      <c r="AF455" s="42">
        <v>0</v>
      </c>
      <c r="AG455" s="42">
        <v>0</v>
      </c>
      <c r="AH455" s="42">
        <v>0</v>
      </c>
      <c r="AI455" s="47">
        <v>0</v>
      </c>
      <c r="AJ455" s="47">
        <v>0</v>
      </c>
      <c r="AK455" s="47">
        <v>0</v>
      </c>
      <c r="AL455" s="47">
        <v>1</v>
      </c>
      <c r="AM455" s="47">
        <v>0</v>
      </c>
      <c r="AN455">
        <v>0</v>
      </c>
      <c r="AO455" s="47">
        <v>0</v>
      </c>
      <c r="AP455" s="47">
        <v>0</v>
      </c>
      <c r="AQ455" s="47">
        <v>0</v>
      </c>
      <c r="AR455" s="47">
        <v>0</v>
      </c>
      <c r="AS455" s="47">
        <v>0</v>
      </c>
      <c r="AT455" s="47">
        <v>0</v>
      </c>
      <c r="AU455" s="47">
        <v>0</v>
      </c>
      <c r="AV455" s="47">
        <v>0</v>
      </c>
      <c r="AW455" s="47">
        <v>0</v>
      </c>
      <c r="AX455" s="47">
        <v>0</v>
      </c>
      <c r="AY455">
        <v>0</v>
      </c>
      <c r="AZ455" s="47">
        <v>0</v>
      </c>
      <c r="BA455" s="47">
        <v>0</v>
      </c>
      <c r="BB455">
        <v>0</v>
      </c>
      <c r="BC455" t="s">
        <v>550</v>
      </c>
      <c r="BD455">
        <v>-1</v>
      </c>
      <c r="BE455">
        <v>0</v>
      </c>
      <c r="BF455">
        <v>1</v>
      </c>
      <c r="BG455">
        <v>0</v>
      </c>
    </row>
    <row r="456" spans="1:59" x14ac:dyDescent="0.25">
      <c r="A456" s="47">
        <v>0</v>
      </c>
      <c r="B456" s="47">
        <v>1</v>
      </c>
      <c r="C456" s="47">
        <v>0</v>
      </c>
      <c r="D456" s="47">
        <v>0</v>
      </c>
      <c r="E456" s="47">
        <v>0</v>
      </c>
      <c r="F456" s="47">
        <v>0</v>
      </c>
      <c r="G456" s="47">
        <v>0</v>
      </c>
      <c r="H456" s="47">
        <v>0</v>
      </c>
      <c r="I456" s="47">
        <v>0</v>
      </c>
      <c r="J456" s="47">
        <v>0</v>
      </c>
      <c r="K456" s="47">
        <v>21</v>
      </c>
      <c r="L456" s="47">
        <v>284</v>
      </c>
      <c r="M456" s="47">
        <v>4</v>
      </c>
      <c r="N456" s="47">
        <v>6</v>
      </c>
      <c r="O456" s="42">
        <v>0</v>
      </c>
      <c r="P456" s="42">
        <v>3.47</v>
      </c>
      <c r="Q456" s="42">
        <v>-0.53</v>
      </c>
      <c r="R456" s="42">
        <v>0.6</v>
      </c>
      <c r="S456" s="47">
        <v>2</v>
      </c>
      <c r="T456" s="42">
        <v>0.38</v>
      </c>
      <c r="U456" s="42">
        <v>0.6</v>
      </c>
      <c r="V456" s="42">
        <v>0</v>
      </c>
      <c r="W456" s="42">
        <v>18</v>
      </c>
      <c r="X456" s="42">
        <v>19</v>
      </c>
      <c r="Y456" s="42">
        <v>0</v>
      </c>
      <c r="Z456" s="42">
        <v>0.5</v>
      </c>
      <c r="AA456" s="42">
        <v>0</v>
      </c>
      <c r="AB456" s="42">
        <v>0</v>
      </c>
      <c r="AC456" s="42">
        <v>0</v>
      </c>
      <c r="AD456" s="42">
        <v>0</v>
      </c>
      <c r="AE456" s="42">
        <v>0</v>
      </c>
      <c r="AF456" s="42">
        <v>0</v>
      </c>
      <c r="AG456" s="42">
        <v>0</v>
      </c>
      <c r="AH456" s="42">
        <v>0</v>
      </c>
      <c r="AI456" s="47">
        <v>0</v>
      </c>
      <c r="AJ456" s="47">
        <v>1</v>
      </c>
      <c r="AK456" s="47">
        <v>0</v>
      </c>
      <c r="AL456" s="47">
        <v>0</v>
      </c>
      <c r="AM456" s="47">
        <v>0</v>
      </c>
      <c r="AN456">
        <v>0</v>
      </c>
      <c r="AO456" s="47">
        <v>0</v>
      </c>
      <c r="AP456" s="47">
        <v>0</v>
      </c>
      <c r="AQ456" s="47">
        <v>0</v>
      </c>
      <c r="AR456" s="47">
        <v>0</v>
      </c>
      <c r="AS456" s="47">
        <v>0</v>
      </c>
      <c r="AT456" s="47">
        <v>0</v>
      </c>
      <c r="AU456" s="47">
        <v>0</v>
      </c>
      <c r="AV456" s="47">
        <v>0</v>
      </c>
      <c r="AW456" s="47">
        <v>0</v>
      </c>
      <c r="AX456" s="47">
        <v>0</v>
      </c>
      <c r="AY456">
        <v>0</v>
      </c>
      <c r="AZ456" s="47">
        <v>0</v>
      </c>
      <c r="BA456" s="47">
        <v>0</v>
      </c>
      <c r="BB456">
        <v>0</v>
      </c>
      <c r="BC456" t="s">
        <v>261</v>
      </c>
      <c r="BD456">
        <v>1.2</v>
      </c>
      <c r="BE456">
        <v>0</v>
      </c>
      <c r="BF456">
        <v>2</v>
      </c>
      <c r="BG456">
        <v>0</v>
      </c>
    </row>
    <row r="457" spans="1:59" x14ac:dyDescent="0.25">
      <c r="A457" s="47">
        <v>5</v>
      </c>
      <c r="B457" s="47">
        <v>13</v>
      </c>
      <c r="C457" s="47">
        <v>17</v>
      </c>
      <c r="D457" s="47">
        <v>5</v>
      </c>
      <c r="E457" s="47">
        <v>14</v>
      </c>
      <c r="F457" s="47">
        <v>0</v>
      </c>
      <c r="G457" s="47">
        <v>4</v>
      </c>
      <c r="H457" s="47">
        <v>0</v>
      </c>
      <c r="I457" s="47">
        <v>0</v>
      </c>
      <c r="J457" s="47">
        <v>7</v>
      </c>
      <c r="K457" s="47">
        <v>21</v>
      </c>
      <c r="L457" s="47">
        <v>283</v>
      </c>
      <c r="M457" s="47">
        <v>3</v>
      </c>
      <c r="N457" s="47">
        <v>7</v>
      </c>
      <c r="O457" s="42">
        <v>0</v>
      </c>
      <c r="P457" s="42">
        <v>5.83</v>
      </c>
      <c r="Q457" s="42">
        <v>-0.42</v>
      </c>
      <c r="R457" s="42">
        <v>2.8</v>
      </c>
      <c r="S457" s="47">
        <v>20</v>
      </c>
      <c r="T457" s="42">
        <v>0.45</v>
      </c>
      <c r="U457" s="42">
        <v>2.95</v>
      </c>
      <c r="V457" s="42">
        <v>2.67</v>
      </c>
      <c r="W457" s="42">
        <v>100</v>
      </c>
      <c r="X457" s="42">
        <v>99</v>
      </c>
      <c r="Y457" s="42">
        <v>0.7</v>
      </c>
      <c r="Z457" s="42">
        <v>0.65</v>
      </c>
      <c r="AA457" s="42">
        <v>0.85</v>
      </c>
      <c r="AB457" s="42">
        <v>0.25</v>
      </c>
      <c r="AC457" s="42">
        <v>0.25</v>
      </c>
      <c r="AD457" s="42">
        <v>0.35</v>
      </c>
      <c r="AE457" s="42">
        <v>0</v>
      </c>
      <c r="AF457" s="42">
        <v>0</v>
      </c>
      <c r="AG457" s="42">
        <v>0.2</v>
      </c>
      <c r="AH457" s="42">
        <v>0</v>
      </c>
      <c r="AI457" s="47">
        <v>9</v>
      </c>
      <c r="AJ457" s="47">
        <v>9</v>
      </c>
      <c r="AK457" s="47">
        <v>13</v>
      </c>
      <c r="AL457" s="47">
        <v>4</v>
      </c>
      <c r="AM457" s="47">
        <v>3</v>
      </c>
      <c r="AN457">
        <v>0</v>
      </c>
      <c r="AO457" s="47">
        <v>3</v>
      </c>
      <c r="AP457" s="47">
        <v>0</v>
      </c>
      <c r="AQ457" s="47">
        <v>4</v>
      </c>
      <c r="AR457" s="47">
        <v>0</v>
      </c>
      <c r="AS457" s="47">
        <v>5</v>
      </c>
      <c r="AT457" s="47">
        <v>4</v>
      </c>
      <c r="AU457" s="47">
        <v>4</v>
      </c>
      <c r="AV457" s="47">
        <v>1</v>
      </c>
      <c r="AW457" s="47">
        <v>2</v>
      </c>
      <c r="AX457" s="47">
        <v>0</v>
      </c>
      <c r="AY457">
        <v>4</v>
      </c>
      <c r="AZ457" s="47">
        <v>0</v>
      </c>
      <c r="BA457" s="47">
        <v>0</v>
      </c>
      <c r="BB457">
        <v>0</v>
      </c>
      <c r="BC457" t="s">
        <v>114</v>
      </c>
      <c r="BD457">
        <v>29.599999999999998</v>
      </c>
      <c r="BE457">
        <v>26.7</v>
      </c>
      <c r="BF457">
        <v>10</v>
      </c>
      <c r="BG457">
        <v>10</v>
      </c>
    </row>
    <row r="458" spans="1:59" x14ac:dyDescent="0.25">
      <c r="A458" s="47">
        <v>0</v>
      </c>
      <c r="B458" s="47">
        <v>0</v>
      </c>
      <c r="C458" s="47">
        <v>0</v>
      </c>
      <c r="D458" s="47">
        <v>1</v>
      </c>
      <c r="E458" s="47">
        <v>0</v>
      </c>
      <c r="F458" s="47">
        <v>0</v>
      </c>
      <c r="G458" s="47">
        <v>0</v>
      </c>
      <c r="H458" s="47">
        <v>0</v>
      </c>
      <c r="I458" s="47">
        <v>0</v>
      </c>
      <c r="J458" s="47">
        <v>1</v>
      </c>
      <c r="K458" s="47">
        <v>21</v>
      </c>
      <c r="L458" s="47">
        <v>266</v>
      </c>
      <c r="M458" s="47">
        <v>3</v>
      </c>
      <c r="N458" s="47">
        <v>6</v>
      </c>
      <c r="O458" s="42">
        <v>0</v>
      </c>
      <c r="P458" s="42">
        <v>0.99</v>
      </c>
      <c r="Q458" s="42">
        <v>-0.61</v>
      </c>
      <c r="R458" s="42">
        <v>1.1599999999999999</v>
      </c>
      <c r="S458" s="47">
        <v>5</v>
      </c>
      <c r="T458" s="42">
        <v>0.38</v>
      </c>
      <c r="U458" s="42">
        <v>1.9333333333333333</v>
      </c>
      <c r="V458" s="42">
        <v>0</v>
      </c>
      <c r="W458" s="42">
        <v>23</v>
      </c>
      <c r="X458" s="42">
        <v>10</v>
      </c>
      <c r="Y458" s="42">
        <v>0</v>
      </c>
      <c r="Z458" s="42">
        <v>0</v>
      </c>
      <c r="AA458" s="42">
        <v>0</v>
      </c>
      <c r="AB458" s="42">
        <v>0</v>
      </c>
      <c r="AC458" s="42">
        <v>0.2</v>
      </c>
      <c r="AD458" s="42">
        <v>0.2</v>
      </c>
      <c r="AE458" s="42">
        <v>0</v>
      </c>
      <c r="AF458" s="42">
        <v>0</v>
      </c>
      <c r="AG458" s="42">
        <v>0</v>
      </c>
      <c r="AH458" s="42">
        <v>0</v>
      </c>
      <c r="AI458" s="47">
        <v>0</v>
      </c>
      <c r="AJ458" s="47">
        <v>0</v>
      </c>
      <c r="AK458" s="47">
        <v>0</v>
      </c>
      <c r="AL458" s="47">
        <v>0</v>
      </c>
      <c r="AM458" s="47">
        <v>1</v>
      </c>
      <c r="AN458">
        <v>0</v>
      </c>
      <c r="AO458" s="47">
        <v>1</v>
      </c>
      <c r="AP458" s="47">
        <v>0</v>
      </c>
      <c r="AQ458" s="47">
        <v>0</v>
      </c>
      <c r="AR458" s="47">
        <v>0</v>
      </c>
      <c r="AS458" s="47">
        <v>0</v>
      </c>
      <c r="AT458" s="47">
        <v>0</v>
      </c>
      <c r="AU458" s="47">
        <v>0</v>
      </c>
      <c r="AV458" s="47">
        <v>0</v>
      </c>
      <c r="AW458" s="47">
        <v>0</v>
      </c>
      <c r="AX458" s="47">
        <v>0</v>
      </c>
      <c r="AY458">
        <v>0</v>
      </c>
      <c r="AZ458" s="47">
        <v>0</v>
      </c>
      <c r="BA458" s="47">
        <v>0</v>
      </c>
      <c r="BB458">
        <v>0</v>
      </c>
      <c r="BC458" t="s">
        <v>485</v>
      </c>
      <c r="BD458">
        <v>5.8</v>
      </c>
      <c r="BE458">
        <v>0</v>
      </c>
      <c r="BF458">
        <v>3</v>
      </c>
      <c r="BG458">
        <v>0</v>
      </c>
    </row>
    <row r="459" spans="1:59" x14ac:dyDescent="0.25">
      <c r="A459" s="47">
        <v>1</v>
      </c>
      <c r="B459" s="47">
        <v>5</v>
      </c>
      <c r="C459" s="47">
        <v>3</v>
      </c>
      <c r="D459" s="47">
        <v>0</v>
      </c>
      <c r="E459" s="47">
        <v>0</v>
      </c>
      <c r="F459" s="47">
        <v>0</v>
      </c>
      <c r="G459" s="47">
        <v>0</v>
      </c>
      <c r="H459" s="47">
        <v>0</v>
      </c>
      <c r="I459" s="47">
        <v>0</v>
      </c>
      <c r="J459" s="47">
        <v>0</v>
      </c>
      <c r="K459" s="47">
        <v>21</v>
      </c>
      <c r="L459" s="47">
        <v>277</v>
      </c>
      <c r="M459" s="47">
        <v>2</v>
      </c>
      <c r="N459" s="47">
        <v>6</v>
      </c>
      <c r="O459" s="42">
        <v>0</v>
      </c>
      <c r="P459" s="42">
        <v>0.8</v>
      </c>
      <c r="Q459" s="42">
        <v>-0.03</v>
      </c>
      <c r="R459" s="42">
        <v>0.62</v>
      </c>
      <c r="S459" s="47">
        <v>5</v>
      </c>
      <c r="T459" s="42">
        <v>0.37</v>
      </c>
      <c r="U459" s="42">
        <v>1.1499999999999999</v>
      </c>
      <c r="V459" s="42">
        <v>0.26666666666666666</v>
      </c>
      <c r="W459" s="42">
        <v>41</v>
      </c>
      <c r="X459" s="42">
        <v>11</v>
      </c>
      <c r="Y459" s="42">
        <v>0</v>
      </c>
      <c r="Z459" s="42">
        <v>1</v>
      </c>
      <c r="AA459" s="42">
        <v>0.6</v>
      </c>
      <c r="AB459" s="42">
        <v>0.2</v>
      </c>
      <c r="AC459" s="42">
        <v>0</v>
      </c>
      <c r="AD459" s="42">
        <v>0</v>
      </c>
      <c r="AE459" s="42">
        <v>0</v>
      </c>
      <c r="AF459" s="42">
        <v>0</v>
      </c>
      <c r="AG459" s="42">
        <v>0</v>
      </c>
      <c r="AH459" s="42">
        <v>0</v>
      </c>
      <c r="AI459" s="47">
        <v>0</v>
      </c>
      <c r="AJ459" s="47">
        <v>3</v>
      </c>
      <c r="AK459" s="47">
        <v>1</v>
      </c>
      <c r="AL459" s="47">
        <v>0</v>
      </c>
      <c r="AM459" s="47">
        <v>0</v>
      </c>
      <c r="AN459">
        <v>0</v>
      </c>
      <c r="AO459" s="47">
        <v>0</v>
      </c>
      <c r="AP459" s="47">
        <v>0</v>
      </c>
      <c r="AQ459" s="47">
        <v>0</v>
      </c>
      <c r="AR459" s="47">
        <v>0</v>
      </c>
      <c r="AS459" s="47">
        <v>0</v>
      </c>
      <c r="AT459" s="47">
        <v>2</v>
      </c>
      <c r="AU459" s="47">
        <v>2</v>
      </c>
      <c r="AV459" s="47">
        <v>1</v>
      </c>
      <c r="AW459" s="47">
        <v>0</v>
      </c>
      <c r="AX459" s="47">
        <v>0</v>
      </c>
      <c r="AY459">
        <v>0</v>
      </c>
      <c r="AZ459" s="47">
        <v>0</v>
      </c>
      <c r="BA459" s="47">
        <v>0</v>
      </c>
      <c r="BB459">
        <v>0</v>
      </c>
      <c r="BC459" t="s">
        <v>151</v>
      </c>
      <c r="BD459">
        <v>3.3</v>
      </c>
      <c r="BE459">
        <v>0.79999999999999982</v>
      </c>
      <c r="BF459">
        <v>3</v>
      </c>
      <c r="BG459">
        <v>3</v>
      </c>
    </row>
    <row r="460" spans="1:59" x14ac:dyDescent="0.25">
      <c r="A460" s="47">
        <v>0</v>
      </c>
      <c r="B460" s="47">
        <v>1</v>
      </c>
      <c r="C460" s="47">
        <v>0</v>
      </c>
      <c r="D460" s="47">
        <v>0</v>
      </c>
      <c r="E460" s="47">
        <v>2</v>
      </c>
      <c r="F460" s="47">
        <v>0</v>
      </c>
      <c r="G460" s="47">
        <v>1</v>
      </c>
      <c r="H460" s="47">
        <v>0</v>
      </c>
      <c r="I460" s="47">
        <v>0</v>
      </c>
      <c r="J460" s="47">
        <v>0</v>
      </c>
      <c r="K460" s="47">
        <v>21</v>
      </c>
      <c r="L460" s="47">
        <v>283</v>
      </c>
      <c r="M460" s="47">
        <v>5</v>
      </c>
      <c r="N460" s="47">
        <v>6</v>
      </c>
      <c r="O460" s="42">
        <v>0</v>
      </c>
      <c r="P460" s="42">
        <v>2.0699999999999998</v>
      </c>
      <c r="Q460" s="42">
        <v>-0.21</v>
      </c>
      <c r="R460" s="42">
        <v>0.68</v>
      </c>
      <c r="S460" s="47">
        <v>5</v>
      </c>
      <c r="T460" s="42">
        <v>0.38</v>
      </c>
      <c r="U460" s="42">
        <v>0.73333333333333339</v>
      </c>
      <c r="V460" s="42">
        <v>0.6</v>
      </c>
      <c r="W460" s="42">
        <v>32</v>
      </c>
      <c r="X460" s="42">
        <v>23</v>
      </c>
      <c r="Y460" s="42">
        <v>0.4</v>
      </c>
      <c r="Z460" s="42">
        <v>0.2</v>
      </c>
      <c r="AA460" s="42">
        <v>0</v>
      </c>
      <c r="AB460" s="42">
        <v>0</v>
      </c>
      <c r="AC460" s="42">
        <v>0</v>
      </c>
      <c r="AD460" s="42">
        <v>0</v>
      </c>
      <c r="AE460" s="42">
        <v>0</v>
      </c>
      <c r="AF460" s="42">
        <v>0</v>
      </c>
      <c r="AG460" s="42">
        <v>0.2</v>
      </c>
      <c r="AH460" s="42">
        <v>0</v>
      </c>
      <c r="AI460" s="47">
        <v>2</v>
      </c>
      <c r="AJ460" s="47">
        <v>1</v>
      </c>
      <c r="AK460" s="47">
        <v>0</v>
      </c>
      <c r="AL460" s="47">
        <v>0</v>
      </c>
      <c r="AM460" s="47">
        <v>0</v>
      </c>
      <c r="AN460">
        <v>0</v>
      </c>
      <c r="AO460" s="47">
        <v>0</v>
      </c>
      <c r="AP460" s="47">
        <v>0</v>
      </c>
      <c r="AQ460" s="47">
        <v>0</v>
      </c>
      <c r="AR460" s="47">
        <v>0</v>
      </c>
      <c r="AS460" s="47">
        <v>0</v>
      </c>
      <c r="AT460" s="47">
        <v>0</v>
      </c>
      <c r="AU460" s="47">
        <v>0</v>
      </c>
      <c r="AV460" s="47">
        <v>0</v>
      </c>
      <c r="AW460" s="47">
        <v>0</v>
      </c>
      <c r="AX460" s="47">
        <v>0</v>
      </c>
      <c r="AY460">
        <v>0</v>
      </c>
      <c r="AZ460" s="47">
        <v>0</v>
      </c>
      <c r="BA460" s="47">
        <v>1</v>
      </c>
      <c r="BB460">
        <v>0</v>
      </c>
      <c r="BC460" t="s">
        <v>150</v>
      </c>
      <c r="BD460">
        <v>2.2000000000000002</v>
      </c>
      <c r="BE460">
        <v>1.2</v>
      </c>
      <c r="BF460">
        <v>3</v>
      </c>
      <c r="BG460">
        <v>2</v>
      </c>
    </row>
    <row r="461" spans="1:59" x14ac:dyDescent="0.25">
      <c r="A461" s="47">
        <v>5</v>
      </c>
      <c r="B461" s="47">
        <v>25</v>
      </c>
      <c r="C461" s="47">
        <v>28</v>
      </c>
      <c r="D461" s="47">
        <v>5</v>
      </c>
      <c r="E461" s="47">
        <v>30</v>
      </c>
      <c r="F461" s="47">
        <v>1</v>
      </c>
      <c r="G461" s="47">
        <v>3</v>
      </c>
      <c r="H461" s="47">
        <v>3</v>
      </c>
      <c r="I461" s="47">
        <v>1</v>
      </c>
      <c r="J461" s="47">
        <v>6</v>
      </c>
      <c r="K461" s="47">
        <v>21</v>
      </c>
      <c r="L461" s="47">
        <v>262</v>
      </c>
      <c r="M461" s="47">
        <v>2</v>
      </c>
      <c r="N461" s="47">
        <v>7</v>
      </c>
      <c r="O461" s="42">
        <v>11.8</v>
      </c>
      <c r="P461" s="42">
        <v>15.52</v>
      </c>
      <c r="Q461" s="42">
        <v>1.64</v>
      </c>
      <c r="R461" s="42">
        <v>5.22</v>
      </c>
      <c r="S461" s="47">
        <v>19</v>
      </c>
      <c r="T461" s="42">
        <v>9.4499999999999993</v>
      </c>
      <c r="U461" s="42">
        <v>7.06</v>
      </c>
      <c r="V461" s="42">
        <v>3.177777777777778</v>
      </c>
      <c r="W461" s="42">
        <v>82</v>
      </c>
      <c r="X461" s="42">
        <v>105</v>
      </c>
      <c r="Y461" s="42">
        <v>1.58</v>
      </c>
      <c r="Z461" s="42">
        <v>1.32</v>
      </c>
      <c r="AA461" s="42">
        <v>1.47</v>
      </c>
      <c r="AB461" s="42">
        <v>0.26</v>
      </c>
      <c r="AC461" s="42">
        <v>0.26</v>
      </c>
      <c r="AD461" s="42">
        <v>0.32</v>
      </c>
      <c r="AE461" s="42">
        <v>0.05</v>
      </c>
      <c r="AF461" s="42">
        <v>0.16</v>
      </c>
      <c r="AG461" s="42">
        <v>0.16</v>
      </c>
      <c r="AH461" s="42">
        <v>0.05</v>
      </c>
      <c r="AI461" s="47">
        <v>18</v>
      </c>
      <c r="AJ461" s="47">
        <v>14</v>
      </c>
      <c r="AK461" s="47">
        <v>14</v>
      </c>
      <c r="AL461" s="47">
        <v>2</v>
      </c>
      <c r="AM461" s="47">
        <v>2</v>
      </c>
      <c r="AN461">
        <v>0</v>
      </c>
      <c r="AO461" s="47">
        <v>6</v>
      </c>
      <c r="AP461" s="47">
        <v>2</v>
      </c>
      <c r="AQ461" s="47">
        <v>2</v>
      </c>
      <c r="AR461" s="47">
        <v>1</v>
      </c>
      <c r="AS461" s="47">
        <v>12</v>
      </c>
      <c r="AT461" s="47">
        <v>11</v>
      </c>
      <c r="AU461" s="47">
        <v>14</v>
      </c>
      <c r="AV461" s="47">
        <v>3</v>
      </c>
      <c r="AW461" s="47">
        <v>3</v>
      </c>
      <c r="AX461" s="47">
        <v>1</v>
      </c>
      <c r="AY461">
        <v>0</v>
      </c>
      <c r="AZ461" s="47">
        <v>1</v>
      </c>
      <c r="BA461" s="47">
        <v>1</v>
      </c>
      <c r="BB461">
        <v>0</v>
      </c>
      <c r="BC461" t="s">
        <v>169</v>
      </c>
      <c r="BD461">
        <v>70.600000000000009</v>
      </c>
      <c r="BE461">
        <v>28.599999999999998</v>
      </c>
      <c r="BF461">
        <v>10</v>
      </c>
      <c r="BG461">
        <v>9</v>
      </c>
    </row>
    <row r="462" spans="1:59" x14ac:dyDescent="0.25">
      <c r="A462" s="47">
        <v>5</v>
      </c>
      <c r="B462" s="47">
        <v>27</v>
      </c>
      <c r="C462" s="47">
        <v>44</v>
      </c>
      <c r="D462" s="47">
        <v>10</v>
      </c>
      <c r="E462" s="47">
        <v>19</v>
      </c>
      <c r="F462" s="47">
        <v>0</v>
      </c>
      <c r="G462" s="47">
        <v>0</v>
      </c>
      <c r="H462" s="47">
        <v>2</v>
      </c>
      <c r="I462" s="47">
        <v>1</v>
      </c>
      <c r="J462" s="47">
        <v>5</v>
      </c>
      <c r="K462" s="47">
        <v>21</v>
      </c>
      <c r="L462" s="47">
        <v>290</v>
      </c>
      <c r="M462" s="47">
        <v>2</v>
      </c>
      <c r="N462" s="47">
        <v>7</v>
      </c>
      <c r="O462" s="42">
        <v>5.5</v>
      </c>
      <c r="P462" s="42">
        <v>5.16</v>
      </c>
      <c r="Q462" s="42">
        <v>0.66</v>
      </c>
      <c r="R462" s="42">
        <v>3.72</v>
      </c>
      <c r="S462" s="47">
        <v>19</v>
      </c>
      <c r="T462" s="42">
        <v>4.6399999999999997</v>
      </c>
      <c r="U462" s="42">
        <v>3.5249999999999999</v>
      </c>
      <c r="V462" s="42">
        <v>3.8636363636363638</v>
      </c>
      <c r="W462" s="42">
        <v>93</v>
      </c>
      <c r="X462" s="42">
        <v>98</v>
      </c>
      <c r="Y462" s="42">
        <v>1</v>
      </c>
      <c r="Z462" s="42">
        <v>1.42</v>
      </c>
      <c r="AA462" s="42">
        <v>2.3199999999999998</v>
      </c>
      <c r="AB462" s="42">
        <v>0.26</v>
      </c>
      <c r="AC462" s="42">
        <v>0.53</v>
      </c>
      <c r="AD462" s="42">
        <v>0.26</v>
      </c>
      <c r="AE462" s="42">
        <v>0</v>
      </c>
      <c r="AF462" s="42">
        <v>0.11</v>
      </c>
      <c r="AG462" s="42">
        <v>0</v>
      </c>
      <c r="AH462" s="42">
        <v>0.05</v>
      </c>
      <c r="AI462" s="47">
        <v>9</v>
      </c>
      <c r="AJ462" s="47">
        <v>9</v>
      </c>
      <c r="AK462" s="47">
        <v>23</v>
      </c>
      <c r="AL462" s="47">
        <v>3</v>
      </c>
      <c r="AM462" s="47">
        <v>6</v>
      </c>
      <c r="AN462">
        <v>0</v>
      </c>
      <c r="AO462" s="47">
        <v>2</v>
      </c>
      <c r="AP462" s="47">
        <v>1</v>
      </c>
      <c r="AQ462" s="47">
        <v>0</v>
      </c>
      <c r="AR462" s="47">
        <v>0</v>
      </c>
      <c r="AS462" s="47">
        <v>10</v>
      </c>
      <c r="AT462" s="47">
        <v>18</v>
      </c>
      <c r="AU462" s="47">
        <v>21</v>
      </c>
      <c r="AV462" s="47">
        <v>2</v>
      </c>
      <c r="AW462" s="47">
        <v>4</v>
      </c>
      <c r="AX462" s="47">
        <v>0</v>
      </c>
      <c r="AY462">
        <v>3</v>
      </c>
      <c r="AZ462" s="47">
        <v>1</v>
      </c>
      <c r="BA462" s="47">
        <v>0</v>
      </c>
      <c r="BB462">
        <v>1</v>
      </c>
      <c r="BC462" t="s">
        <v>390</v>
      </c>
      <c r="BD462">
        <v>28.2</v>
      </c>
      <c r="BE462">
        <v>45.5</v>
      </c>
      <c r="BF462">
        <v>8</v>
      </c>
      <c r="BG462">
        <v>12</v>
      </c>
    </row>
    <row r="463" spans="1:59" x14ac:dyDescent="0.25">
      <c r="A463" s="47">
        <v>2</v>
      </c>
      <c r="B463" s="47">
        <v>39</v>
      </c>
      <c r="C463" s="47">
        <v>37</v>
      </c>
      <c r="D463" s="47">
        <v>2</v>
      </c>
      <c r="E463" s="47">
        <v>32</v>
      </c>
      <c r="F463" s="47">
        <v>1</v>
      </c>
      <c r="G463" s="47">
        <v>3</v>
      </c>
      <c r="H463" s="47">
        <v>1</v>
      </c>
      <c r="I463" s="47">
        <v>1</v>
      </c>
      <c r="J463" s="47">
        <v>7</v>
      </c>
      <c r="K463" s="47">
        <v>21</v>
      </c>
      <c r="L463" s="47">
        <v>262</v>
      </c>
      <c r="M463" s="47">
        <v>2</v>
      </c>
      <c r="N463" s="47">
        <v>7</v>
      </c>
      <c r="O463" s="42">
        <v>11.2</v>
      </c>
      <c r="P463" s="42">
        <v>10.25</v>
      </c>
      <c r="Q463" s="42">
        <v>1.47</v>
      </c>
      <c r="R463" s="42">
        <v>5</v>
      </c>
      <c r="S463" s="47">
        <v>21</v>
      </c>
      <c r="T463" s="42">
        <v>9.01</v>
      </c>
      <c r="U463" s="42">
        <v>5.83</v>
      </c>
      <c r="V463" s="42">
        <v>4.2636363636363646</v>
      </c>
      <c r="W463" s="42">
        <v>92</v>
      </c>
      <c r="X463" s="42">
        <v>105</v>
      </c>
      <c r="Y463" s="42">
        <v>1.52</v>
      </c>
      <c r="Z463" s="42">
        <v>1.86</v>
      </c>
      <c r="AA463" s="42">
        <v>1.76</v>
      </c>
      <c r="AB463" s="42">
        <v>0.1</v>
      </c>
      <c r="AC463" s="42">
        <v>0.1</v>
      </c>
      <c r="AD463" s="42">
        <v>0.33</v>
      </c>
      <c r="AE463" s="42">
        <v>0.05</v>
      </c>
      <c r="AF463" s="42">
        <v>0.05</v>
      </c>
      <c r="AG463" s="42">
        <v>0.14000000000000001</v>
      </c>
      <c r="AH463" s="42">
        <v>0.05</v>
      </c>
      <c r="AI463" s="47">
        <v>18</v>
      </c>
      <c r="AJ463" s="47">
        <v>15</v>
      </c>
      <c r="AK463" s="47">
        <v>19</v>
      </c>
      <c r="AL463" s="47">
        <v>2</v>
      </c>
      <c r="AM463" s="47">
        <v>0</v>
      </c>
      <c r="AN463">
        <v>1</v>
      </c>
      <c r="AO463" s="47">
        <v>6</v>
      </c>
      <c r="AP463" s="47">
        <v>0</v>
      </c>
      <c r="AQ463" s="47">
        <v>2</v>
      </c>
      <c r="AR463" s="47">
        <v>0</v>
      </c>
      <c r="AS463" s="47">
        <v>14</v>
      </c>
      <c r="AT463" s="47">
        <v>24</v>
      </c>
      <c r="AU463" s="47">
        <v>18</v>
      </c>
      <c r="AV463" s="47">
        <v>0</v>
      </c>
      <c r="AW463" s="47">
        <v>2</v>
      </c>
      <c r="AX463" s="47">
        <v>0</v>
      </c>
      <c r="AY463">
        <v>1</v>
      </c>
      <c r="AZ463" s="47">
        <v>1</v>
      </c>
      <c r="BA463" s="47">
        <v>1</v>
      </c>
      <c r="BB463">
        <v>1</v>
      </c>
      <c r="BC463" t="s">
        <v>102</v>
      </c>
      <c r="BD463">
        <v>56.699999999999996</v>
      </c>
      <c r="BE463">
        <v>47.2</v>
      </c>
      <c r="BF463">
        <v>10</v>
      </c>
      <c r="BG463">
        <v>11</v>
      </c>
    </row>
    <row r="464" spans="1:59" x14ac:dyDescent="0.25">
      <c r="A464" s="47">
        <v>4</v>
      </c>
      <c r="B464" s="47">
        <v>19</v>
      </c>
      <c r="C464" s="47">
        <v>15</v>
      </c>
      <c r="D464" s="47">
        <v>5</v>
      </c>
      <c r="E464" s="47">
        <v>5</v>
      </c>
      <c r="F464" s="47">
        <v>0</v>
      </c>
      <c r="G464" s="47">
        <v>0</v>
      </c>
      <c r="H464" s="47">
        <v>2</v>
      </c>
      <c r="I464" s="47">
        <v>0</v>
      </c>
      <c r="J464" s="47">
        <v>5</v>
      </c>
      <c r="K464" s="47">
        <v>21</v>
      </c>
      <c r="L464" s="47">
        <v>290</v>
      </c>
      <c r="M464" s="47">
        <v>3</v>
      </c>
      <c r="N464" s="47">
        <v>7</v>
      </c>
      <c r="O464" s="42">
        <v>2.2000000000000002</v>
      </c>
      <c r="P464" s="42">
        <v>5.75</v>
      </c>
      <c r="Q464" s="42">
        <v>-1.94</v>
      </c>
      <c r="R464" s="42">
        <v>3.39</v>
      </c>
      <c r="S464" s="47">
        <v>17</v>
      </c>
      <c r="T464" s="42">
        <v>2.12</v>
      </c>
      <c r="U464" s="42">
        <v>2.2749999999999999</v>
      </c>
      <c r="V464" s="42">
        <v>4.3777777777777782</v>
      </c>
      <c r="W464" s="42">
        <v>101</v>
      </c>
      <c r="X464" s="42">
        <v>98</v>
      </c>
      <c r="Y464" s="42">
        <v>0.28999999999999998</v>
      </c>
      <c r="Z464" s="42">
        <v>1.1200000000000001</v>
      </c>
      <c r="AA464" s="42">
        <v>0.88</v>
      </c>
      <c r="AB464" s="42">
        <v>0.24</v>
      </c>
      <c r="AC464" s="42">
        <v>0.28999999999999998</v>
      </c>
      <c r="AD464" s="42">
        <v>0.28999999999999998</v>
      </c>
      <c r="AE464" s="42">
        <v>0</v>
      </c>
      <c r="AF464" s="42">
        <v>0.12</v>
      </c>
      <c r="AG464" s="42">
        <v>0</v>
      </c>
      <c r="AH464" s="42">
        <v>0</v>
      </c>
      <c r="AI464" s="47">
        <v>4</v>
      </c>
      <c r="AJ464" s="47">
        <v>4</v>
      </c>
      <c r="AK464" s="47">
        <v>7</v>
      </c>
      <c r="AL464" s="47">
        <v>3</v>
      </c>
      <c r="AM464" s="47">
        <v>2</v>
      </c>
      <c r="AN464">
        <v>0</v>
      </c>
      <c r="AO464" s="47">
        <v>2</v>
      </c>
      <c r="AP464" s="47">
        <v>1</v>
      </c>
      <c r="AQ464" s="47">
        <v>0</v>
      </c>
      <c r="AR464" s="47">
        <v>0</v>
      </c>
      <c r="AS464" s="47">
        <v>1</v>
      </c>
      <c r="AT464" s="47">
        <v>15</v>
      </c>
      <c r="AU464" s="47">
        <v>8</v>
      </c>
      <c r="AV464" s="47">
        <v>1</v>
      </c>
      <c r="AW464" s="47">
        <v>3</v>
      </c>
      <c r="AX464" s="47">
        <v>0</v>
      </c>
      <c r="AY464">
        <v>3</v>
      </c>
      <c r="AZ464" s="47">
        <v>1</v>
      </c>
      <c r="BA464" s="47">
        <v>0</v>
      </c>
      <c r="BB464">
        <v>0</v>
      </c>
      <c r="BC464" t="s">
        <v>408</v>
      </c>
      <c r="BD464">
        <v>21.299999999999997</v>
      </c>
      <c r="BE464">
        <v>40.5</v>
      </c>
      <c r="BF464">
        <v>9</v>
      </c>
      <c r="BG464">
        <v>9</v>
      </c>
    </row>
    <row r="465" spans="1:59" x14ac:dyDescent="0.25">
      <c r="A465" s="47">
        <v>1</v>
      </c>
      <c r="B465" s="47">
        <v>7</v>
      </c>
      <c r="C465" s="47">
        <v>6</v>
      </c>
      <c r="D465" s="47">
        <v>4</v>
      </c>
      <c r="E465" s="47">
        <v>2</v>
      </c>
      <c r="F465" s="47">
        <v>0</v>
      </c>
      <c r="G465" s="47">
        <v>3</v>
      </c>
      <c r="H465" s="47">
        <v>1</v>
      </c>
      <c r="I465" s="47">
        <v>0</v>
      </c>
      <c r="J465" s="47">
        <v>5</v>
      </c>
      <c r="K465" s="47">
        <v>21</v>
      </c>
      <c r="L465" s="47">
        <v>280</v>
      </c>
      <c r="M465" s="47">
        <v>2</v>
      </c>
      <c r="N465" s="47">
        <v>2</v>
      </c>
      <c r="O465" s="42">
        <v>7.4</v>
      </c>
      <c r="P465" s="42">
        <v>9.2799999999999994</v>
      </c>
      <c r="Q465" s="42">
        <v>0.69</v>
      </c>
      <c r="R465" s="42">
        <v>6.63</v>
      </c>
      <c r="S465" s="47">
        <v>7</v>
      </c>
      <c r="T465" s="42">
        <v>6.05</v>
      </c>
      <c r="U465" s="42">
        <v>4.7</v>
      </c>
      <c r="V465" s="42">
        <v>8.0749999999999993</v>
      </c>
      <c r="W465" s="42">
        <v>56</v>
      </c>
      <c r="X465" s="42">
        <v>51</v>
      </c>
      <c r="Y465" s="42">
        <v>0.28999999999999998</v>
      </c>
      <c r="Z465" s="42">
        <v>1</v>
      </c>
      <c r="AA465" s="42">
        <v>0.86</v>
      </c>
      <c r="AB465" s="42">
        <v>0.14000000000000001</v>
      </c>
      <c r="AC465" s="42">
        <v>0.56999999999999995</v>
      </c>
      <c r="AD465" s="42">
        <v>0.71</v>
      </c>
      <c r="AE465" s="42">
        <v>0</v>
      </c>
      <c r="AF465" s="42">
        <v>0.14000000000000001</v>
      </c>
      <c r="AG465" s="42">
        <v>0.43</v>
      </c>
      <c r="AH465" s="42">
        <v>0</v>
      </c>
      <c r="AI465" s="47">
        <v>0</v>
      </c>
      <c r="AJ465" s="47">
        <v>2</v>
      </c>
      <c r="AK465" s="47">
        <v>1</v>
      </c>
      <c r="AL465" s="47">
        <v>0</v>
      </c>
      <c r="AM465" s="47">
        <v>1</v>
      </c>
      <c r="AN465">
        <v>0</v>
      </c>
      <c r="AO465" s="47">
        <v>2</v>
      </c>
      <c r="AP465" s="47">
        <v>0</v>
      </c>
      <c r="AQ465" s="47">
        <v>1</v>
      </c>
      <c r="AR465" s="47">
        <v>0</v>
      </c>
      <c r="AS465" s="47">
        <v>2</v>
      </c>
      <c r="AT465" s="47">
        <v>5</v>
      </c>
      <c r="AU465" s="47">
        <v>5</v>
      </c>
      <c r="AV465" s="47">
        <v>1</v>
      </c>
      <c r="AW465" s="47">
        <v>3</v>
      </c>
      <c r="AX465" s="47">
        <v>0</v>
      </c>
      <c r="AY465">
        <v>3</v>
      </c>
      <c r="AZ465" s="47">
        <v>1</v>
      </c>
      <c r="BA465" s="47">
        <v>2</v>
      </c>
      <c r="BB465">
        <v>0</v>
      </c>
      <c r="BC465" t="s">
        <v>591</v>
      </c>
      <c r="BD465">
        <v>14.1</v>
      </c>
      <c r="BE465">
        <v>32.299999999999997</v>
      </c>
      <c r="BF465">
        <v>3</v>
      </c>
      <c r="BG465">
        <v>4</v>
      </c>
    </row>
    <row r="466" spans="1:59" x14ac:dyDescent="0.25">
      <c r="A466" s="47">
        <v>5</v>
      </c>
      <c r="B466" s="47">
        <v>19</v>
      </c>
      <c r="C466" s="47">
        <v>19</v>
      </c>
      <c r="D466" s="47">
        <v>6</v>
      </c>
      <c r="E466" s="47">
        <v>8</v>
      </c>
      <c r="F466" s="47">
        <v>0</v>
      </c>
      <c r="G466" s="47">
        <v>0</v>
      </c>
      <c r="H466" s="47">
        <v>2</v>
      </c>
      <c r="I466" s="47">
        <v>0</v>
      </c>
      <c r="J466" s="47">
        <v>2</v>
      </c>
      <c r="K466" s="47">
        <v>21</v>
      </c>
      <c r="L466" s="47">
        <v>294</v>
      </c>
      <c r="M466" s="47">
        <v>3</v>
      </c>
      <c r="N466" s="47">
        <v>6</v>
      </c>
      <c r="O466" s="42">
        <v>8.1999999999999993</v>
      </c>
      <c r="P466" s="42">
        <v>5.24</v>
      </c>
      <c r="Q466" s="42">
        <v>1.1299999999999999</v>
      </c>
      <c r="R466" s="42">
        <v>2.93</v>
      </c>
      <c r="S466" s="47">
        <v>16</v>
      </c>
      <c r="T466" s="42">
        <v>6.65</v>
      </c>
      <c r="U466" s="42">
        <v>2.3857142857142857</v>
      </c>
      <c r="V466" s="42">
        <v>3.3555555555555556</v>
      </c>
      <c r="W466" s="42">
        <v>99</v>
      </c>
      <c r="X466" s="42">
        <v>102</v>
      </c>
      <c r="Y466" s="42">
        <v>0.5</v>
      </c>
      <c r="Z466" s="42">
        <v>1.19</v>
      </c>
      <c r="AA466" s="42">
        <v>1.19</v>
      </c>
      <c r="AB466" s="42">
        <v>0.31</v>
      </c>
      <c r="AC466" s="42">
        <v>0.38</v>
      </c>
      <c r="AD466" s="42">
        <v>0.12</v>
      </c>
      <c r="AE466" s="42">
        <v>0</v>
      </c>
      <c r="AF466" s="42">
        <v>0.12</v>
      </c>
      <c r="AG466" s="42">
        <v>0</v>
      </c>
      <c r="AH466" s="42">
        <v>0</v>
      </c>
      <c r="AI466" s="47">
        <v>5</v>
      </c>
      <c r="AJ466" s="47">
        <v>8</v>
      </c>
      <c r="AK466" s="47">
        <v>6</v>
      </c>
      <c r="AL466" s="47">
        <v>1</v>
      </c>
      <c r="AM466" s="47">
        <v>3</v>
      </c>
      <c r="AN466">
        <v>0</v>
      </c>
      <c r="AO466" s="47">
        <v>1</v>
      </c>
      <c r="AP466" s="47">
        <v>0</v>
      </c>
      <c r="AQ466" s="47">
        <v>0</v>
      </c>
      <c r="AR466" s="47">
        <v>0</v>
      </c>
      <c r="AS466" s="47">
        <v>3</v>
      </c>
      <c r="AT466" s="47">
        <v>11</v>
      </c>
      <c r="AU466" s="47">
        <v>13</v>
      </c>
      <c r="AV466" s="47">
        <v>4</v>
      </c>
      <c r="AW466" s="47">
        <v>3</v>
      </c>
      <c r="AX466" s="47">
        <v>0</v>
      </c>
      <c r="AY466">
        <v>1</v>
      </c>
      <c r="AZ466" s="47">
        <v>2</v>
      </c>
      <c r="BA466" s="47">
        <v>0</v>
      </c>
      <c r="BB466">
        <v>0</v>
      </c>
      <c r="BC466" t="s">
        <v>437</v>
      </c>
      <c r="BD466">
        <v>16.700000000000003</v>
      </c>
      <c r="BE466">
        <v>30.2</v>
      </c>
      <c r="BF466">
        <v>7</v>
      </c>
      <c r="BG466">
        <v>9</v>
      </c>
    </row>
    <row r="467" spans="1:59" x14ac:dyDescent="0.25">
      <c r="A467" s="47">
        <v>7</v>
      </c>
      <c r="B467" s="47">
        <v>51</v>
      </c>
      <c r="C467" s="47">
        <v>39</v>
      </c>
      <c r="D467" s="47">
        <v>7</v>
      </c>
      <c r="E467" s="47">
        <v>28</v>
      </c>
      <c r="F467" s="47">
        <v>1</v>
      </c>
      <c r="G467" s="47">
        <v>6</v>
      </c>
      <c r="H467" s="47">
        <v>2</v>
      </c>
      <c r="I467" s="47">
        <v>0</v>
      </c>
      <c r="J467" s="47">
        <v>9</v>
      </c>
      <c r="K467" s="47">
        <v>21</v>
      </c>
      <c r="L467" s="47">
        <v>280</v>
      </c>
      <c r="M467" s="47">
        <v>2</v>
      </c>
      <c r="N467" s="47">
        <v>2</v>
      </c>
      <c r="O467" s="42">
        <v>11.9</v>
      </c>
      <c r="P467" s="42">
        <v>12.51</v>
      </c>
      <c r="Q467" s="42">
        <v>0.93</v>
      </c>
      <c r="R467" s="42">
        <v>7.26</v>
      </c>
      <c r="S467" s="47">
        <v>19</v>
      </c>
      <c r="T467" s="42">
        <v>9.58</v>
      </c>
      <c r="U467" s="42">
        <v>8.2500000000000018</v>
      </c>
      <c r="V467" s="42">
        <v>6.166666666666667</v>
      </c>
      <c r="W467" s="42">
        <v>96</v>
      </c>
      <c r="X467" s="42">
        <v>99</v>
      </c>
      <c r="Y467" s="42">
        <v>1.47</v>
      </c>
      <c r="Z467" s="42">
        <v>2.68</v>
      </c>
      <c r="AA467" s="42">
        <v>2.0499999999999998</v>
      </c>
      <c r="AB467" s="42">
        <v>0.37</v>
      </c>
      <c r="AC467" s="42">
        <v>0.37</v>
      </c>
      <c r="AD467" s="42">
        <v>0.47</v>
      </c>
      <c r="AE467" s="42">
        <v>0.05</v>
      </c>
      <c r="AF467" s="42">
        <v>0.11</v>
      </c>
      <c r="AG467" s="42">
        <v>0.32</v>
      </c>
      <c r="AH467" s="42">
        <v>0</v>
      </c>
      <c r="AI467" s="47">
        <v>15</v>
      </c>
      <c r="AJ467" s="47">
        <v>28</v>
      </c>
      <c r="AK467" s="47">
        <v>16</v>
      </c>
      <c r="AL467" s="47">
        <v>4</v>
      </c>
      <c r="AM467" s="47">
        <v>4</v>
      </c>
      <c r="AN467">
        <v>0</v>
      </c>
      <c r="AO467" s="47">
        <v>6</v>
      </c>
      <c r="AP467" s="47">
        <v>1</v>
      </c>
      <c r="AQ467" s="47">
        <v>5</v>
      </c>
      <c r="AR467" s="47">
        <v>0</v>
      </c>
      <c r="AS467" s="47">
        <v>13</v>
      </c>
      <c r="AT467" s="47">
        <v>23</v>
      </c>
      <c r="AU467" s="47">
        <v>23</v>
      </c>
      <c r="AV467" s="47">
        <v>3</v>
      </c>
      <c r="AW467" s="47">
        <v>3</v>
      </c>
      <c r="AX467" s="47">
        <v>1</v>
      </c>
      <c r="AY467">
        <v>3</v>
      </c>
      <c r="AZ467" s="47">
        <v>1</v>
      </c>
      <c r="BA467" s="47">
        <v>1</v>
      </c>
      <c r="BB467">
        <v>0</v>
      </c>
      <c r="BC467" t="s">
        <v>176</v>
      </c>
      <c r="BD467">
        <v>79.5</v>
      </c>
      <c r="BE467">
        <v>55.8</v>
      </c>
      <c r="BF467">
        <v>10</v>
      </c>
      <c r="BG467">
        <v>9</v>
      </c>
    </row>
    <row r="468" spans="1:59" x14ac:dyDescent="0.25">
      <c r="A468" s="47">
        <v>6</v>
      </c>
      <c r="B468" s="47">
        <v>25</v>
      </c>
      <c r="C468" s="47">
        <v>22</v>
      </c>
      <c r="D468" s="47">
        <v>4</v>
      </c>
      <c r="E468" s="47">
        <v>15</v>
      </c>
      <c r="F468" s="47">
        <v>1</v>
      </c>
      <c r="G468" s="47">
        <v>3</v>
      </c>
      <c r="H468" s="47">
        <v>1</v>
      </c>
      <c r="I468" s="47">
        <v>0</v>
      </c>
      <c r="J468" s="47">
        <v>5</v>
      </c>
      <c r="K468" s="47">
        <v>21</v>
      </c>
      <c r="L468" s="47">
        <v>275</v>
      </c>
      <c r="M468" s="47">
        <v>3</v>
      </c>
      <c r="N468" s="47">
        <v>7</v>
      </c>
      <c r="O468" s="42">
        <v>5.3</v>
      </c>
      <c r="P468" s="42">
        <v>9.36</v>
      </c>
      <c r="Q468" s="42">
        <v>-0.42</v>
      </c>
      <c r="R468" s="42">
        <v>3.66</v>
      </c>
      <c r="S468" s="47">
        <v>19</v>
      </c>
      <c r="T468" s="42">
        <v>4.4800000000000004</v>
      </c>
      <c r="U468" s="42">
        <v>3.04</v>
      </c>
      <c r="V468" s="42">
        <v>4.333333333333333</v>
      </c>
      <c r="W468" s="42">
        <v>98</v>
      </c>
      <c r="X468" s="42">
        <v>102</v>
      </c>
      <c r="Y468" s="42">
        <v>0.79</v>
      </c>
      <c r="Z468" s="42">
        <v>1.32</v>
      </c>
      <c r="AA468" s="42">
        <v>1.1599999999999999</v>
      </c>
      <c r="AB468" s="42">
        <v>0.32</v>
      </c>
      <c r="AC468" s="42">
        <v>0.21</v>
      </c>
      <c r="AD468" s="42">
        <v>0.26</v>
      </c>
      <c r="AE468" s="42">
        <v>0.05</v>
      </c>
      <c r="AF468" s="42">
        <v>0.05</v>
      </c>
      <c r="AG468" s="42">
        <v>0.16</v>
      </c>
      <c r="AH468" s="42">
        <v>0</v>
      </c>
      <c r="AI468" s="47">
        <v>7</v>
      </c>
      <c r="AJ468" s="47">
        <v>12</v>
      </c>
      <c r="AK468" s="47">
        <v>10</v>
      </c>
      <c r="AL468" s="47">
        <v>3</v>
      </c>
      <c r="AM468" s="47">
        <v>3</v>
      </c>
      <c r="AN468">
        <v>1</v>
      </c>
      <c r="AO468" s="47">
        <v>2</v>
      </c>
      <c r="AP468" s="47">
        <v>0</v>
      </c>
      <c r="AQ468" s="47">
        <v>1</v>
      </c>
      <c r="AR468" s="47">
        <v>0</v>
      </c>
      <c r="AS468" s="47">
        <v>8</v>
      </c>
      <c r="AT468" s="47">
        <v>13</v>
      </c>
      <c r="AU468" s="47">
        <v>12</v>
      </c>
      <c r="AV468" s="47">
        <v>3</v>
      </c>
      <c r="AW468" s="47">
        <v>1</v>
      </c>
      <c r="AX468" s="47">
        <v>0</v>
      </c>
      <c r="AY468">
        <v>3</v>
      </c>
      <c r="AZ468" s="47">
        <v>1</v>
      </c>
      <c r="BA468" s="47">
        <v>2</v>
      </c>
      <c r="BB468">
        <v>0</v>
      </c>
      <c r="BC468" t="s">
        <v>356</v>
      </c>
      <c r="BD468">
        <v>30.499999999999996</v>
      </c>
      <c r="BE468">
        <v>39.199999999999996</v>
      </c>
      <c r="BF468">
        <v>10</v>
      </c>
      <c r="BG468">
        <v>9</v>
      </c>
    </row>
    <row r="469" spans="1:59" x14ac:dyDescent="0.25">
      <c r="A469" s="47">
        <v>2</v>
      </c>
      <c r="B469" s="47">
        <v>11</v>
      </c>
      <c r="C469" s="47">
        <v>14</v>
      </c>
      <c r="D469" s="47">
        <v>0</v>
      </c>
      <c r="E469" s="47">
        <v>6</v>
      </c>
      <c r="F469" s="47">
        <v>0</v>
      </c>
      <c r="G469" s="47">
        <v>2</v>
      </c>
      <c r="H469" s="47">
        <v>2</v>
      </c>
      <c r="I469" s="47">
        <v>0</v>
      </c>
      <c r="J469" s="47">
        <v>4</v>
      </c>
      <c r="K469" s="47">
        <v>21</v>
      </c>
      <c r="L469" s="47">
        <v>275</v>
      </c>
      <c r="M469" s="47">
        <v>3</v>
      </c>
      <c r="N469" s="47">
        <v>7</v>
      </c>
      <c r="O469" s="42">
        <v>4.9000000000000004</v>
      </c>
      <c r="P469" s="42">
        <v>9.6</v>
      </c>
      <c r="Q469" s="42">
        <v>0.09</v>
      </c>
      <c r="R469" s="42">
        <v>4.3899999999999997</v>
      </c>
      <c r="S469" s="47">
        <v>11</v>
      </c>
      <c r="T469" s="42">
        <v>4.1500000000000004</v>
      </c>
      <c r="U469" s="42">
        <v>4.8</v>
      </c>
      <c r="V469" s="42">
        <v>3.9</v>
      </c>
      <c r="W469" s="42">
        <v>94</v>
      </c>
      <c r="X469" s="42">
        <v>102</v>
      </c>
      <c r="Y469" s="42">
        <v>0.55000000000000004</v>
      </c>
      <c r="Z469" s="42">
        <v>1</v>
      </c>
      <c r="AA469" s="42">
        <v>1.27</v>
      </c>
      <c r="AB469" s="42">
        <v>0.18</v>
      </c>
      <c r="AC469" s="42">
        <v>0</v>
      </c>
      <c r="AD469" s="42">
        <v>0.36</v>
      </c>
      <c r="AE469" s="42">
        <v>0</v>
      </c>
      <c r="AF469" s="42">
        <v>0.18</v>
      </c>
      <c r="AG469" s="42">
        <v>0.18</v>
      </c>
      <c r="AH469" s="42">
        <v>0</v>
      </c>
      <c r="AI469" s="47">
        <v>5</v>
      </c>
      <c r="AJ469" s="47">
        <v>8</v>
      </c>
      <c r="AK469" s="47">
        <v>4</v>
      </c>
      <c r="AL469" s="47">
        <v>0</v>
      </c>
      <c r="AM469" s="47">
        <v>0</v>
      </c>
      <c r="AN469">
        <v>0</v>
      </c>
      <c r="AO469" s="47">
        <v>2</v>
      </c>
      <c r="AP469" s="47">
        <v>1</v>
      </c>
      <c r="AQ469" s="47">
        <v>0</v>
      </c>
      <c r="AR469" s="47">
        <v>0</v>
      </c>
      <c r="AS469" s="47">
        <v>1</v>
      </c>
      <c r="AT469" s="47">
        <v>3</v>
      </c>
      <c r="AU469" s="47">
        <v>10</v>
      </c>
      <c r="AV469" s="47">
        <v>2</v>
      </c>
      <c r="AW469" s="47">
        <v>0</v>
      </c>
      <c r="AX469" s="47">
        <v>0</v>
      </c>
      <c r="AY469">
        <v>2</v>
      </c>
      <c r="AZ469" s="47">
        <v>1</v>
      </c>
      <c r="BA469" s="47">
        <v>2</v>
      </c>
      <c r="BB469">
        <v>0</v>
      </c>
      <c r="BC469" t="s">
        <v>197</v>
      </c>
      <c r="BD469">
        <v>28.9</v>
      </c>
      <c r="BE469">
        <v>19.5</v>
      </c>
      <c r="BF469">
        <v>6</v>
      </c>
      <c r="BG469">
        <v>5</v>
      </c>
    </row>
    <row r="470" spans="1:59" x14ac:dyDescent="0.25">
      <c r="A470" s="47">
        <v>2</v>
      </c>
      <c r="B470" s="47">
        <v>17</v>
      </c>
      <c r="C470" s="47">
        <v>25</v>
      </c>
      <c r="D470" s="47">
        <v>7</v>
      </c>
      <c r="E470" s="47">
        <v>8</v>
      </c>
      <c r="F470" s="47">
        <v>1</v>
      </c>
      <c r="G470" s="47">
        <v>6</v>
      </c>
      <c r="H470" s="47">
        <v>3</v>
      </c>
      <c r="I470" s="47">
        <v>0</v>
      </c>
      <c r="J470" s="47">
        <v>1</v>
      </c>
      <c r="K470" s="47">
        <v>21</v>
      </c>
      <c r="L470" s="47">
        <v>327</v>
      </c>
      <c r="M470" s="47">
        <v>3</v>
      </c>
      <c r="N470" s="47">
        <v>7</v>
      </c>
      <c r="O470" s="42">
        <v>3.8</v>
      </c>
      <c r="P470" s="42">
        <v>6.03</v>
      </c>
      <c r="Q470" s="42">
        <v>0.48</v>
      </c>
      <c r="R470" s="42">
        <v>4.82</v>
      </c>
      <c r="S470" s="47">
        <v>13</v>
      </c>
      <c r="T470" s="42">
        <v>3.34</v>
      </c>
      <c r="U470" s="42">
        <v>4.5333333333333332</v>
      </c>
      <c r="V470" s="42">
        <v>5.0571428571428569</v>
      </c>
      <c r="W470" s="42">
        <v>82</v>
      </c>
      <c r="X470" s="42">
        <v>103</v>
      </c>
      <c r="Y470" s="42">
        <v>0.62</v>
      </c>
      <c r="Z470" s="42">
        <v>1.31</v>
      </c>
      <c r="AA470" s="42">
        <v>1.92</v>
      </c>
      <c r="AB470" s="42">
        <v>0.15</v>
      </c>
      <c r="AC470" s="42">
        <v>0.54</v>
      </c>
      <c r="AD470" s="42">
        <v>0.08</v>
      </c>
      <c r="AE470" s="42">
        <v>0.08</v>
      </c>
      <c r="AF470" s="42">
        <v>0.23</v>
      </c>
      <c r="AG470" s="42">
        <v>0.46</v>
      </c>
      <c r="AH470" s="42">
        <v>0</v>
      </c>
      <c r="AI470" s="47">
        <v>4</v>
      </c>
      <c r="AJ470" s="47">
        <v>6</v>
      </c>
      <c r="AK470" s="47">
        <v>12</v>
      </c>
      <c r="AL470" s="47">
        <v>2</v>
      </c>
      <c r="AM470" s="47">
        <v>0</v>
      </c>
      <c r="AN470">
        <v>0</v>
      </c>
      <c r="AO470" s="47">
        <v>1</v>
      </c>
      <c r="AP470" s="47">
        <v>2</v>
      </c>
      <c r="AQ470" s="47">
        <v>3</v>
      </c>
      <c r="AR470" s="47">
        <v>0</v>
      </c>
      <c r="AS470" s="47">
        <v>4</v>
      </c>
      <c r="AT470" s="47">
        <v>11</v>
      </c>
      <c r="AU470" s="47">
        <v>13</v>
      </c>
      <c r="AV470" s="47">
        <v>0</v>
      </c>
      <c r="AW470" s="47">
        <v>7</v>
      </c>
      <c r="AX470" s="47">
        <v>1</v>
      </c>
      <c r="AY470">
        <v>0</v>
      </c>
      <c r="AZ470" s="47">
        <v>1</v>
      </c>
      <c r="BA470" s="47">
        <v>3</v>
      </c>
      <c r="BB470">
        <v>0</v>
      </c>
      <c r="BC470" t="s">
        <v>257</v>
      </c>
      <c r="BD470">
        <v>28.200000000000003</v>
      </c>
      <c r="BE470">
        <v>33.5</v>
      </c>
      <c r="BF470">
        <v>6</v>
      </c>
      <c r="BG470">
        <v>7</v>
      </c>
    </row>
    <row r="471" spans="1:59" x14ac:dyDescent="0.25">
      <c r="A471" s="47">
        <v>4</v>
      </c>
      <c r="B471" s="47">
        <v>17</v>
      </c>
      <c r="C471" s="47">
        <v>12</v>
      </c>
      <c r="D471" s="47">
        <v>2</v>
      </c>
      <c r="E471" s="47">
        <v>10</v>
      </c>
      <c r="F471" s="47">
        <v>0</v>
      </c>
      <c r="G471" s="47">
        <v>4</v>
      </c>
      <c r="H471" s="47">
        <v>1</v>
      </c>
      <c r="I471" s="47">
        <v>0</v>
      </c>
      <c r="J471" s="47">
        <v>13</v>
      </c>
      <c r="K471" s="47">
        <v>21</v>
      </c>
      <c r="L471" s="47">
        <v>263</v>
      </c>
      <c r="M471" s="47">
        <v>3</v>
      </c>
      <c r="N471" s="47">
        <v>7</v>
      </c>
      <c r="O471" s="42">
        <v>8.3000000000000007</v>
      </c>
      <c r="P471" s="42">
        <v>8.33</v>
      </c>
      <c r="Q471" s="42">
        <v>0.41</v>
      </c>
      <c r="R471" s="42">
        <v>4.8600000000000003</v>
      </c>
      <c r="S471" s="47">
        <v>20</v>
      </c>
      <c r="T471" s="42">
        <v>6.79</v>
      </c>
      <c r="U471" s="42">
        <v>5.33</v>
      </c>
      <c r="V471" s="42">
        <v>4.3900000000000006</v>
      </c>
      <c r="W471" s="42">
        <v>95</v>
      </c>
      <c r="X471" s="42">
        <v>96</v>
      </c>
      <c r="Y471" s="42">
        <v>0.5</v>
      </c>
      <c r="Z471" s="42">
        <v>0.85</v>
      </c>
      <c r="AA471" s="42">
        <v>0.6</v>
      </c>
      <c r="AB471" s="42">
        <v>0.2</v>
      </c>
      <c r="AC471" s="42">
        <v>0.1</v>
      </c>
      <c r="AD471" s="42">
        <v>0.65</v>
      </c>
      <c r="AE471" s="42">
        <v>0</v>
      </c>
      <c r="AF471" s="42">
        <v>0.05</v>
      </c>
      <c r="AG471" s="42">
        <v>0.2</v>
      </c>
      <c r="AH471" s="42">
        <v>0</v>
      </c>
      <c r="AI471" s="47">
        <v>4</v>
      </c>
      <c r="AJ471" s="47">
        <v>9</v>
      </c>
      <c r="AK471" s="47">
        <v>9</v>
      </c>
      <c r="AL471" s="47">
        <v>2</v>
      </c>
      <c r="AM471" s="47">
        <v>2</v>
      </c>
      <c r="AN471">
        <v>0</v>
      </c>
      <c r="AO471" s="47">
        <v>8</v>
      </c>
      <c r="AP471" s="47">
        <v>0</v>
      </c>
      <c r="AQ471" s="47">
        <v>3</v>
      </c>
      <c r="AR471" s="47">
        <v>0</v>
      </c>
      <c r="AS471" s="47">
        <v>6</v>
      </c>
      <c r="AT471" s="47">
        <v>8</v>
      </c>
      <c r="AU471" s="47">
        <v>3</v>
      </c>
      <c r="AV471" s="47">
        <v>2</v>
      </c>
      <c r="AW471" s="47">
        <v>0</v>
      </c>
      <c r="AX471" s="47">
        <v>0</v>
      </c>
      <c r="AY471">
        <v>5</v>
      </c>
      <c r="AZ471" s="47">
        <v>1</v>
      </c>
      <c r="BA471" s="47">
        <v>1</v>
      </c>
      <c r="BB471">
        <v>0</v>
      </c>
      <c r="BC471" t="s">
        <v>230</v>
      </c>
      <c r="BD471">
        <v>53.300000000000004</v>
      </c>
      <c r="BE471">
        <v>43.900000000000006</v>
      </c>
      <c r="BF471">
        <v>10</v>
      </c>
      <c r="BG471">
        <v>10</v>
      </c>
    </row>
    <row r="472" spans="1:59" x14ac:dyDescent="0.25">
      <c r="A472" s="47">
        <v>1</v>
      </c>
      <c r="B472" s="47">
        <v>17</v>
      </c>
      <c r="C472" s="47">
        <v>10</v>
      </c>
      <c r="D472" s="47">
        <v>1</v>
      </c>
      <c r="E472" s="47">
        <v>14</v>
      </c>
      <c r="F472" s="47">
        <v>1</v>
      </c>
      <c r="G472" s="47">
        <v>0</v>
      </c>
      <c r="H472" s="47">
        <v>1</v>
      </c>
      <c r="I472" s="47">
        <v>0</v>
      </c>
      <c r="J472" s="47">
        <v>3</v>
      </c>
      <c r="K472" s="47">
        <v>21</v>
      </c>
      <c r="L472" s="47">
        <v>266</v>
      </c>
      <c r="M472" s="47">
        <v>2</v>
      </c>
      <c r="N472" s="47">
        <v>6</v>
      </c>
      <c r="O472" s="42">
        <v>7.7</v>
      </c>
      <c r="P472" s="42">
        <v>8.57</v>
      </c>
      <c r="Q472" s="42">
        <v>1.08</v>
      </c>
      <c r="R472" s="42">
        <v>3.73</v>
      </c>
      <c r="S472" s="47">
        <v>14</v>
      </c>
      <c r="T472" s="42">
        <v>6.27</v>
      </c>
      <c r="U472" s="42">
        <v>1.3333333333333333</v>
      </c>
      <c r="V472" s="42">
        <v>5.5250000000000004</v>
      </c>
      <c r="W472" s="42">
        <v>71</v>
      </c>
      <c r="X472" s="42">
        <v>95</v>
      </c>
      <c r="Y472" s="42">
        <v>1</v>
      </c>
      <c r="Z472" s="42">
        <v>1.21</v>
      </c>
      <c r="AA472" s="42">
        <v>0.71</v>
      </c>
      <c r="AB472" s="42">
        <v>7.0000000000000007E-2</v>
      </c>
      <c r="AC472" s="42">
        <v>7.0000000000000007E-2</v>
      </c>
      <c r="AD472" s="42">
        <v>0.21</v>
      </c>
      <c r="AE472" s="42">
        <v>7.0000000000000007E-2</v>
      </c>
      <c r="AF472" s="42">
        <v>7.0000000000000007E-2</v>
      </c>
      <c r="AG472" s="42">
        <v>0</v>
      </c>
      <c r="AH472" s="42">
        <v>0</v>
      </c>
      <c r="AI472" s="47">
        <v>5</v>
      </c>
      <c r="AJ472" s="47">
        <v>5</v>
      </c>
      <c r="AK472" s="47">
        <v>5</v>
      </c>
      <c r="AL472" s="47">
        <v>1</v>
      </c>
      <c r="AM472" s="47">
        <v>0</v>
      </c>
      <c r="AN472">
        <v>0</v>
      </c>
      <c r="AO472" s="47">
        <v>1</v>
      </c>
      <c r="AP472" s="47">
        <v>0</v>
      </c>
      <c r="AQ472" s="47">
        <v>0</v>
      </c>
      <c r="AR472" s="47">
        <v>0</v>
      </c>
      <c r="AS472" s="47">
        <v>9</v>
      </c>
      <c r="AT472" s="47">
        <v>12</v>
      </c>
      <c r="AU472" s="47">
        <v>5</v>
      </c>
      <c r="AV472" s="47">
        <v>0</v>
      </c>
      <c r="AW472" s="47">
        <v>1</v>
      </c>
      <c r="AX472" s="47">
        <v>1</v>
      </c>
      <c r="AY472">
        <v>2</v>
      </c>
      <c r="AZ472" s="47">
        <v>1</v>
      </c>
      <c r="BA472" s="47">
        <v>0</v>
      </c>
      <c r="BB472">
        <v>0</v>
      </c>
      <c r="BC472" t="s">
        <v>430</v>
      </c>
      <c r="BD472">
        <v>11</v>
      </c>
      <c r="BE472">
        <v>41.2</v>
      </c>
      <c r="BF472">
        <v>8</v>
      </c>
      <c r="BG472">
        <v>7</v>
      </c>
    </row>
    <row r="473" spans="1:59" x14ac:dyDescent="0.25">
      <c r="A473" s="47">
        <v>8</v>
      </c>
      <c r="B473" s="47">
        <v>11</v>
      </c>
      <c r="C473" s="47">
        <v>14</v>
      </c>
      <c r="D473" s="47">
        <v>11</v>
      </c>
      <c r="E473" s="47">
        <v>13</v>
      </c>
      <c r="F473" s="47">
        <v>1</v>
      </c>
      <c r="G473" s="47">
        <v>2</v>
      </c>
      <c r="H473" s="47">
        <v>2</v>
      </c>
      <c r="I473" s="47">
        <v>0</v>
      </c>
      <c r="J473" s="47">
        <v>3</v>
      </c>
      <c r="K473" s="47">
        <v>21</v>
      </c>
      <c r="L473" s="47">
        <v>290</v>
      </c>
      <c r="M473" s="47">
        <v>3</v>
      </c>
      <c r="N473" s="47">
        <v>7</v>
      </c>
      <c r="O473" s="42">
        <v>-0.3</v>
      </c>
      <c r="P473" s="42">
        <v>4.99</v>
      </c>
      <c r="Q473" s="42">
        <v>-0.51</v>
      </c>
      <c r="R473" s="42">
        <v>2.98</v>
      </c>
      <c r="S473" s="47">
        <v>18</v>
      </c>
      <c r="T473" s="42">
        <v>0.22</v>
      </c>
      <c r="U473" s="42">
        <v>2.6222222222222218</v>
      </c>
      <c r="V473" s="42">
        <v>3.3222222222222215</v>
      </c>
      <c r="W473" s="42">
        <v>99</v>
      </c>
      <c r="X473" s="42">
        <v>98</v>
      </c>
      <c r="Y473" s="42">
        <v>0.72</v>
      </c>
      <c r="Z473" s="42">
        <v>0.61</v>
      </c>
      <c r="AA473" s="42">
        <v>0.78</v>
      </c>
      <c r="AB473" s="42">
        <v>0.44</v>
      </c>
      <c r="AC473" s="42">
        <v>0.61</v>
      </c>
      <c r="AD473" s="42">
        <v>0.17</v>
      </c>
      <c r="AE473" s="42">
        <v>0.06</v>
      </c>
      <c r="AF473" s="42">
        <v>0.11</v>
      </c>
      <c r="AG473" s="42">
        <v>0.11</v>
      </c>
      <c r="AH473" s="42">
        <v>0</v>
      </c>
      <c r="AI473" s="47">
        <v>8</v>
      </c>
      <c r="AJ473" s="47">
        <v>8</v>
      </c>
      <c r="AK473" s="47">
        <v>9</v>
      </c>
      <c r="AL473" s="47">
        <v>6</v>
      </c>
      <c r="AM473" s="47">
        <v>7</v>
      </c>
      <c r="AN473">
        <v>0</v>
      </c>
      <c r="AO473" s="47">
        <v>1</v>
      </c>
      <c r="AP473" s="47">
        <v>1</v>
      </c>
      <c r="AQ473" s="47">
        <v>1</v>
      </c>
      <c r="AR473" s="47">
        <v>0</v>
      </c>
      <c r="AS473" s="47">
        <v>5</v>
      </c>
      <c r="AT473" s="47">
        <v>3</v>
      </c>
      <c r="AU473" s="47">
        <v>5</v>
      </c>
      <c r="AV473" s="47">
        <v>2</v>
      </c>
      <c r="AW473" s="47">
        <v>4</v>
      </c>
      <c r="AX473" s="47">
        <v>1</v>
      </c>
      <c r="AY473">
        <v>2</v>
      </c>
      <c r="AZ473" s="47">
        <v>1</v>
      </c>
      <c r="BA473" s="47">
        <v>1</v>
      </c>
      <c r="BB473">
        <v>0</v>
      </c>
      <c r="BC473" t="s">
        <v>363</v>
      </c>
      <c r="BD473">
        <v>24.7</v>
      </c>
      <c r="BE473">
        <v>30</v>
      </c>
      <c r="BF473">
        <v>9</v>
      </c>
      <c r="BG473">
        <v>9</v>
      </c>
    </row>
    <row r="474" spans="1:59" x14ac:dyDescent="0.25">
      <c r="A474" s="47">
        <v>1</v>
      </c>
      <c r="B474" s="47">
        <v>9</v>
      </c>
      <c r="C474" s="47">
        <v>9</v>
      </c>
      <c r="D474" s="47">
        <v>1</v>
      </c>
      <c r="E474" s="47">
        <v>6</v>
      </c>
      <c r="F474" s="47">
        <v>0</v>
      </c>
      <c r="G474" s="47">
        <v>1</v>
      </c>
      <c r="H474" s="47">
        <v>1</v>
      </c>
      <c r="I474" s="47">
        <v>0</v>
      </c>
      <c r="J474" s="47">
        <v>3</v>
      </c>
      <c r="K474" s="47">
        <v>21</v>
      </c>
      <c r="L474" s="47">
        <v>276</v>
      </c>
      <c r="M474" s="47">
        <v>2</v>
      </c>
      <c r="N474" s="47">
        <v>6</v>
      </c>
      <c r="O474" s="42">
        <v>1.8</v>
      </c>
      <c r="P474" s="42">
        <v>4.2</v>
      </c>
      <c r="Q474" s="42">
        <v>-0.71</v>
      </c>
      <c r="R474" s="42">
        <v>5.01</v>
      </c>
      <c r="S474" s="47">
        <v>7</v>
      </c>
      <c r="T474" s="42">
        <v>1.78</v>
      </c>
      <c r="U474" s="42">
        <v>5.95</v>
      </c>
      <c r="V474" s="42">
        <v>4.6399999999999997</v>
      </c>
      <c r="W474" s="42">
        <v>80</v>
      </c>
      <c r="X474" s="42">
        <v>103</v>
      </c>
      <c r="Y474" s="42">
        <v>0.86</v>
      </c>
      <c r="Z474" s="42">
        <v>1.29</v>
      </c>
      <c r="AA474" s="42">
        <v>1.29</v>
      </c>
      <c r="AB474" s="42">
        <v>0.14000000000000001</v>
      </c>
      <c r="AC474" s="42">
        <v>0.14000000000000001</v>
      </c>
      <c r="AD474" s="42">
        <v>0.43</v>
      </c>
      <c r="AE474" s="42">
        <v>0</v>
      </c>
      <c r="AF474" s="42">
        <v>0.14000000000000001</v>
      </c>
      <c r="AG474" s="42">
        <v>0.14000000000000001</v>
      </c>
      <c r="AH474" s="42">
        <v>0</v>
      </c>
      <c r="AI474" s="47">
        <v>1</v>
      </c>
      <c r="AJ474" s="47">
        <v>0</v>
      </c>
      <c r="AK474" s="47">
        <v>2</v>
      </c>
      <c r="AL474" s="47">
        <v>0</v>
      </c>
      <c r="AM474" s="47">
        <v>1</v>
      </c>
      <c r="AN474">
        <v>0</v>
      </c>
      <c r="AO474" s="47">
        <v>2</v>
      </c>
      <c r="AP474" s="47">
        <v>0</v>
      </c>
      <c r="AQ474" s="47">
        <v>1</v>
      </c>
      <c r="AR474" s="47">
        <v>0</v>
      </c>
      <c r="AS474" s="47">
        <v>5</v>
      </c>
      <c r="AT474" s="47">
        <v>9</v>
      </c>
      <c r="AU474" s="47">
        <v>7</v>
      </c>
      <c r="AV474" s="47">
        <v>1</v>
      </c>
      <c r="AW474" s="47">
        <v>0</v>
      </c>
      <c r="AX474" s="47">
        <v>0</v>
      </c>
      <c r="AY474">
        <v>1</v>
      </c>
      <c r="AZ474" s="47">
        <v>1</v>
      </c>
      <c r="BA474" s="47">
        <v>0</v>
      </c>
      <c r="BB474">
        <v>0</v>
      </c>
      <c r="BC474" t="s">
        <v>242</v>
      </c>
      <c r="BD474">
        <v>11.899999999999999</v>
      </c>
      <c r="BE474">
        <v>23.2</v>
      </c>
      <c r="BF474">
        <v>2</v>
      </c>
      <c r="BG474">
        <v>5</v>
      </c>
    </row>
    <row r="475" spans="1:59" x14ac:dyDescent="0.25">
      <c r="A475" s="47">
        <v>4</v>
      </c>
      <c r="B475" s="47">
        <v>84</v>
      </c>
      <c r="C475" s="47">
        <v>22</v>
      </c>
      <c r="D475" s="47">
        <v>7</v>
      </c>
      <c r="E475" s="47">
        <v>16</v>
      </c>
      <c r="F475" s="47">
        <v>1</v>
      </c>
      <c r="G475" s="47">
        <v>3</v>
      </c>
      <c r="H475" s="47">
        <v>2</v>
      </c>
      <c r="I475" s="47">
        <v>0</v>
      </c>
      <c r="J475" s="47">
        <v>7</v>
      </c>
      <c r="K475" s="47">
        <v>21</v>
      </c>
      <c r="L475" s="47">
        <v>283</v>
      </c>
      <c r="M475" s="47">
        <v>2</v>
      </c>
      <c r="N475" s="47">
        <v>7</v>
      </c>
      <c r="O475" s="42">
        <v>0.4</v>
      </c>
      <c r="P475" s="42">
        <v>16.309999999999999</v>
      </c>
      <c r="Q475" s="42">
        <v>-0.74</v>
      </c>
      <c r="R475" s="42">
        <v>8.17</v>
      </c>
      <c r="S475" s="47">
        <v>20</v>
      </c>
      <c r="T475" s="42">
        <v>0.89</v>
      </c>
      <c r="U475" s="42">
        <v>7.3</v>
      </c>
      <c r="V475" s="42">
        <v>9.2222222222222214</v>
      </c>
      <c r="W475" s="42">
        <v>101</v>
      </c>
      <c r="X475" s="42">
        <v>90</v>
      </c>
      <c r="Y475" s="42">
        <v>0.8</v>
      </c>
      <c r="Z475" s="42">
        <v>4.2</v>
      </c>
      <c r="AA475" s="42">
        <v>1.1000000000000001</v>
      </c>
      <c r="AB475" s="42">
        <v>0.2</v>
      </c>
      <c r="AC475" s="42">
        <v>0.35</v>
      </c>
      <c r="AD475" s="42">
        <v>0.35</v>
      </c>
      <c r="AE475" s="42">
        <v>0.05</v>
      </c>
      <c r="AF475" s="42">
        <v>0.1</v>
      </c>
      <c r="AG475" s="42">
        <v>0.15</v>
      </c>
      <c r="AH475" s="42">
        <v>0</v>
      </c>
      <c r="AI475" s="47">
        <v>8</v>
      </c>
      <c r="AJ475" s="47">
        <v>47</v>
      </c>
      <c r="AK475" s="47">
        <v>11</v>
      </c>
      <c r="AL475" s="47">
        <v>2</v>
      </c>
      <c r="AM475" s="47">
        <v>5</v>
      </c>
      <c r="AN475">
        <v>0</v>
      </c>
      <c r="AO475" s="47">
        <v>4</v>
      </c>
      <c r="AP475" s="47">
        <v>0</v>
      </c>
      <c r="AQ475" s="47">
        <v>1</v>
      </c>
      <c r="AR475" s="47">
        <v>0</v>
      </c>
      <c r="AS475" s="47">
        <v>8</v>
      </c>
      <c r="AT475" s="47">
        <v>37</v>
      </c>
      <c r="AU475" s="47">
        <v>11</v>
      </c>
      <c r="AV475" s="47">
        <v>2</v>
      </c>
      <c r="AW475" s="47">
        <v>2</v>
      </c>
      <c r="AX475" s="47">
        <v>1</v>
      </c>
      <c r="AY475">
        <v>3</v>
      </c>
      <c r="AZ475" s="47">
        <v>2</v>
      </c>
      <c r="BA475" s="47">
        <v>2</v>
      </c>
      <c r="BB475">
        <v>0</v>
      </c>
      <c r="BC475" t="s">
        <v>119</v>
      </c>
      <c r="BD475">
        <v>80.3</v>
      </c>
      <c r="BE475">
        <v>83.100000000000009</v>
      </c>
      <c r="BF475">
        <v>11</v>
      </c>
      <c r="BG475">
        <v>9</v>
      </c>
    </row>
    <row r="476" spans="1:59" x14ac:dyDescent="0.25">
      <c r="A476" s="47">
        <v>3</v>
      </c>
      <c r="B476" s="47">
        <v>13</v>
      </c>
      <c r="C476" s="47">
        <v>17</v>
      </c>
      <c r="D476" s="47">
        <v>3</v>
      </c>
      <c r="E476" s="47">
        <v>9</v>
      </c>
      <c r="F476" s="47">
        <v>0</v>
      </c>
      <c r="G476" s="47">
        <v>3</v>
      </c>
      <c r="H476" s="47">
        <v>1</v>
      </c>
      <c r="I476" s="47">
        <v>0</v>
      </c>
      <c r="J476" s="47">
        <v>1</v>
      </c>
      <c r="K476" s="47">
        <v>21</v>
      </c>
      <c r="L476" s="47">
        <v>284</v>
      </c>
      <c r="M476" s="47">
        <v>2</v>
      </c>
      <c r="N476" s="47">
        <v>3</v>
      </c>
      <c r="O476" s="42">
        <v>9</v>
      </c>
      <c r="P476" s="42">
        <v>5.36</v>
      </c>
      <c r="Q476" s="42">
        <v>1.1200000000000001</v>
      </c>
      <c r="R476" s="42">
        <v>3.42</v>
      </c>
      <c r="S476" s="47">
        <v>9</v>
      </c>
      <c r="T476" s="42">
        <v>7.25</v>
      </c>
      <c r="U476" s="42">
        <v>2.9400000000000004</v>
      </c>
      <c r="V476" s="42">
        <v>4.0250000000000004</v>
      </c>
      <c r="W476" s="42">
        <v>57</v>
      </c>
      <c r="X476" s="42">
        <v>99</v>
      </c>
      <c r="Y476" s="42">
        <v>1</v>
      </c>
      <c r="Z476" s="42">
        <v>1.44</v>
      </c>
      <c r="AA476" s="42">
        <v>1.89</v>
      </c>
      <c r="AB476" s="42">
        <v>0.33</v>
      </c>
      <c r="AC476" s="42">
        <v>0.33</v>
      </c>
      <c r="AD476" s="42">
        <v>0.11</v>
      </c>
      <c r="AE476" s="42">
        <v>0</v>
      </c>
      <c r="AF476" s="42">
        <v>0.11</v>
      </c>
      <c r="AG476" s="42">
        <v>0.33</v>
      </c>
      <c r="AH476" s="42">
        <v>0</v>
      </c>
      <c r="AI476" s="47">
        <v>2</v>
      </c>
      <c r="AJ476" s="47">
        <v>8</v>
      </c>
      <c r="AK476" s="47">
        <v>3</v>
      </c>
      <c r="AL476" s="47">
        <v>2</v>
      </c>
      <c r="AM476" s="47">
        <v>1</v>
      </c>
      <c r="AN476">
        <v>0</v>
      </c>
      <c r="AO476" s="47">
        <v>1</v>
      </c>
      <c r="AP476" s="47">
        <v>0</v>
      </c>
      <c r="AQ476" s="47">
        <v>1</v>
      </c>
      <c r="AR476" s="47">
        <v>0</v>
      </c>
      <c r="AS476" s="47">
        <v>7</v>
      </c>
      <c r="AT476" s="47">
        <v>5</v>
      </c>
      <c r="AU476" s="47">
        <v>14</v>
      </c>
      <c r="AV476" s="47">
        <v>1</v>
      </c>
      <c r="AW476" s="47">
        <v>2</v>
      </c>
      <c r="AX476" s="47">
        <v>0</v>
      </c>
      <c r="AY476">
        <v>0</v>
      </c>
      <c r="AZ476" s="47">
        <v>1</v>
      </c>
      <c r="BA476" s="47">
        <v>2</v>
      </c>
      <c r="BB476">
        <v>0</v>
      </c>
      <c r="BC476" t="s">
        <v>420</v>
      </c>
      <c r="BD476">
        <v>14.7</v>
      </c>
      <c r="BE476">
        <v>16.3</v>
      </c>
      <c r="BF476">
        <v>5</v>
      </c>
      <c r="BG476">
        <v>4</v>
      </c>
    </row>
    <row r="477" spans="1:59" x14ac:dyDescent="0.25">
      <c r="A477" s="47">
        <v>0</v>
      </c>
      <c r="B477" s="47">
        <v>10</v>
      </c>
      <c r="C477" s="47">
        <v>10</v>
      </c>
      <c r="D477" s="47">
        <v>0</v>
      </c>
      <c r="E477" s="47">
        <v>7</v>
      </c>
      <c r="F477" s="47">
        <v>0</v>
      </c>
      <c r="G477" s="47">
        <v>0</v>
      </c>
      <c r="H477" s="47">
        <v>0</v>
      </c>
      <c r="I477" s="47">
        <v>0</v>
      </c>
      <c r="J477" s="47">
        <v>3</v>
      </c>
      <c r="K477" s="47">
        <v>21</v>
      </c>
      <c r="L477" s="47">
        <v>275</v>
      </c>
      <c r="M477" s="47">
        <v>2</v>
      </c>
      <c r="N477" s="47">
        <v>6</v>
      </c>
      <c r="O477" s="42">
        <v>5</v>
      </c>
      <c r="P477" s="42">
        <v>5.47</v>
      </c>
      <c r="Q477" s="42">
        <v>0.15</v>
      </c>
      <c r="R477" s="42">
        <v>3.31</v>
      </c>
      <c r="S477" s="47">
        <v>8</v>
      </c>
      <c r="T477" s="42">
        <v>4.2</v>
      </c>
      <c r="U477" s="42">
        <v>3.0333333333333337</v>
      </c>
      <c r="V477" s="42">
        <v>3.4799999999999995</v>
      </c>
      <c r="W477" s="42">
        <v>65</v>
      </c>
      <c r="X477" s="42">
        <v>27</v>
      </c>
      <c r="Y477" s="42">
        <v>0.88</v>
      </c>
      <c r="Z477" s="42">
        <v>1.25</v>
      </c>
      <c r="AA477" s="42">
        <v>1.25</v>
      </c>
      <c r="AB477" s="42">
        <v>0</v>
      </c>
      <c r="AC477" s="42">
        <v>0</v>
      </c>
      <c r="AD477" s="42">
        <v>0.38</v>
      </c>
      <c r="AE477" s="42">
        <v>0</v>
      </c>
      <c r="AF477" s="42">
        <v>0</v>
      </c>
      <c r="AG477" s="42">
        <v>0</v>
      </c>
      <c r="AH477" s="42">
        <v>0</v>
      </c>
      <c r="AI477" s="47">
        <v>3</v>
      </c>
      <c r="AJ477" s="47">
        <v>4</v>
      </c>
      <c r="AK477" s="47">
        <v>4</v>
      </c>
      <c r="AL477" s="47">
        <v>0</v>
      </c>
      <c r="AM477" s="47">
        <v>0</v>
      </c>
      <c r="AN477">
        <v>0</v>
      </c>
      <c r="AO477" s="47">
        <v>1</v>
      </c>
      <c r="AP477" s="47">
        <v>0</v>
      </c>
      <c r="AQ477" s="47">
        <v>0</v>
      </c>
      <c r="AR477" s="47">
        <v>0</v>
      </c>
      <c r="AS477" s="47">
        <v>4</v>
      </c>
      <c r="AT477" s="47">
        <v>6</v>
      </c>
      <c r="AU477" s="47">
        <v>6</v>
      </c>
      <c r="AV477" s="47">
        <v>0</v>
      </c>
      <c r="AW477" s="47">
        <v>0</v>
      </c>
      <c r="AX477" s="47">
        <v>0</v>
      </c>
      <c r="AY477">
        <v>2</v>
      </c>
      <c r="AZ477" s="47">
        <v>0</v>
      </c>
      <c r="BA477" s="47">
        <v>0</v>
      </c>
      <c r="BB477">
        <v>0</v>
      </c>
      <c r="BC477" t="s">
        <v>546</v>
      </c>
      <c r="BD477">
        <v>10.1</v>
      </c>
      <c r="BE477">
        <v>17.399999999999999</v>
      </c>
      <c r="BF477">
        <v>3</v>
      </c>
      <c r="BG477">
        <v>5</v>
      </c>
    </row>
    <row r="478" spans="1:59" x14ac:dyDescent="0.25">
      <c r="A478" s="47">
        <v>3</v>
      </c>
      <c r="B478" s="47">
        <v>0</v>
      </c>
      <c r="C478" s="47">
        <v>0</v>
      </c>
      <c r="D478" s="47">
        <v>0</v>
      </c>
      <c r="E478" s="47">
        <v>5</v>
      </c>
      <c r="F478" s="47">
        <v>0</v>
      </c>
      <c r="G478" s="47">
        <v>0</v>
      </c>
      <c r="H478" s="47">
        <v>0</v>
      </c>
      <c r="I478" s="47">
        <v>0</v>
      </c>
      <c r="J478" s="47">
        <v>7</v>
      </c>
      <c r="K478" s="47">
        <v>21</v>
      </c>
      <c r="L478" s="47">
        <v>282</v>
      </c>
      <c r="M478" s="47">
        <v>1</v>
      </c>
      <c r="N478" s="47">
        <v>7</v>
      </c>
      <c r="O478" s="42">
        <v>5</v>
      </c>
      <c r="P478" s="42">
        <v>6.55</v>
      </c>
      <c r="Q478" s="42">
        <v>0.52</v>
      </c>
      <c r="R478" s="42">
        <v>3.38</v>
      </c>
      <c r="S478" s="47">
        <v>20</v>
      </c>
      <c r="T478" s="42">
        <v>4.25</v>
      </c>
      <c r="U478" s="42">
        <v>2.6</v>
      </c>
      <c r="V478" s="42">
        <v>4.1500000000000004</v>
      </c>
      <c r="W478" s="42">
        <v>101</v>
      </c>
      <c r="X478" s="42">
        <v>104</v>
      </c>
      <c r="Y478" s="42">
        <v>0.25</v>
      </c>
      <c r="Z478" s="42">
        <v>0</v>
      </c>
      <c r="AA478" s="42">
        <v>0</v>
      </c>
      <c r="AB478" s="42">
        <v>0.15</v>
      </c>
      <c r="AC478" s="42">
        <v>0</v>
      </c>
      <c r="AD478" s="42">
        <v>0.35</v>
      </c>
      <c r="AE478" s="42">
        <v>0</v>
      </c>
      <c r="AF478" s="42">
        <v>0</v>
      </c>
      <c r="AG478" s="42">
        <v>0</v>
      </c>
      <c r="AH478" s="42">
        <v>0</v>
      </c>
      <c r="AI478" s="47">
        <v>2</v>
      </c>
      <c r="AJ478" s="47">
        <v>0</v>
      </c>
      <c r="AK478" s="47">
        <v>0</v>
      </c>
      <c r="AL478" s="47">
        <v>2</v>
      </c>
      <c r="AM478" s="47">
        <v>0</v>
      </c>
      <c r="AN478">
        <v>0</v>
      </c>
      <c r="AO478" s="47">
        <v>3</v>
      </c>
      <c r="AP478" s="47">
        <v>0</v>
      </c>
      <c r="AQ478" s="47">
        <v>0</v>
      </c>
      <c r="AR478" s="47">
        <v>0</v>
      </c>
      <c r="AS478" s="47">
        <v>3</v>
      </c>
      <c r="AT478" s="47">
        <v>0</v>
      </c>
      <c r="AU478" s="47">
        <v>0</v>
      </c>
      <c r="AV478" s="47">
        <v>1</v>
      </c>
      <c r="AW478" s="47">
        <v>0</v>
      </c>
      <c r="AX478" s="47">
        <v>0</v>
      </c>
      <c r="AY478">
        <v>4</v>
      </c>
      <c r="AZ478" s="47">
        <v>0</v>
      </c>
      <c r="BA478" s="47">
        <v>0</v>
      </c>
      <c r="BB478">
        <v>0</v>
      </c>
      <c r="BC478" t="s">
        <v>414</v>
      </c>
      <c r="BD478">
        <v>14</v>
      </c>
      <c r="BE478">
        <v>20.5</v>
      </c>
      <c r="BF478">
        <v>5</v>
      </c>
      <c r="BG478">
        <v>5</v>
      </c>
    </row>
    <row r="479" spans="1:59" x14ac:dyDescent="0.25">
      <c r="A479" s="47">
        <v>4</v>
      </c>
      <c r="B479" s="47">
        <v>21</v>
      </c>
      <c r="C479" s="47">
        <v>20</v>
      </c>
      <c r="D479" s="47">
        <v>0</v>
      </c>
      <c r="E479" s="47">
        <v>2</v>
      </c>
      <c r="F479" s="47">
        <v>0</v>
      </c>
      <c r="G479" s="47">
        <v>1</v>
      </c>
      <c r="H479" s="47">
        <v>0</v>
      </c>
      <c r="I479" s="47">
        <v>0</v>
      </c>
      <c r="J479" s="47">
        <v>4</v>
      </c>
      <c r="K479" s="47">
        <v>21</v>
      </c>
      <c r="L479" s="47">
        <v>282</v>
      </c>
      <c r="M479" s="47">
        <v>2</v>
      </c>
      <c r="N479" s="47">
        <v>7</v>
      </c>
      <c r="O479" s="42">
        <v>5.5</v>
      </c>
      <c r="P479" s="42">
        <v>5.97</v>
      </c>
      <c r="Q479" s="42">
        <v>0.02</v>
      </c>
      <c r="R479" s="42">
        <v>2.67</v>
      </c>
      <c r="S479" s="47">
        <v>14</v>
      </c>
      <c r="T479" s="42">
        <v>4.59</v>
      </c>
      <c r="U479" s="42">
        <v>2.59</v>
      </c>
      <c r="V479" s="42">
        <v>2.8750000000000004</v>
      </c>
      <c r="W479" s="42">
        <v>72</v>
      </c>
      <c r="X479" s="42">
        <v>80</v>
      </c>
      <c r="Y479" s="42">
        <v>0.14000000000000001</v>
      </c>
      <c r="Z479" s="42">
        <v>1.5</v>
      </c>
      <c r="AA479" s="42">
        <v>1.43</v>
      </c>
      <c r="AB479" s="42">
        <v>0.28999999999999998</v>
      </c>
      <c r="AC479" s="42">
        <v>0</v>
      </c>
      <c r="AD479" s="42">
        <v>0.28999999999999998</v>
      </c>
      <c r="AE479" s="42">
        <v>0</v>
      </c>
      <c r="AF479" s="42">
        <v>0</v>
      </c>
      <c r="AG479" s="42">
        <v>7.0000000000000007E-2</v>
      </c>
      <c r="AH479" s="42">
        <v>0</v>
      </c>
      <c r="AI479" s="47">
        <v>2</v>
      </c>
      <c r="AJ479" s="47">
        <v>14</v>
      </c>
      <c r="AK479" s="47">
        <v>13</v>
      </c>
      <c r="AL479" s="47">
        <v>3</v>
      </c>
      <c r="AM479" s="47">
        <v>0</v>
      </c>
      <c r="AN479">
        <v>0</v>
      </c>
      <c r="AO479" s="47">
        <v>3</v>
      </c>
      <c r="AP479" s="47">
        <v>0</v>
      </c>
      <c r="AQ479" s="47">
        <v>0</v>
      </c>
      <c r="AR479" s="47">
        <v>0</v>
      </c>
      <c r="AS479" s="47">
        <v>0</v>
      </c>
      <c r="AT479" s="47">
        <v>7</v>
      </c>
      <c r="AU479" s="47">
        <v>7</v>
      </c>
      <c r="AV479" s="47">
        <v>1</v>
      </c>
      <c r="AW479" s="47">
        <v>0</v>
      </c>
      <c r="AX479" s="47">
        <v>0</v>
      </c>
      <c r="AY479">
        <v>1</v>
      </c>
      <c r="AZ479" s="47">
        <v>0</v>
      </c>
      <c r="BA479" s="47">
        <v>1</v>
      </c>
      <c r="BB479">
        <v>0</v>
      </c>
      <c r="BC479" t="s">
        <v>389</v>
      </c>
      <c r="BD479">
        <v>25.9</v>
      </c>
      <c r="BE479">
        <v>11.5</v>
      </c>
      <c r="BF479">
        <v>10</v>
      </c>
      <c r="BG479">
        <v>4</v>
      </c>
    </row>
    <row r="480" spans="1:59" x14ac:dyDescent="0.25">
      <c r="A480" s="47">
        <v>2</v>
      </c>
      <c r="B480" s="47">
        <v>0</v>
      </c>
      <c r="C480" s="47">
        <v>0</v>
      </c>
      <c r="D480" s="47">
        <v>0</v>
      </c>
      <c r="E480" s="47">
        <v>4</v>
      </c>
      <c r="F480" s="47">
        <v>0</v>
      </c>
      <c r="G480" s="47">
        <v>0</v>
      </c>
      <c r="H480" s="47">
        <v>0</v>
      </c>
      <c r="I480" s="47">
        <v>0</v>
      </c>
      <c r="J480" s="47">
        <v>4</v>
      </c>
      <c r="K480" s="47">
        <v>21</v>
      </c>
      <c r="L480" s="47">
        <v>264</v>
      </c>
      <c r="M480" s="47">
        <v>1</v>
      </c>
      <c r="N480" s="47">
        <v>7</v>
      </c>
      <c r="O480" s="42">
        <v>2</v>
      </c>
      <c r="P480" s="42">
        <v>7.54</v>
      </c>
      <c r="Q480" s="42">
        <v>-0.45</v>
      </c>
      <c r="R480" s="42">
        <v>3.21</v>
      </c>
      <c r="S480" s="47">
        <v>20</v>
      </c>
      <c r="T480" s="42">
        <v>1.98</v>
      </c>
      <c r="U480" s="42">
        <v>2.2777777777777777</v>
      </c>
      <c r="V480" s="42">
        <v>3.9545454545454546</v>
      </c>
      <c r="W480" s="42">
        <v>100</v>
      </c>
      <c r="X480" s="42">
        <v>98</v>
      </c>
      <c r="Y480" s="42">
        <v>0.2</v>
      </c>
      <c r="Z480" s="42">
        <v>0</v>
      </c>
      <c r="AA480" s="42">
        <v>0</v>
      </c>
      <c r="AB480" s="42">
        <v>0.1</v>
      </c>
      <c r="AC480" s="42">
        <v>0</v>
      </c>
      <c r="AD480" s="42">
        <v>0.2</v>
      </c>
      <c r="AE480" s="42">
        <v>0</v>
      </c>
      <c r="AF480" s="42">
        <v>0</v>
      </c>
      <c r="AG480" s="42">
        <v>0</v>
      </c>
      <c r="AH480" s="42">
        <v>0</v>
      </c>
      <c r="AI480" s="47">
        <v>1</v>
      </c>
      <c r="AJ480" s="47">
        <v>0</v>
      </c>
      <c r="AK480" s="47">
        <v>0</v>
      </c>
      <c r="AL480" s="47">
        <v>1</v>
      </c>
      <c r="AM480" s="47">
        <v>0</v>
      </c>
      <c r="AN480">
        <v>0</v>
      </c>
      <c r="AO480" s="47">
        <v>1</v>
      </c>
      <c r="AP480" s="47">
        <v>0</v>
      </c>
      <c r="AQ480" s="47">
        <v>0</v>
      </c>
      <c r="AR480" s="47">
        <v>0</v>
      </c>
      <c r="AS480" s="47">
        <v>3</v>
      </c>
      <c r="AT480" s="47">
        <v>0</v>
      </c>
      <c r="AU480" s="47">
        <v>0</v>
      </c>
      <c r="AV480" s="47">
        <v>1</v>
      </c>
      <c r="AW480" s="47">
        <v>0</v>
      </c>
      <c r="AX480" s="47">
        <v>0</v>
      </c>
      <c r="AY480">
        <v>3</v>
      </c>
      <c r="AZ480" s="47">
        <v>0</v>
      </c>
      <c r="BA480" s="47">
        <v>0</v>
      </c>
      <c r="BB480">
        <v>0</v>
      </c>
      <c r="BC480" t="s">
        <v>397</v>
      </c>
      <c r="BD480">
        <v>4.5</v>
      </c>
      <c r="BE480">
        <v>15.5</v>
      </c>
      <c r="BF480">
        <v>2</v>
      </c>
      <c r="BG480">
        <v>4</v>
      </c>
    </row>
    <row r="481" spans="1:59" x14ac:dyDescent="0.25">
      <c r="A481" s="47">
        <v>3</v>
      </c>
      <c r="B481" s="47">
        <v>1</v>
      </c>
      <c r="C481" s="47">
        <v>0</v>
      </c>
      <c r="D481" s="47">
        <v>0</v>
      </c>
      <c r="E481" s="47">
        <v>2</v>
      </c>
      <c r="F481" s="47">
        <v>0</v>
      </c>
      <c r="G481" s="47">
        <v>0</v>
      </c>
      <c r="H481" s="47">
        <v>0</v>
      </c>
      <c r="I481" s="47">
        <v>0</v>
      </c>
      <c r="J481" s="47">
        <v>7</v>
      </c>
      <c r="K481" s="47">
        <v>21</v>
      </c>
      <c r="L481" s="47">
        <v>283</v>
      </c>
      <c r="M481" s="47">
        <v>1</v>
      </c>
      <c r="N481" s="47">
        <v>7</v>
      </c>
      <c r="O481" s="42">
        <v>-2</v>
      </c>
      <c r="P481" s="42">
        <v>9.23</v>
      </c>
      <c r="Q481" s="42">
        <v>-0.54</v>
      </c>
      <c r="R481" s="42">
        <v>3.66</v>
      </c>
      <c r="S481" s="47">
        <v>20</v>
      </c>
      <c r="T481" s="42">
        <v>-1.05</v>
      </c>
      <c r="U481" s="42">
        <v>3.9</v>
      </c>
      <c r="V481" s="42">
        <v>3.4200000000000004</v>
      </c>
      <c r="W481" s="42">
        <v>102</v>
      </c>
      <c r="X481" s="42">
        <v>99</v>
      </c>
      <c r="Y481" s="42">
        <v>0.1</v>
      </c>
      <c r="Z481" s="42">
        <v>0.05</v>
      </c>
      <c r="AA481" s="42">
        <v>0</v>
      </c>
      <c r="AB481" s="42">
        <v>0.15</v>
      </c>
      <c r="AC481" s="42">
        <v>0</v>
      </c>
      <c r="AD481" s="42">
        <v>0.35</v>
      </c>
      <c r="AE481" s="42">
        <v>0</v>
      </c>
      <c r="AF481" s="42">
        <v>0</v>
      </c>
      <c r="AG481" s="42">
        <v>0</v>
      </c>
      <c r="AH481" s="42">
        <v>0</v>
      </c>
      <c r="AI481" s="47">
        <v>2</v>
      </c>
      <c r="AJ481" s="47">
        <v>0</v>
      </c>
      <c r="AK481" s="47">
        <v>0</v>
      </c>
      <c r="AL481" s="47">
        <v>1</v>
      </c>
      <c r="AM481" s="47">
        <v>0</v>
      </c>
      <c r="AN481">
        <v>0</v>
      </c>
      <c r="AO481" s="47">
        <v>3</v>
      </c>
      <c r="AP481" s="47">
        <v>0</v>
      </c>
      <c r="AQ481" s="47">
        <v>0</v>
      </c>
      <c r="AR481" s="47">
        <v>0</v>
      </c>
      <c r="AS481" s="47">
        <v>0</v>
      </c>
      <c r="AT481" s="47">
        <v>1</v>
      </c>
      <c r="AU481" s="47">
        <v>0</v>
      </c>
      <c r="AV481" s="47">
        <v>2</v>
      </c>
      <c r="AW481" s="47">
        <v>0</v>
      </c>
      <c r="AX481" s="47">
        <v>0</v>
      </c>
      <c r="AY481">
        <v>4</v>
      </c>
      <c r="AZ481" s="47">
        <v>0</v>
      </c>
      <c r="BA481" s="47">
        <v>0</v>
      </c>
      <c r="BB481">
        <v>0</v>
      </c>
      <c r="BC481" t="s">
        <v>99</v>
      </c>
      <c r="BD481">
        <v>15</v>
      </c>
      <c r="BE481">
        <v>19.2</v>
      </c>
      <c r="BF481">
        <v>4</v>
      </c>
      <c r="BG481">
        <v>6</v>
      </c>
    </row>
    <row r="482" spans="1:59" x14ac:dyDescent="0.25">
      <c r="A482" s="47">
        <v>3</v>
      </c>
      <c r="B482" s="47">
        <v>18</v>
      </c>
      <c r="C482" s="47">
        <v>7</v>
      </c>
      <c r="D482" s="47">
        <v>1</v>
      </c>
      <c r="E482" s="47">
        <v>10</v>
      </c>
      <c r="F482" s="47">
        <v>1</v>
      </c>
      <c r="G482" s="47">
        <v>2</v>
      </c>
      <c r="H482" s="47">
        <v>0</v>
      </c>
      <c r="I482" s="47">
        <v>0</v>
      </c>
      <c r="J482" s="47">
        <v>6</v>
      </c>
      <c r="K482" s="47">
        <v>21</v>
      </c>
      <c r="L482" s="47">
        <v>262</v>
      </c>
      <c r="M482" s="47">
        <v>3</v>
      </c>
      <c r="N482" s="47">
        <v>7</v>
      </c>
      <c r="O482" s="42">
        <v>6.2</v>
      </c>
      <c r="P482" s="42">
        <v>9.27</v>
      </c>
      <c r="Q482" s="42">
        <v>0.97</v>
      </c>
      <c r="R482" s="42">
        <v>3.31</v>
      </c>
      <c r="S482" s="47">
        <v>18</v>
      </c>
      <c r="T482" s="42">
        <v>5.15</v>
      </c>
      <c r="U482" s="42">
        <v>5.7444444444444445</v>
      </c>
      <c r="V482" s="42">
        <v>0.88888888888888884</v>
      </c>
      <c r="W482" s="42">
        <v>100</v>
      </c>
      <c r="X482" s="42">
        <v>105</v>
      </c>
      <c r="Y482" s="42">
        <v>0.56000000000000005</v>
      </c>
      <c r="Z482" s="42">
        <v>1</v>
      </c>
      <c r="AA482" s="42">
        <v>0.39</v>
      </c>
      <c r="AB482" s="42">
        <v>0.17</v>
      </c>
      <c r="AC482" s="42">
        <v>0.06</v>
      </c>
      <c r="AD482" s="42">
        <v>0.33</v>
      </c>
      <c r="AE482" s="42">
        <v>0.06</v>
      </c>
      <c r="AF482" s="42">
        <v>0</v>
      </c>
      <c r="AG482" s="42">
        <v>0.11</v>
      </c>
      <c r="AH482" s="42">
        <v>0</v>
      </c>
      <c r="AI482" s="47">
        <v>5</v>
      </c>
      <c r="AJ482" s="47">
        <v>11</v>
      </c>
      <c r="AK482" s="47">
        <v>4</v>
      </c>
      <c r="AL482" s="47">
        <v>1</v>
      </c>
      <c r="AM482" s="47">
        <v>1</v>
      </c>
      <c r="AN482">
        <v>1</v>
      </c>
      <c r="AO482" s="47">
        <v>6</v>
      </c>
      <c r="AP482" s="47">
        <v>0</v>
      </c>
      <c r="AQ482" s="47">
        <v>2</v>
      </c>
      <c r="AR482" s="47">
        <v>0</v>
      </c>
      <c r="AS482" s="47">
        <v>5</v>
      </c>
      <c r="AT482" s="47">
        <v>7</v>
      </c>
      <c r="AU482" s="47">
        <v>3</v>
      </c>
      <c r="AV482" s="47">
        <v>2</v>
      </c>
      <c r="AW482" s="47">
        <v>0</v>
      </c>
      <c r="AX482" s="47">
        <v>0</v>
      </c>
      <c r="AY482">
        <v>0</v>
      </c>
      <c r="AZ482" s="47">
        <v>0</v>
      </c>
      <c r="BA482" s="47">
        <v>0</v>
      </c>
      <c r="BB482">
        <v>0</v>
      </c>
      <c r="BC482" t="s">
        <v>209</v>
      </c>
      <c r="BD482">
        <v>51.699999999999996</v>
      </c>
      <c r="BE482">
        <v>8</v>
      </c>
      <c r="BF482">
        <v>9</v>
      </c>
      <c r="BG482">
        <v>9</v>
      </c>
    </row>
    <row r="483" spans="1:59" x14ac:dyDescent="0.25">
      <c r="A483" s="47">
        <v>0</v>
      </c>
      <c r="B483" s="47">
        <v>0</v>
      </c>
      <c r="C483" s="47">
        <v>0</v>
      </c>
      <c r="D483" s="47">
        <v>0</v>
      </c>
      <c r="E483" s="47">
        <v>4</v>
      </c>
      <c r="F483" s="47">
        <v>0</v>
      </c>
      <c r="G483" s="47">
        <v>0</v>
      </c>
      <c r="H483" s="47">
        <v>0</v>
      </c>
      <c r="I483" s="47">
        <v>0</v>
      </c>
      <c r="J483" s="47">
        <v>5</v>
      </c>
      <c r="K483" s="47">
        <v>21</v>
      </c>
      <c r="L483" s="47">
        <v>290</v>
      </c>
      <c r="M483" s="47">
        <v>1</v>
      </c>
      <c r="N483" s="47">
        <v>7</v>
      </c>
      <c r="O483" s="42">
        <v>5</v>
      </c>
      <c r="P483" s="42">
        <v>7.31</v>
      </c>
      <c r="Q483" s="42">
        <v>0.37</v>
      </c>
      <c r="R483" s="42">
        <v>3.79</v>
      </c>
      <c r="S483" s="47">
        <v>18</v>
      </c>
      <c r="T483" s="42">
        <v>4.26</v>
      </c>
      <c r="U483" s="42">
        <v>3.625</v>
      </c>
      <c r="V483" s="42">
        <v>3.9</v>
      </c>
      <c r="W483" s="42">
        <v>101</v>
      </c>
      <c r="X483" s="42">
        <v>98</v>
      </c>
      <c r="Y483" s="42">
        <v>0.22</v>
      </c>
      <c r="Z483" s="42">
        <v>0</v>
      </c>
      <c r="AA483" s="42">
        <v>0</v>
      </c>
      <c r="AB483" s="42">
        <v>0</v>
      </c>
      <c r="AC483" s="42">
        <v>0</v>
      </c>
      <c r="AD483" s="42">
        <v>0.28000000000000003</v>
      </c>
      <c r="AE483" s="42">
        <v>0</v>
      </c>
      <c r="AF483" s="42">
        <v>0</v>
      </c>
      <c r="AG483" s="42">
        <v>0</v>
      </c>
      <c r="AH483" s="42">
        <v>0</v>
      </c>
      <c r="AI483" s="47">
        <v>2</v>
      </c>
      <c r="AJ483" s="47">
        <v>0</v>
      </c>
      <c r="AK483" s="47">
        <v>0</v>
      </c>
      <c r="AL483" s="47">
        <v>0</v>
      </c>
      <c r="AM483" s="47">
        <v>0</v>
      </c>
      <c r="AN483">
        <v>0</v>
      </c>
      <c r="AO483" s="47">
        <v>2</v>
      </c>
      <c r="AP483" s="47">
        <v>0</v>
      </c>
      <c r="AQ483" s="47">
        <v>0</v>
      </c>
      <c r="AR483" s="47">
        <v>0</v>
      </c>
      <c r="AS483" s="47">
        <v>2</v>
      </c>
      <c r="AT483" s="47">
        <v>0</v>
      </c>
      <c r="AU483" s="47">
        <v>0</v>
      </c>
      <c r="AV483" s="47">
        <v>0</v>
      </c>
      <c r="AW483" s="47">
        <v>0</v>
      </c>
      <c r="AX483" s="47">
        <v>0</v>
      </c>
      <c r="AY483">
        <v>3</v>
      </c>
      <c r="AZ483" s="47">
        <v>0</v>
      </c>
      <c r="BA483" s="47">
        <v>0</v>
      </c>
      <c r="BB483">
        <v>0</v>
      </c>
      <c r="BC483" t="s">
        <v>352</v>
      </c>
      <c r="BD483">
        <v>11</v>
      </c>
      <c r="BE483">
        <v>16</v>
      </c>
      <c r="BF483">
        <v>3</v>
      </c>
      <c r="BG483">
        <v>4</v>
      </c>
    </row>
    <row r="484" spans="1:59" x14ac:dyDescent="0.25">
      <c r="A484" s="47">
        <v>2</v>
      </c>
      <c r="B484" s="47">
        <v>35</v>
      </c>
      <c r="C484" s="47">
        <v>13</v>
      </c>
      <c r="D484" s="47">
        <v>3</v>
      </c>
      <c r="E484" s="47">
        <v>25</v>
      </c>
      <c r="F484" s="47">
        <v>0</v>
      </c>
      <c r="G484" s="47">
        <v>1</v>
      </c>
      <c r="H484" s="47">
        <v>0</v>
      </c>
      <c r="I484" s="47">
        <v>0</v>
      </c>
      <c r="J484" s="47">
        <v>7</v>
      </c>
      <c r="K484" s="47">
        <v>21</v>
      </c>
      <c r="L484" s="47">
        <v>285</v>
      </c>
      <c r="M484" s="47">
        <v>2</v>
      </c>
      <c r="N484" s="47">
        <v>7</v>
      </c>
      <c r="O484" s="42">
        <v>7.4</v>
      </c>
      <c r="P484" s="42">
        <v>10.34</v>
      </c>
      <c r="Q484" s="42">
        <v>1.17</v>
      </c>
      <c r="R484" s="42">
        <v>4.84</v>
      </c>
      <c r="S484" s="47">
        <v>18</v>
      </c>
      <c r="T484" s="42">
        <v>6.1</v>
      </c>
      <c r="U484" s="42">
        <v>4.155555555555555</v>
      </c>
      <c r="V484" s="42">
        <v>5.5222222222222221</v>
      </c>
      <c r="W484" s="42">
        <v>91</v>
      </c>
      <c r="X484" s="42">
        <v>54</v>
      </c>
      <c r="Y484" s="42">
        <v>1.39</v>
      </c>
      <c r="Z484" s="42">
        <v>1.94</v>
      </c>
      <c r="AA484" s="42">
        <v>0.72</v>
      </c>
      <c r="AB484" s="42">
        <v>0.11</v>
      </c>
      <c r="AC484" s="42">
        <v>0.17</v>
      </c>
      <c r="AD484" s="42">
        <v>0.39</v>
      </c>
      <c r="AE484" s="42">
        <v>0</v>
      </c>
      <c r="AF484" s="42">
        <v>0</v>
      </c>
      <c r="AG484" s="42">
        <v>0.06</v>
      </c>
      <c r="AH484" s="42">
        <v>0</v>
      </c>
      <c r="AI484" s="47">
        <v>10</v>
      </c>
      <c r="AJ484" s="47">
        <v>11</v>
      </c>
      <c r="AK484" s="47">
        <v>6</v>
      </c>
      <c r="AL484" s="47">
        <v>1</v>
      </c>
      <c r="AM484" s="47">
        <v>1</v>
      </c>
      <c r="AN484">
        <v>0</v>
      </c>
      <c r="AO484" s="47">
        <v>4</v>
      </c>
      <c r="AP484" s="47">
        <v>0</v>
      </c>
      <c r="AQ484" s="47">
        <v>1</v>
      </c>
      <c r="AR484" s="47">
        <v>0</v>
      </c>
      <c r="AS484" s="47">
        <v>15</v>
      </c>
      <c r="AT484" s="47">
        <v>24</v>
      </c>
      <c r="AU484" s="47">
        <v>7</v>
      </c>
      <c r="AV484" s="47">
        <v>1</v>
      </c>
      <c r="AW484" s="47">
        <v>2</v>
      </c>
      <c r="AX484" s="47">
        <v>0</v>
      </c>
      <c r="AY484">
        <v>3</v>
      </c>
      <c r="AZ484" s="47">
        <v>0</v>
      </c>
      <c r="BA484" s="47">
        <v>0</v>
      </c>
      <c r="BB484">
        <v>0</v>
      </c>
      <c r="BC484" t="s">
        <v>262</v>
      </c>
      <c r="BD484">
        <v>37.400000000000006</v>
      </c>
      <c r="BE484">
        <v>49.8</v>
      </c>
      <c r="BF484">
        <v>9</v>
      </c>
      <c r="BG484">
        <v>9</v>
      </c>
    </row>
    <row r="485" spans="1:59" x14ac:dyDescent="0.25">
      <c r="A485" s="47">
        <v>2</v>
      </c>
      <c r="B485" s="47">
        <v>0</v>
      </c>
      <c r="C485" s="47">
        <v>0</v>
      </c>
      <c r="D485" s="47">
        <v>0</v>
      </c>
      <c r="E485" s="47">
        <v>3</v>
      </c>
      <c r="F485" s="47">
        <v>0</v>
      </c>
      <c r="G485" s="47">
        <v>0</v>
      </c>
      <c r="H485" s="47">
        <v>0</v>
      </c>
      <c r="I485" s="47">
        <v>0</v>
      </c>
      <c r="J485" s="47">
        <v>6</v>
      </c>
      <c r="K485" s="47">
        <v>21</v>
      </c>
      <c r="L485" s="47">
        <v>275</v>
      </c>
      <c r="M485" s="47">
        <v>1</v>
      </c>
      <c r="N485" s="47">
        <v>7</v>
      </c>
      <c r="O485" s="42">
        <v>7</v>
      </c>
      <c r="P485" s="42">
        <v>9.85</v>
      </c>
      <c r="Q485" s="42">
        <v>0.06</v>
      </c>
      <c r="R485" s="42">
        <v>3.87</v>
      </c>
      <c r="S485" s="47">
        <v>19</v>
      </c>
      <c r="T485" s="42">
        <v>5.78</v>
      </c>
      <c r="U485" s="42">
        <v>2.0555555555555554</v>
      </c>
      <c r="V485" s="42">
        <v>5.5</v>
      </c>
      <c r="W485" s="42">
        <v>100</v>
      </c>
      <c r="X485" s="42">
        <v>102</v>
      </c>
      <c r="Y485" s="42">
        <v>0.16</v>
      </c>
      <c r="Z485" s="42">
        <v>0</v>
      </c>
      <c r="AA485" s="42">
        <v>0</v>
      </c>
      <c r="AB485" s="42">
        <v>0.11</v>
      </c>
      <c r="AC485" s="42">
        <v>0</v>
      </c>
      <c r="AD485" s="42">
        <v>0.32</v>
      </c>
      <c r="AE485" s="42">
        <v>0</v>
      </c>
      <c r="AF485" s="42">
        <v>0</v>
      </c>
      <c r="AG485" s="42">
        <v>0</v>
      </c>
      <c r="AH485" s="42">
        <v>0</v>
      </c>
      <c r="AI485" s="47">
        <v>1</v>
      </c>
      <c r="AJ485" s="47">
        <v>0</v>
      </c>
      <c r="AK485" s="47">
        <v>0</v>
      </c>
      <c r="AL485" s="47">
        <v>1</v>
      </c>
      <c r="AM485" s="47">
        <v>0</v>
      </c>
      <c r="AN485">
        <v>0</v>
      </c>
      <c r="AO485" s="47">
        <v>1</v>
      </c>
      <c r="AP485" s="47">
        <v>0</v>
      </c>
      <c r="AQ485" s="47">
        <v>0</v>
      </c>
      <c r="AR485" s="47">
        <v>0</v>
      </c>
      <c r="AS485" s="47">
        <v>2</v>
      </c>
      <c r="AT485" s="47">
        <v>0</v>
      </c>
      <c r="AU485" s="47">
        <v>0</v>
      </c>
      <c r="AV485" s="47">
        <v>1</v>
      </c>
      <c r="AW485" s="47">
        <v>0</v>
      </c>
      <c r="AX485" s="47">
        <v>0</v>
      </c>
      <c r="AY485">
        <v>5</v>
      </c>
      <c r="AZ485" s="47">
        <v>0</v>
      </c>
      <c r="BA485" s="47">
        <v>0</v>
      </c>
      <c r="BB485">
        <v>0</v>
      </c>
      <c r="BC485" t="s">
        <v>453</v>
      </c>
      <c r="BD485">
        <v>4.5</v>
      </c>
      <c r="BE485">
        <v>25</v>
      </c>
      <c r="BF485">
        <v>2</v>
      </c>
      <c r="BG485">
        <v>5</v>
      </c>
    </row>
    <row r="486" spans="1:59" x14ac:dyDescent="0.25">
      <c r="A486" s="47">
        <v>4</v>
      </c>
      <c r="B486" s="47">
        <v>0</v>
      </c>
      <c r="C486" s="47">
        <v>0</v>
      </c>
      <c r="D486" s="47">
        <v>0</v>
      </c>
      <c r="E486" s="47">
        <v>3</v>
      </c>
      <c r="F486" s="47">
        <v>0</v>
      </c>
      <c r="G486" s="47">
        <v>0</v>
      </c>
      <c r="H486" s="47">
        <v>0</v>
      </c>
      <c r="I486" s="47">
        <v>0</v>
      </c>
      <c r="J486" s="47">
        <v>5</v>
      </c>
      <c r="K486" s="47">
        <v>21</v>
      </c>
      <c r="L486" s="47">
        <v>277</v>
      </c>
      <c r="M486" s="47">
        <v>1</v>
      </c>
      <c r="N486" s="47">
        <v>7</v>
      </c>
      <c r="O486" s="42">
        <v>3</v>
      </c>
      <c r="P486" s="42">
        <v>10.9</v>
      </c>
      <c r="Q486" s="42">
        <v>0.25</v>
      </c>
      <c r="R486" s="42">
        <v>3.58</v>
      </c>
      <c r="S486" s="47">
        <v>20</v>
      </c>
      <c r="T486" s="42">
        <v>2.73</v>
      </c>
      <c r="U486" s="42">
        <v>2.2727272727272729</v>
      </c>
      <c r="V486" s="42">
        <v>5.166666666666667</v>
      </c>
      <c r="W486" s="42">
        <v>100</v>
      </c>
      <c r="X486" s="42">
        <v>104</v>
      </c>
      <c r="Y486" s="42">
        <v>0.15</v>
      </c>
      <c r="Z486" s="42">
        <v>0</v>
      </c>
      <c r="AA486" s="42">
        <v>0</v>
      </c>
      <c r="AB486" s="42">
        <v>0.2</v>
      </c>
      <c r="AC486" s="42">
        <v>0</v>
      </c>
      <c r="AD486" s="42">
        <v>0.25</v>
      </c>
      <c r="AE486" s="42">
        <v>0</v>
      </c>
      <c r="AF486" s="42">
        <v>0</v>
      </c>
      <c r="AG486" s="42">
        <v>0</v>
      </c>
      <c r="AH486" s="42">
        <v>0</v>
      </c>
      <c r="AI486" s="47">
        <v>0</v>
      </c>
      <c r="AJ486" s="47">
        <v>0</v>
      </c>
      <c r="AK486" s="47">
        <v>0</v>
      </c>
      <c r="AL486" s="47">
        <v>3</v>
      </c>
      <c r="AM486" s="47">
        <v>0</v>
      </c>
      <c r="AN486">
        <v>0</v>
      </c>
      <c r="AO486" s="47">
        <v>3</v>
      </c>
      <c r="AP486" s="47">
        <v>0</v>
      </c>
      <c r="AQ486" s="47">
        <v>0</v>
      </c>
      <c r="AR486" s="47">
        <v>0</v>
      </c>
      <c r="AS486" s="47">
        <v>3</v>
      </c>
      <c r="AT486" s="47">
        <v>0</v>
      </c>
      <c r="AU486" s="47">
        <v>0</v>
      </c>
      <c r="AV486" s="47">
        <v>1</v>
      </c>
      <c r="AW486" s="47">
        <v>0</v>
      </c>
      <c r="AX486" s="47">
        <v>0</v>
      </c>
      <c r="AY486">
        <v>2</v>
      </c>
      <c r="AZ486" s="47">
        <v>0</v>
      </c>
      <c r="BA486" s="47">
        <v>0</v>
      </c>
      <c r="BB486">
        <v>0</v>
      </c>
      <c r="BC486" t="s">
        <v>100</v>
      </c>
      <c r="BD486">
        <v>12</v>
      </c>
      <c r="BE486">
        <v>10.5</v>
      </c>
      <c r="BF486">
        <v>5</v>
      </c>
      <c r="BG486">
        <v>2</v>
      </c>
    </row>
    <row r="487" spans="1:59" x14ac:dyDescent="0.25">
      <c r="A487" s="47">
        <v>3</v>
      </c>
      <c r="B487" s="47">
        <v>33</v>
      </c>
      <c r="C487" s="47">
        <v>18</v>
      </c>
      <c r="D487" s="47">
        <v>1</v>
      </c>
      <c r="E487" s="47">
        <v>7</v>
      </c>
      <c r="F487" s="47">
        <v>4</v>
      </c>
      <c r="G487" s="47">
        <v>1</v>
      </c>
      <c r="H487" s="47">
        <v>1</v>
      </c>
      <c r="I487" s="47">
        <v>0</v>
      </c>
      <c r="J487" s="47">
        <v>6</v>
      </c>
      <c r="K487" s="47">
        <v>21</v>
      </c>
      <c r="L487" s="47">
        <v>275</v>
      </c>
      <c r="M487" s="47">
        <v>2</v>
      </c>
      <c r="N487" s="47">
        <v>7</v>
      </c>
      <c r="O487" s="42">
        <v>7.6</v>
      </c>
      <c r="P487" s="42">
        <v>9.16</v>
      </c>
      <c r="Q487" s="42">
        <v>0.53</v>
      </c>
      <c r="R487" s="42">
        <v>5.26</v>
      </c>
      <c r="S487" s="47">
        <v>18</v>
      </c>
      <c r="T487" s="42">
        <v>6.24</v>
      </c>
      <c r="U487" s="42">
        <v>5.8111111111111118</v>
      </c>
      <c r="V487" s="42">
        <v>4.7</v>
      </c>
      <c r="W487" s="42">
        <v>78</v>
      </c>
      <c r="X487" s="42">
        <v>102</v>
      </c>
      <c r="Y487" s="42">
        <v>0.39</v>
      </c>
      <c r="Z487" s="42">
        <v>1.83</v>
      </c>
      <c r="AA487" s="42">
        <v>1</v>
      </c>
      <c r="AB487" s="42">
        <v>0.17</v>
      </c>
      <c r="AC487" s="42">
        <v>0.06</v>
      </c>
      <c r="AD487" s="42">
        <v>0.33</v>
      </c>
      <c r="AE487" s="42">
        <v>0.22</v>
      </c>
      <c r="AF487" s="42">
        <v>0.06</v>
      </c>
      <c r="AG487" s="42">
        <v>0.06</v>
      </c>
      <c r="AH487" s="42">
        <v>0</v>
      </c>
      <c r="AI487" s="47">
        <v>5</v>
      </c>
      <c r="AJ487" s="47">
        <v>17</v>
      </c>
      <c r="AK487" s="47">
        <v>12</v>
      </c>
      <c r="AL487" s="47">
        <v>2</v>
      </c>
      <c r="AM487" s="47">
        <v>1</v>
      </c>
      <c r="AN487">
        <v>3</v>
      </c>
      <c r="AO487" s="47">
        <v>2</v>
      </c>
      <c r="AP487" s="47">
        <v>1</v>
      </c>
      <c r="AQ487" s="47">
        <v>1</v>
      </c>
      <c r="AR487" s="47">
        <v>0</v>
      </c>
      <c r="AS487" s="47">
        <v>2</v>
      </c>
      <c r="AT487" s="47">
        <v>16</v>
      </c>
      <c r="AU487" s="47">
        <v>6</v>
      </c>
      <c r="AV487" s="47">
        <v>1</v>
      </c>
      <c r="AW487" s="47">
        <v>0</v>
      </c>
      <c r="AX487" s="47">
        <v>1</v>
      </c>
      <c r="AY487">
        <v>4</v>
      </c>
      <c r="AZ487" s="47">
        <v>0</v>
      </c>
      <c r="BA487" s="47">
        <v>0</v>
      </c>
      <c r="BB487">
        <v>0</v>
      </c>
      <c r="BC487" t="s">
        <v>232</v>
      </c>
      <c r="BD487">
        <v>52.3</v>
      </c>
      <c r="BE487">
        <v>42.4</v>
      </c>
      <c r="BF487">
        <v>9</v>
      </c>
      <c r="BG487">
        <v>9</v>
      </c>
    </row>
    <row r="488" spans="1:59" x14ac:dyDescent="0.25">
      <c r="A488" s="47">
        <v>3</v>
      </c>
      <c r="B488" s="47">
        <v>12</v>
      </c>
      <c r="C488" s="47">
        <v>18</v>
      </c>
      <c r="D488" s="47">
        <v>5</v>
      </c>
      <c r="E488" s="47">
        <v>10</v>
      </c>
      <c r="F488" s="47">
        <v>1</v>
      </c>
      <c r="G488" s="47">
        <v>2</v>
      </c>
      <c r="H488" s="47">
        <v>1</v>
      </c>
      <c r="I488" s="47">
        <v>0</v>
      </c>
      <c r="J488" s="47">
        <v>5</v>
      </c>
      <c r="K488" s="47">
        <v>21</v>
      </c>
      <c r="L488" s="47">
        <v>275</v>
      </c>
      <c r="M488" s="47">
        <v>3</v>
      </c>
      <c r="N488" s="47">
        <v>3</v>
      </c>
      <c r="O488" s="42">
        <v>4.2</v>
      </c>
      <c r="P488" s="42">
        <v>7.6</v>
      </c>
      <c r="Q488" s="42">
        <v>-0.92</v>
      </c>
      <c r="R488" s="42">
        <v>4.07</v>
      </c>
      <c r="S488" s="47">
        <v>14</v>
      </c>
      <c r="T488" s="42">
        <v>3.62</v>
      </c>
      <c r="U488" s="42">
        <v>3.6166666666666658</v>
      </c>
      <c r="V488" s="42">
        <v>4.4250000000000007</v>
      </c>
      <c r="W488" s="42">
        <v>88</v>
      </c>
      <c r="X488" s="42">
        <v>4</v>
      </c>
      <c r="Y488" s="42">
        <v>0.71</v>
      </c>
      <c r="Z488" s="42">
        <v>0.86</v>
      </c>
      <c r="AA488" s="42">
        <v>1.29</v>
      </c>
      <c r="AB488" s="42">
        <v>0.21</v>
      </c>
      <c r="AC488" s="42">
        <v>0.36</v>
      </c>
      <c r="AD488" s="42">
        <v>0.36</v>
      </c>
      <c r="AE488" s="42">
        <v>7.0000000000000007E-2</v>
      </c>
      <c r="AF488" s="42">
        <v>7.0000000000000007E-2</v>
      </c>
      <c r="AG488" s="42">
        <v>0.14000000000000001</v>
      </c>
      <c r="AH488" s="42">
        <v>0</v>
      </c>
      <c r="AI488" s="47">
        <v>4</v>
      </c>
      <c r="AJ488" s="47">
        <v>5</v>
      </c>
      <c r="AK488" s="47">
        <v>11</v>
      </c>
      <c r="AL488" s="47">
        <v>2</v>
      </c>
      <c r="AM488" s="47">
        <v>1</v>
      </c>
      <c r="AN488">
        <v>0</v>
      </c>
      <c r="AO488" s="47">
        <v>1</v>
      </c>
      <c r="AP488" s="47">
        <v>1</v>
      </c>
      <c r="AQ488" s="47">
        <v>2</v>
      </c>
      <c r="AR488" s="47">
        <v>0</v>
      </c>
      <c r="AS488" s="47">
        <v>6</v>
      </c>
      <c r="AT488" s="47">
        <v>7</v>
      </c>
      <c r="AU488" s="47">
        <v>7</v>
      </c>
      <c r="AV488" s="47">
        <v>1</v>
      </c>
      <c r="AW488" s="47">
        <v>4</v>
      </c>
      <c r="AX488" s="47">
        <v>1</v>
      </c>
      <c r="AY488">
        <v>4</v>
      </c>
      <c r="AZ488" s="47">
        <v>0</v>
      </c>
      <c r="BA488" s="47">
        <v>0</v>
      </c>
      <c r="BB488">
        <v>0</v>
      </c>
      <c r="BC488" t="s">
        <v>261</v>
      </c>
      <c r="BD488">
        <v>18.899999999999999</v>
      </c>
      <c r="BE488">
        <v>36.5</v>
      </c>
      <c r="BF488">
        <v>5</v>
      </c>
      <c r="BG488">
        <v>8</v>
      </c>
    </row>
    <row r="489" spans="1:59" x14ac:dyDescent="0.25">
      <c r="A489" s="47">
        <v>5</v>
      </c>
      <c r="B489" s="47">
        <v>24</v>
      </c>
      <c r="C489" s="47">
        <v>10</v>
      </c>
      <c r="D489" s="47">
        <v>5</v>
      </c>
      <c r="E489" s="47">
        <v>15</v>
      </c>
      <c r="F489" s="47">
        <v>3</v>
      </c>
      <c r="G489" s="47">
        <v>1</v>
      </c>
      <c r="H489" s="47">
        <v>0</v>
      </c>
      <c r="I489" s="47">
        <v>0</v>
      </c>
      <c r="J489" s="47">
        <v>6</v>
      </c>
      <c r="K489" s="47">
        <v>21</v>
      </c>
      <c r="L489" s="47">
        <v>275</v>
      </c>
      <c r="M489" s="47">
        <v>2</v>
      </c>
      <c r="N489" s="47">
        <v>7</v>
      </c>
      <c r="O489" s="42">
        <v>6.5</v>
      </c>
      <c r="P489" s="42">
        <v>10.4</v>
      </c>
      <c r="Q489" s="42">
        <v>0.08</v>
      </c>
      <c r="R489" s="42">
        <v>5.39</v>
      </c>
      <c r="S489" s="47">
        <v>14</v>
      </c>
      <c r="T489" s="42">
        <v>5.4</v>
      </c>
      <c r="U489" s="42">
        <v>3.6000000000000005</v>
      </c>
      <c r="V489" s="42">
        <v>7.1571428571428575</v>
      </c>
      <c r="W489" s="42">
        <v>98</v>
      </c>
      <c r="X489" s="42">
        <v>102</v>
      </c>
      <c r="Y489" s="42">
        <v>1.07</v>
      </c>
      <c r="Z489" s="42">
        <v>1.71</v>
      </c>
      <c r="AA489" s="42">
        <v>0.71</v>
      </c>
      <c r="AB489" s="42">
        <v>0.36</v>
      </c>
      <c r="AC489" s="42">
        <v>0.36</v>
      </c>
      <c r="AD489" s="42">
        <v>0.43</v>
      </c>
      <c r="AE489" s="42">
        <v>0.21</v>
      </c>
      <c r="AF489" s="42">
        <v>0</v>
      </c>
      <c r="AG489" s="42">
        <v>7.0000000000000007E-2</v>
      </c>
      <c r="AH489" s="42">
        <v>0</v>
      </c>
      <c r="AI489" s="47">
        <v>8</v>
      </c>
      <c r="AJ489" s="47">
        <v>11</v>
      </c>
      <c r="AK489" s="47">
        <v>4</v>
      </c>
      <c r="AL489" s="47">
        <v>3</v>
      </c>
      <c r="AM489" s="47">
        <v>5</v>
      </c>
      <c r="AN489">
        <v>1</v>
      </c>
      <c r="AO489" s="47">
        <v>1</v>
      </c>
      <c r="AP489" s="47">
        <v>0</v>
      </c>
      <c r="AQ489" s="47">
        <v>1</v>
      </c>
      <c r="AR489" s="47">
        <v>0</v>
      </c>
      <c r="AS489" s="47">
        <v>7</v>
      </c>
      <c r="AT489" s="47">
        <v>13</v>
      </c>
      <c r="AU489" s="47">
        <v>6</v>
      </c>
      <c r="AV489" s="47">
        <v>2</v>
      </c>
      <c r="AW489" s="47">
        <v>0</v>
      </c>
      <c r="AX489" s="47">
        <v>2</v>
      </c>
      <c r="AY489">
        <v>5</v>
      </c>
      <c r="AZ489" s="47">
        <v>0</v>
      </c>
      <c r="BA489" s="47">
        <v>0</v>
      </c>
      <c r="BB489">
        <v>0</v>
      </c>
      <c r="BC489" t="s">
        <v>332</v>
      </c>
      <c r="BD489">
        <v>28.2</v>
      </c>
      <c r="BE489">
        <v>50.3</v>
      </c>
      <c r="BF489">
        <v>8</v>
      </c>
      <c r="BG489">
        <v>7</v>
      </c>
    </row>
    <row r="490" spans="1:59" x14ac:dyDescent="0.25">
      <c r="A490" s="47">
        <v>1</v>
      </c>
      <c r="B490" s="47">
        <v>21</v>
      </c>
      <c r="C490" s="47">
        <v>10</v>
      </c>
      <c r="D490" s="47">
        <v>2</v>
      </c>
      <c r="E490" s="47">
        <v>20</v>
      </c>
      <c r="F490" s="47">
        <v>1</v>
      </c>
      <c r="G490" s="47">
        <v>0</v>
      </c>
      <c r="H490" s="47">
        <v>0</v>
      </c>
      <c r="I490" s="47">
        <v>0</v>
      </c>
      <c r="J490" s="47">
        <v>1</v>
      </c>
      <c r="K490" s="47">
        <v>21</v>
      </c>
      <c r="L490" s="47">
        <v>327</v>
      </c>
      <c r="M490" s="47">
        <v>2</v>
      </c>
      <c r="N490" s="47">
        <v>6</v>
      </c>
      <c r="O490" s="42">
        <v>3.4</v>
      </c>
      <c r="P490" s="42">
        <v>5.6</v>
      </c>
      <c r="Q490" s="42">
        <v>0.36</v>
      </c>
      <c r="R490" s="42">
        <v>3.32</v>
      </c>
      <c r="S490" s="47">
        <v>12</v>
      </c>
      <c r="T490" s="42">
        <v>3</v>
      </c>
      <c r="U490" s="42">
        <v>3.4499999999999993</v>
      </c>
      <c r="V490" s="42">
        <v>3.1833333333333331</v>
      </c>
      <c r="W490" s="42">
        <v>77</v>
      </c>
      <c r="X490" s="42">
        <v>78</v>
      </c>
      <c r="Y490" s="42">
        <v>1.67</v>
      </c>
      <c r="Z490" s="42">
        <v>1.75</v>
      </c>
      <c r="AA490" s="42">
        <v>0.83</v>
      </c>
      <c r="AB490" s="42">
        <v>0.08</v>
      </c>
      <c r="AC490" s="42">
        <v>0.17</v>
      </c>
      <c r="AD490" s="42">
        <v>0.08</v>
      </c>
      <c r="AE490" s="42">
        <v>0.08</v>
      </c>
      <c r="AF490" s="42">
        <v>0</v>
      </c>
      <c r="AG490" s="42">
        <v>0</v>
      </c>
      <c r="AH490" s="42">
        <v>0</v>
      </c>
      <c r="AI490" s="47">
        <v>10</v>
      </c>
      <c r="AJ490" s="47">
        <v>14</v>
      </c>
      <c r="AK490" s="47">
        <v>7</v>
      </c>
      <c r="AL490" s="47">
        <v>1</v>
      </c>
      <c r="AM490" s="47">
        <v>0</v>
      </c>
      <c r="AN490">
        <v>0</v>
      </c>
      <c r="AO490" s="47">
        <v>1</v>
      </c>
      <c r="AP490" s="47">
        <v>0</v>
      </c>
      <c r="AQ490" s="47">
        <v>0</v>
      </c>
      <c r="AR490" s="47">
        <v>0</v>
      </c>
      <c r="AS490" s="47">
        <v>10</v>
      </c>
      <c r="AT490" s="47">
        <v>7</v>
      </c>
      <c r="AU490" s="47">
        <v>3</v>
      </c>
      <c r="AV490" s="47">
        <v>0</v>
      </c>
      <c r="AW490" s="47">
        <v>2</v>
      </c>
      <c r="AX490" s="47">
        <v>1</v>
      </c>
      <c r="AY490">
        <v>0</v>
      </c>
      <c r="AZ490" s="47">
        <v>0</v>
      </c>
      <c r="BA490" s="47">
        <v>0</v>
      </c>
      <c r="BB490">
        <v>0</v>
      </c>
      <c r="BC490" t="s">
        <v>119</v>
      </c>
      <c r="BD490">
        <v>23.7</v>
      </c>
      <c r="BE490">
        <v>19.100000000000001</v>
      </c>
      <c r="BF490">
        <v>7</v>
      </c>
      <c r="BG490">
        <v>6</v>
      </c>
    </row>
    <row r="491" spans="1:59" x14ac:dyDescent="0.25">
      <c r="A491" s="47">
        <v>2</v>
      </c>
      <c r="B491" s="47">
        <v>26</v>
      </c>
      <c r="C491" s="47">
        <v>11</v>
      </c>
      <c r="D491" s="47">
        <v>4</v>
      </c>
      <c r="E491" s="47">
        <v>15</v>
      </c>
      <c r="F491" s="47">
        <v>0</v>
      </c>
      <c r="G491" s="47">
        <v>0</v>
      </c>
      <c r="H491" s="47">
        <v>3</v>
      </c>
      <c r="I491" s="47">
        <v>0</v>
      </c>
      <c r="J491" s="47">
        <v>7</v>
      </c>
      <c r="K491" s="47">
        <v>21</v>
      </c>
      <c r="L491" s="47">
        <v>262</v>
      </c>
      <c r="M491" s="47">
        <v>3</v>
      </c>
      <c r="N491" s="47">
        <v>7</v>
      </c>
      <c r="O491" s="42">
        <v>6.7</v>
      </c>
      <c r="P491" s="42">
        <v>14.09</v>
      </c>
      <c r="Q491" s="42">
        <v>0.89</v>
      </c>
      <c r="R491" s="42">
        <v>5.29</v>
      </c>
      <c r="S491" s="47">
        <v>18</v>
      </c>
      <c r="T491" s="42">
        <v>5.58</v>
      </c>
      <c r="U491" s="42">
        <v>8.01</v>
      </c>
      <c r="V491" s="42">
        <v>1.925</v>
      </c>
      <c r="W491" s="42">
        <v>85</v>
      </c>
      <c r="X491" s="42">
        <v>105</v>
      </c>
      <c r="Y491" s="42">
        <v>0.83</v>
      </c>
      <c r="Z491" s="42">
        <v>1.44</v>
      </c>
      <c r="AA491" s="42">
        <v>0.61</v>
      </c>
      <c r="AB491" s="42">
        <v>0.11</v>
      </c>
      <c r="AC491" s="42">
        <v>0.22</v>
      </c>
      <c r="AD491" s="42">
        <v>0.39</v>
      </c>
      <c r="AE491" s="42">
        <v>0</v>
      </c>
      <c r="AF491" s="42">
        <v>0.17</v>
      </c>
      <c r="AG491" s="42">
        <v>0</v>
      </c>
      <c r="AH491" s="42">
        <v>0</v>
      </c>
      <c r="AI491" s="47">
        <v>9</v>
      </c>
      <c r="AJ491" s="47">
        <v>18</v>
      </c>
      <c r="AK491" s="47">
        <v>8</v>
      </c>
      <c r="AL491" s="47">
        <v>0</v>
      </c>
      <c r="AM491" s="47">
        <v>3</v>
      </c>
      <c r="AN491">
        <v>0</v>
      </c>
      <c r="AO491" s="47">
        <v>6</v>
      </c>
      <c r="AP491" s="47">
        <v>3</v>
      </c>
      <c r="AQ491" s="47">
        <v>0</v>
      </c>
      <c r="AR491" s="47">
        <v>0</v>
      </c>
      <c r="AS491" s="47">
        <v>6</v>
      </c>
      <c r="AT491" s="47">
        <v>8</v>
      </c>
      <c r="AU491" s="47">
        <v>3</v>
      </c>
      <c r="AV491" s="47">
        <v>2</v>
      </c>
      <c r="AW491" s="47">
        <v>1</v>
      </c>
      <c r="AX491" s="47">
        <v>0</v>
      </c>
      <c r="AY491">
        <v>1</v>
      </c>
      <c r="AZ491" s="47">
        <v>0</v>
      </c>
      <c r="BA491" s="47">
        <v>0</v>
      </c>
      <c r="BB491">
        <v>0</v>
      </c>
      <c r="BC491" t="s">
        <v>162</v>
      </c>
      <c r="BD491">
        <v>80.099999999999994</v>
      </c>
      <c r="BE491">
        <v>15.5</v>
      </c>
      <c r="BF491">
        <v>10</v>
      </c>
      <c r="BG491">
        <v>8</v>
      </c>
    </row>
    <row r="492" spans="1:59" x14ac:dyDescent="0.25">
      <c r="A492" s="47">
        <v>1</v>
      </c>
      <c r="B492" s="47">
        <v>0</v>
      </c>
      <c r="C492" s="47">
        <v>0</v>
      </c>
      <c r="D492" s="47">
        <v>0</v>
      </c>
      <c r="E492" s="47">
        <v>3</v>
      </c>
      <c r="F492" s="47">
        <v>0</v>
      </c>
      <c r="G492" s="47">
        <v>0</v>
      </c>
      <c r="H492" s="47">
        <v>0</v>
      </c>
      <c r="I492" s="47">
        <v>0</v>
      </c>
      <c r="J492" s="47">
        <v>5</v>
      </c>
      <c r="K492" s="47">
        <v>21</v>
      </c>
      <c r="L492" s="47">
        <v>262</v>
      </c>
      <c r="M492" s="47">
        <v>1</v>
      </c>
      <c r="N492" s="47">
        <v>7</v>
      </c>
      <c r="O492" s="42">
        <v>6</v>
      </c>
      <c r="P492" s="42">
        <v>7.19</v>
      </c>
      <c r="Q492" s="42">
        <v>0.9</v>
      </c>
      <c r="R492" s="42">
        <v>4.91</v>
      </c>
      <c r="S492" s="47">
        <v>17</v>
      </c>
      <c r="T492" s="42">
        <v>5.0199999999999996</v>
      </c>
      <c r="U492" s="42">
        <v>7.5</v>
      </c>
      <c r="V492" s="42">
        <v>3.1</v>
      </c>
      <c r="W492" s="42">
        <v>92</v>
      </c>
      <c r="X492" s="42">
        <v>105</v>
      </c>
      <c r="Y492" s="42">
        <v>0.18</v>
      </c>
      <c r="Z492" s="42">
        <v>0</v>
      </c>
      <c r="AA492" s="42">
        <v>0</v>
      </c>
      <c r="AB492" s="42">
        <v>0.06</v>
      </c>
      <c r="AC492" s="42">
        <v>0</v>
      </c>
      <c r="AD492" s="42">
        <v>0.28999999999999998</v>
      </c>
      <c r="AE492" s="42">
        <v>0</v>
      </c>
      <c r="AF492" s="42">
        <v>0</v>
      </c>
      <c r="AG492" s="42">
        <v>0</v>
      </c>
      <c r="AH492" s="42">
        <v>0</v>
      </c>
      <c r="AI492" s="47">
        <v>1</v>
      </c>
      <c r="AJ492" s="47">
        <v>0</v>
      </c>
      <c r="AK492" s="47">
        <v>0</v>
      </c>
      <c r="AL492" s="47">
        <v>0</v>
      </c>
      <c r="AM492" s="47">
        <v>0</v>
      </c>
      <c r="AN492">
        <v>0</v>
      </c>
      <c r="AO492" s="47">
        <v>4</v>
      </c>
      <c r="AP492" s="47">
        <v>0</v>
      </c>
      <c r="AQ492" s="47">
        <v>0</v>
      </c>
      <c r="AR492" s="47">
        <v>0</v>
      </c>
      <c r="AS492" s="47">
        <v>2</v>
      </c>
      <c r="AT492" s="47">
        <v>0</v>
      </c>
      <c r="AU492" s="47">
        <v>0</v>
      </c>
      <c r="AV492" s="47">
        <v>1</v>
      </c>
      <c r="AW492" s="47">
        <v>0</v>
      </c>
      <c r="AX492" s="47">
        <v>0</v>
      </c>
      <c r="AY492">
        <v>1</v>
      </c>
      <c r="AZ492" s="47">
        <v>0</v>
      </c>
      <c r="BA492" s="47">
        <v>0</v>
      </c>
      <c r="BB492">
        <v>0</v>
      </c>
      <c r="BC492" t="s">
        <v>158</v>
      </c>
      <c r="BD492">
        <v>20.5</v>
      </c>
      <c r="BE492">
        <v>5</v>
      </c>
      <c r="BF492">
        <v>3</v>
      </c>
      <c r="BG492">
        <v>2</v>
      </c>
    </row>
    <row r="493" spans="1:59" x14ac:dyDescent="0.25">
      <c r="A493" s="47">
        <v>3</v>
      </c>
      <c r="B493" s="47">
        <v>16</v>
      </c>
      <c r="C493" s="47">
        <v>11</v>
      </c>
      <c r="D493" s="47">
        <v>3</v>
      </c>
      <c r="E493" s="47">
        <v>10</v>
      </c>
      <c r="F493" s="47">
        <v>0</v>
      </c>
      <c r="G493" s="47">
        <v>0</v>
      </c>
      <c r="H493" s="47">
        <v>0</v>
      </c>
      <c r="I493" s="47">
        <v>0</v>
      </c>
      <c r="J493" s="47">
        <v>5</v>
      </c>
      <c r="K493" s="47">
        <v>21</v>
      </c>
      <c r="L493" s="47">
        <v>293</v>
      </c>
      <c r="M493" s="47">
        <v>3</v>
      </c>
      <c r="N493" s="47">
        <v>7</v>
      </c>
      <c r="O493" s="42">
        <v>1.7</v>
      </c>
      <c r="P493" s="42">
        <v>6.59</v>
      </c>
      <c r="Q493" s="42">
        <v>-7.0000000000000007E-2</v>
      </c>
      <c r="R493" s="42">
        <v>2.77</v>
      </c>
      <c r="S493" s="47">
        <v>16</v>
      </c>
      <c r="T493" s="42">
        <v>1.71</v>
      </c>
      <c r="U493" s="42">
        <v>3.0599999999999996</v>
      </c>
      <c r="V493" s="42">
        <v>2.2666666666666666</v>
      </c>
      <c r="W493" s="42">
        <v>96</v>
      </c>
      <c r="X493" s="42">
        <v>105</v>
      </c>
      <c r="Y493" s="42">
        <v>0.62</v>
      </c>
      <c r="Z493" s="42">
        <v>1</v>
      </c>
      <c r="AA493" s="42">
        <v>0.69</v>
      </c>
      <c r="AB493" s="42">
        <v>0.19</v>
      </c>
      <c r="AC493" s="42">
        <v>0.19</v>
      </c>
      <c r="AD493" s="42">
        <v>0.31</v>
      </c>
      <c r="AE493" s="42">
        <v>0</v>
      </c>
      <c r="AF493" s="42">
        <v>0</v>
      </c>
      <c r="AG493" s="42">
        <v>0</v>
      </c>
      <c r="AH493" s="42">
        <v>0</v>
      </c>
      <c r="AI493" s="47">
        <v>7</v>
      </c>
      <c r="AJ493" s="47">
        <v>9</v>
      </c>
      <c r="AK493" s="47">
        <v>8</v>
      </c>
      <c r="AL493" s="47">
        <v>2</v>
      </c>
      <c r="AM493" s="47">
        <v>1</v>
      </c>
      <c r="AN493">
        <v>0</v>
      </c>
      <c r="AO493" s="47">
        <v>4</v>
      </c>
      <c r="AP493" s="47">
        <v>0</v>
      </c>
      <c r="AQ493" s="47">
        <v>0</v>
      </c>
      <c r="AR493" s="47">
        <v>0</v>
      </c>
      <c r="AS493" s="47">
        <v>3</v>
      </c>
      <c r="AT493" s="47">
        <v>7</v>
      </c>
      <c r="AU493" s="47">
        <v>3</v>
      </c>
      <c r="AV493" s="47">
        <v>1</v>
      </c>
      <c r="AW493" s="47">
        <v>2</v>
      </c>
      <c r="AX493" s="47">
        <v>0</v>
      </c>
      <c r="AY493">
        <v>1</v>
      </c>
      <c r="AZ493" s="47">
        <v>0</v>
      </c>
      <c r="BA493" s="47">
        <v>0</v>
      </c>
      <c r="BB493">
        <v>0</v>
      </c>
      <c r="BC493" t="s">
        <v>329</v>
      </c>
      <c r="BD493">
        <v>30.7</v>
      </c>
      <c r="BE493">
        <v>14.6</v>
      </c>
      <c r="BF493">
        <v>10</v>
      </c>
      <c r="BG493">
        <v>6</v>
      </c>
    </row>
    <row r="494" spans="1:59" x14ac:dyDescent="0.25">
      <c r="A494" s="47">
        <v>6</v>
      </c>
      <c r="B494" s="47">
        <v>25</v>
      </c>
      <c r="C494" s="47">
        <v>14</v>
      </c>
      <c r="D494" s="47">
        <v>6</v>
      </c>
      <c r="E494" s="47">
        <v>10</v>
      </c>
      <c r="F494" s="47">
        <v>1</v>
      </c>
      <c r="G494" s="47">
        <v>2</v>
      </c>
      <c r="H494" s="47">
        <v>1</v>
      </c>
      <c r="I494" s="47">
        <v>0</v>
      </c>
      <c r="J494" s="47">
        <v>13</v>
      </c>
      <c r="K494" s="47">
        <v>21</v>
      </c>
      <c r="L494" s="47">
        <v>263</v>
      </c>
      <c r="M494" s="47">
        <v>3</v>
      </c>
      <c r="N494" s="47">
        <v>7</v>
      </c>
      <c r="O494" s="42">
        <v>5.5</v>
      </c>
      <c r="P494" s="42">
        <v>10.92</v>
      </c>
      <c r="Q494" s="42">
        <v>0.13</v>
      </c>
      <c r="R494" s="42">
        <v>5.94</v>
      </c>
      <c r="S494" s="47">
        <v>19</v>
      </c>
      <c r="T494" s="42">
        <v>4.6900000000000004</v>
      </c>
      <c r="U494" s="42">
        <v>7.2181818181818178</v>
      </c>
      <c r="V494" s="42">
        <v>4.1875</v>
      </c>
      <c r="W494" s="42">
        <v>100</v>
      </c>
      <c r="X494" s="42">
        <v>96</v>
      </c>
      <c r="Y494" s="42">
        <v>0.53</v>
      </c>
      <c r="Z494" s="42">
        <v>1.32</v>
      </c>
      <c r="AA494" s="42">
        <v>0.74</v>
      </c>
      <c r="AB494" s="42">
        <v>0.32</v>
      </c>
      <c r="AC494" s="42">
        <v>0.32</v>
      </c>
      <c r="AD494" s="42">
        <v>0.68</v>
      </c>
      <c r="AE494" s="42">
        <v>0.05</v>
      </c>
      <c r="AF494" s="42">
        <v>0.05</v>
      </c>
      <c r="AG494" s="42">
        <v>0.11</v>
      </c>
      <c r="AH494" s="42">
        <v>0</v>
      </c>
      <c r="AI494" s="47">
        <v>5</v>
      </c>
      <c r="AJ494" s="47">
        <v>19</v>
      </c>
      <c r="AK494" s="47">
        <v>11</v>
      </c>
      <c r="AL494" s="47">
        <v>5</v>
      </c>
      <c r="AM494" s="47">
        <v>5</v>
      </c>
      <c r="AN494">
        <v>1</v>
      </c>
      <c r="AO494" s="47">
        <v>8</v>
      </c>
      <c r="AP494" s="47">
        <v>1</v>
      </c>
      <c r="AQ494" s="47">
        <v>2</v>
      </c>
      <c r="AR494" s="47">
        <v>0</v>
      </c>
      <c r="AS494" s="47">
        <v>5</v>
      </c>
      <c r="AT494" s="47">
        <v>6</v>
      </c>
      <c r="AU494" s="47">
        <v>3</v>
      </c>
      <c r="AV494" s="47">
        <v>1</v>
      </c>
      <c r="AW494" s="47">
        <v>1</v>
      </c>
      <c r="AX494" s="47">
        <v>0</v>
      </c>
      <c r="AY494">
        <v>5</v>
      </c>
      <c r="AZ494" s="47">
        <v>0</v>
      </c>
      <c r="BA494" s="47">
        <v>0</v>
      </c>
      <c r="BB494">
        <v>0</v>
      </c>
      <c r="BC494" t="s">
        <v>167</v>
      </c>
      <c r="BD494">
        <v>76.400000000000006</v>
      </c>
      <c r="BE494">
        <v>33.6</v>
      </c>
      <c r="BF494">
        <v>11</v>
      </c>
      <c r="BG494">
        <v>8</v>
      </c>
    </row>
    <row r="495" spans="1:59" x14ac:dyDescent="0.25">
      <c r="A495" s="47">
        <v>2</v>
      </c>
      <c r="B495" s="47">
        <v>14</v>
      </c>
      <c r="C495" s="47">
        <v>19</v>
      </c>
      <c r="D495" s="47">
        <v>1</v>
      </c>
      <c r="E495" s="47">
        <v>9</v>
      </c>
      <c r="F495" s="47">
        <v>0</v>
      </c>
      <c r="G495" s="47">
        <v>1</v>
      </c>
      <c r="H495" s="47">
        <v>0</v>
      </c>
      <c r="I495" s="47">
        <v>0</v>
      </c>
      <c r="J495" s="47">
        <v>5</v>
      </c>
      <c r="K495" s="47">
        <v>21</v>
      </c>
      <c r="L495" s="47">
        <v>293</v>
      </c>
      <c r="M495" s="47">
        <v>3</v>
      </c>
      <c r="N495" s="47">
        <v>6</v>
      </c>
      <c r="O495" s="42">
        <v>1.2</v>
      </c>
      <c r="P495" s="42">
        <v>4.6900000000000004</v>
      </c>
      <c r="Q495" s="42">
        <v>-0.1</v>
      </c>
      <c r="R495" s="42">
        <v>2.61</v>
      </c>
      <c r="S495" s="47">
        <v>14</v>
      </c>
      <c r="T495" s="42">
        <v>1.33</v>
      </c>
      <c r="U495" s="42">
        <v>4.2</v>
      </c>
      <c r="V495" s="42">
        <v>1.0142857142857142</v>
      </c>
      <c r="W495" s="42">
        <v>82</v>
      </c>
      <c r="X495" s="42">
        <v>71</v>
      </c>
      <c r="Y495" s="42">
        <v>0.64</v>
      </c>
      <c r="Z495" s="42">
        <v>1</v>
      </c>
      <c r="AA495" s="42">
        <v>1.36</v>
      </c>
      <c r="AB495" s="42">
        <v>0.14000000000000001</v>
      </c>
      <c r="AC495" s="42">
        <v>7.0000000000000007E-2</v>
      </c>
      <c r="AD495" s="42">
        <v>0.36</v>
      </c>
      <c r="AE495" s="42">
        <v>0</v>
      </c>
      <c r="AF495" s="42">
        <v>0</v>
      </c>
      <c r="AG495" s="42">
        <v>7.0000000000000007E-2</v>
      </c>
      <c r="AH495" s="42">
        <v>0</v>
      </c>
      <c r="AI495" s="47">
        <v>4</v>
      </c>
      <c r="AJ495" s="47">
        <v>9</v>
      </c>
      <c r="AK495" s="47">
        <v>4</v>
      </c>
      <c r="AL495" s="47">
        <v>2</v>
      </c>
      <c r="AM495" s="47">
        <v>1</v>
      </c>
      <c r="AN495">
        <v>0</v>
      </c>
      <c r="AO495" s="47">
        <v>4</v>
      </c>
      <c r="AP495" s="47">
        <v>0</v>
      </c>
      <c r="AQ495" s="47">
        <v>0</v>
      </c>
      <c r="AR495" s="47">
        <v>0</v>
      </c>
      <c r="AS495" s="47">
        <v>5</v>
      </c>
      <c r="AT495" s="47">
        <v>5</v>
      </c>
      <c r="AU495" s="47">
        <v>15</v>
      </c>
      <c r="AV495" s="47">
        <v>0</v>
      </c>
      <c r="AW495" s="47">
        <v>0</v>
      </c>
      <c r="AX495" s="47">
        <v>0</v>
      </c>
      <c r="AY495">
        <v>1</v>
      </c>
      <c r="AZ495" s="47">
        <v>0</v>
      </c>
      <c r="BA495" s="47">
        <v>1</v>
      </c>
      <c r="BB495">
        <v>0</v>
      </c>
      <c r="BC495" t="s">
        <v>274</v>
      </c>
      <c r="BD495">
        <v>30.4</v>
      </c>
      <c r="BE495">
        <v>10.199999999999999</v>
      </c>
      <c r="BF495">
        <v>7</v>
      </c>
      <c r="BG495">
        <v>10</v>
      </c>
    </row>
    <row r="496" spans="1:59" x14ac:dyDescent="0.25">
      <c r="A496" s="47">
        <v>3</v>
      </c>
      <c r="B496" s="47">
        <v>5</v>
      </c>
      <c r="C496" s="47">
        <v>15</v>
      </c>
      <c r="D496" s="47">
        <v>2</v>
      </c>
      <c r="E496" s="47">
        <v>11</v>
      </c>
      <c r="F496" s="47">
        <v>2</v>
      </c>
      <c r="G496" s="47">
        <v>1</v>
      </c>
      <c r="H496" s="47">
        <v>1</v>
      </c>
      <c r="I496" s="47">
        <v>0</v>
      </c>
      <c r="J496" s="47">
        <v>4</v>
      </c>
      <c r="K496" s="47">
        <v>21</v>
      </c>
      <c r="L496" s="47">
        <v>293</v>
      </c>
      <c r="M496" s="47">
        <v>2</v>
      </c>
      <c r="N496" s="47">
        <v>7</v>
      </c>
      <c r="O496" s="42">
        <v>0.7</v>
      </c>
      <c r="P496" s="42">
        <v>5.88</v>
      </c>
      <c r="Q496" s="42">
        <v>0.05</v>
      </c>
      <c r="R496" s="42">
        <v>2.77</v>
      </c>
      <c r="S496" s="47">
        <v>16</v>
      </c>
      <c r="T496" s="42">
        <v>0.96</v>
      </c>
      <c r="U496" s="42">
        <v>4.4875000000000007</v>
      </c>
      <c r="V496" s="42">
        <v>1.075</v>
      </c>
      <c r="W496" s="42">
        <v>67</v>
      </c>
      <c r="X496" s="42">
        <v>105</v>
      </c>
      <c r="Y496" s="42">
        <v>0.69</v>
      </c>
      <c r="Z496" s="42">
        <v>0.31</v>
      </c>
      <c r="AA496" s="42">
        <v>0.94</v>
      </c>
      <c r="AB496" s="42">
        <v>0.19</v>
      </c>
      <c r="AC496" s="42">
        <v>0.12</v>
      </c>
      <c r="AD496" s="42">
        <v>0.25</v>
      </c>
      <c r="AE496" s="42">
        <v>0.12</v>
      </c>
      <c r="AF496" s="42">
        <v>0.06</v>
      </c>
      <c r="AG496" s="42">
        <v>0.06</v>
      </c>
      <c r="AH496" s="42">
        <v>0</v>
      </c>
      <c r="AI496" s="47">
        <v>7</v>
      </c>
      <c r="AJ496" s="47">
        <v>2</v>
      </c>
      <c r="AK496" s="47">
        <v>6</v>
      </c>
      <c r="AL496" s="47">
        <v>2</v>
      </c>
      <c r="AM496" s="47">
        <v>1</v>
      </c>
      <c r="AN496">
        <v>2</v>
      </c>
      <c r="AO496" s="47">
        <v>3</v>
      </c>
      <c r="AP496" s="47">
        <v>1</v>
      </c>
      <c r="AQ496" s="47">
        <v>0</v>
      </c>
      <c r="AR496" s="47">
        <v>0</v>
      </c>
      <c r="AS496" s="47">
        <v>4</v>
      </c>
      <c r="AT496" s="47">
        <v>3</v>
      </c>
      <c r="AU496" s="47">
        <v>9</v>
      </c>
      <c r="AV496" s="47">
        <v>1</v>
      </c>
      <c r="AW496" s="47">
        <v>1</v>
      </c>
      <c r="AX496" s="47">
        <v>0</v>
      </c>
      <c r="AY496">
        <v>1</v>
      </c>
      <c r="AZ496" s="47">
        <v>0</v>
      </c>
      <c r="BA496" s="47">
        <v>1</v>
      </c>
      <c r="BB496">
        <v>0</v>
      </c>
      <c r="BC496" t="s">
        <v>345</v>
      </c>
      <c r="BD496">
        <v>35.9</v>
      </c>
      <c r="BE496">
        <v>8.9</v>
      </c>
      <c r="BF496">
        <v>8</v>
      </c>
      <c r="BG496">
        <v>8</v>
      </c>
    </row>
    <row r="497" spans="1:59" x14ac:dyDescent="0.25">
      <c r="A497" s="47">
        <v>5</v>
      </c>
      <c r="B497" s="47">
        <v>18</v>
      </c>
      <c r="C497" s="47">
        <v>24</v>
      </c>
      <c r="D497" s="47">
        <v>2</v>
      </c>
      <c r="E497" s="47">
        <v>12</v>
      </c>
      <c r="F497" s="47">
        <v>1</v>
      </c>
      <c r="G497" s="47">
        <v>1</v>
      </c>
      <c r="H497" s="47">
        <v>0</v>
      </c>
      <c r="I497" s="47">
        <v>0</v>
      </c>
      <c r="J497" s="47">
        <v>8</v>
      </c>
      <c r="K497" s="47">
        <v>21</v>
      </c>
      <c r="L497" s="47">
        <v>282</v>
      </c>
      <c r="M497" s="47">
        <v>3</v>
      </c>
      <c r="N497" s="47">
        <v>7</v>
      </c>
      <c r="O497" s="42">
        <v>7.5</v>
      </c>
      <c r="P497" s="42">
        <v>8.76</v>
      </c>
      <c r="Q497" s="42">
        <v>1.05</v>
      </c>
      <c r="R497" s="42">
        <v>3.32</v>
      </c>
      <c r="S497" s="47">
        <v>19</v>
      </c>
      <c r="T497" s="42">
        <v>6.14</v>
      </c>
      <c r="U497" s="42">
        <v>3.15</v>
      </c>
      <c r="V497" s="42">
        <v>3.5000000000000009</v>
      </c>
      <c r="W497" s="42">
        <v>93</v>
      </c>
      <c r="X497" s="42">
        <v>104</v>
      </c>
      <c r="Y497" s="42">
        <v>0.63</v>
      </c>
      <c r="Z497" s="42">
        <v>0.95</v>
      </c>
      <c r="AA497" s="42">
        <v>1.26</v>
      </c>
      <c r="AB497" s="42">
        <v>0.26</v>
      </c>
      <c r="AC497" s="42">
        <v>0.11</v>
      </c>
      <c r="AD497" s="42">
        <v>0.42</v>
      </c>
      <c r="AE497" s="42">
        <v>0.05</v>
      </c>
      <c r="AF497" s="42">
        <v>0</v>
      </c>
      <c r="AG497" s="42">
        <v>0.05</v>
      </c>
      <c r="AH497" s="42">
        <v>0</v>
      </c>
      <c r="AI497" s="47">
        <v>6</v>
      </c>
      <c r="AJ497" s="47">
        <v>11</v>
      </c>
      <c r="AK497" s="47">
        <v>15</v>
      </c>
      <c r="AL497" s="47">
        <v>2</v>
      </c>
      <c r="AM497" s="47">
        <v>1</v>
      </c>
      <c r="AN497">
        <v>1</v>
      </c>
      <c r="AO497" s="47">
        <v>3</v>
      </c>
      <c r="AP497" s="47">
        <v>0</v>
      </c>
      <c r="AQ497" s="47">
        <v>1</v>
      </c>
      <c r="AR497" s="47">
        <v>0</v>
      </c>
      <c r="AS497" s="47">
        <v>6</v>
      </c>
      <c r="AT497" s="47">
        <v>7</v>
      </c>
      <c r="AU497" s="47">
        <v>9</v>
      </c>
      <c r="AV497" s="47">
        <v>3</v>
      </c>
      <c r="AW497" s="47">
        <v>1</v>
      </c>
      <c r="AX497" s="47">
        <v>0</v>
      </c>
      <c r="AY497">
        <v>5</v>
      </c>
      <c r="AZ497" s="47">
        <v>0</v>
      </c>
      <c r="BA497" s="47">
        <v>0</v>
      </c>
      <c r="BB497">
        <v>0</v>
      </c>
      <c r="BC497" t="s">
        <v>362</v>
      </c>
      <c r="BD497">
        <v>31.7</v>
      </c>
      <c r="BE497">
        <v>31.5</v>
      </c>
      <c r="BF497">
        <v>10</v>
      </c>
      <c r="BG497">
        <v>9</v>
      </c>
    </row>
    <row r="498" spans="1:59" x14ac:dyDescent="0.25">
      <c r="A498" s="47">
        <v>1</v>
      </c>
      <c r="B498" s="47">
        <v>15</v>
      </c>
      <c r="C498" s="47">
        <v>3</v>
      </c>
      <c r="D498" s="47">
        <v>4</v>
      </c>
      <c r="E498" s="47">
        <v>13</v>
      </c>
      <c r="F498" s="47">
        <v>0</v>
      </c>
      <c r="G498" s="47">
        <v>1</v>
      </c>
      <c r="H498" s="47">
        <v>0</v>
      </c>
      <c r="I498" s="47">
        <v>0</v>
      </c>
      <c r="J498" s="47">
        <v>4</v>
      </c>
      <c r="K498" s="47">
        <v>21</v>
      </c>
      <c r="L498" s="47">
        <v>282</v>
      </c>
      <c r="M498" s="47">
        <v>2</v>
      </c>
      <c r="N498" s="47">
        <v>7</v>
      </c>
      <c r="O498" s="42">
        <v>7.2</v>
      </c>
      <c r="P498" s="42">
        <v>10.34</v>
      </c>
      <c r="Q498" s="42">
        <v>0.7</v>
      </c>
      <c r="R498" s="42">
        <v>4</v>
      </c>
      <c r="S498" s="47">
        <v>11</v>
      </c>
      <c r="T498" s="42">
        <v>5.89</v>
      </c>
      <c r="U498" s="42">
        <v>2.7833333333333332</v>
      </c>
      <c r="V498" s="42">
        <v>5.46</v>
      </c>
      <c r="W498" s="42">
        <v>90</v>
      </c>
      <c r="X498" s="42">
        <v>104</v>
      </c>
      <c r="Y498" s="42">
        <v>1.18</v>
      </c>
      <c r="Z498" s="42">
        <v>1.36</v>
      </c>
      <c r="AA498" s="42">
        <v>0.27</v>
      </c>
      <c r="AB498" s="42">
        <v>0.09</v>
      </c>
      <c r="AC498" s="42">
        <v>0.36</v>
      </c>
      <c r="AD498" s="42">
        <v>0.36</v>
      </c>
      <c r="AE498" s="42">
        <v>0</v>
      </c>
      <c r="AF498" s="42">
        <v>0</v>
      </c>
      <c r="AG498" s="42">
        <v>0.09</v>
      </c>
      <c r="AH498" s="42">
        <v>0</v>
      </c>
      <c r="AI498" s="47">
        <v>6</v>
      </c>
      <c r="AJ498" s="47">
        <v>1</v>
      </c>
      <c r="AK498" s="47">
        <v>1</v>
      </c>
      <c r="AL498" s="47">
        <v>0</v>
      </c>
      <c r="AM498" s="47">
        <v>2</v>
      </c>
      <c r="AN498">
        <v>0</v>
      </c>
      <c r="AO498" s="47">
        <v>2</v>
      </c>
      <c r="AP498" s="47">
        <v>0</v>
      </c>
      <c r="AQ498" s="47">
        <v>1</v>
      </c>
      <c r="AR498" s="47">
        <v>0</v>
      </c>
      <c r="AS498" s="47">
        <v>7</v>
      </c>
      <c r="AT498" s="47">
        <v>14</v>
      </c>
      <c r="AU498" s="47">
        <v>2</v>
      </c>
      <c r="AV498" s="47">
        <v>1</v>
      </c>
      <c r="AW498" s="47">
        <v>2</v>
      </c>
      <c r="AX498" s="47">
        <v>0</v>
      </c>
      <c r="AY498">
        <v>2</v>
      </c>
      <c r="AZ498" s="47">
        <v>0</v>
      </c>
      <c r="BA498" s="47">
        <v>0</v>
      </c>
      <c r="BB498">
        <v>0</v>
      </c>
      <c r="BC498" t="s">
        <v>642</v>
      </c>
      <c r="BD498">
        <v>16.7</v>
      </c>
      <c r="BE498">
        <v>30.3</v>
      </c>
      <c r="BF498">
        <v>6</v>
      </c>
      <c r="BG498">
        <v>6</v>
      </c>
    </row>
    <row r="499" spans="1:59" x14ac:dyDescent="0.25">
      <c r="A499" s="47">
        <v>6</v>
      </c>
      <c r="B499" s="47">
        <v>22</v>
      </c>
      <c r="C499" s="47">
        <v>13</v>
      </c>
      <c r="D499" s="47">
        <v>3</v>
      </c>
      <c r="E499" s="47">
        <v>9</v>
      </c>
      <c r="F499" s="47">
        <v>0</v>
      </c>
      <c r="G499" s="47">
        <v>5</v>
      </c>
      <c r="H499" s="47">
        <v>1</v>
      </c>
      <c r="I499" s="47">
        <v>0</v>
      </c>
      <c r="J499" s="47">
        <v>5</v>
      </c>
      <c r="K499" s="47">
        <v>21</v>
      </c>
      <c r="L499" s="47">
        <v>282</v>
      </c>
      <c r="M499" s="47">
        <v>3</v>
      </c>
      <c r="N499" s="47">
        <v>3</v>
      </c>
      <c r="O499" s="42">
        <v>4.5999999999999996</v>
      </c>
      <c r="P499" s="42">
        <v>10.039999999999999</v>
      </c>
      <c r="Q499" s="42">
        <v>0.28000000000000003</v>
      </c>
      <c r="R499" s="42">
        <v>4.2300000000000004</v>
      </c>
      <c r="S499" s="47">
        <v>14</v>
      </c>
      <c r="T499" s="42">
        <v>3.94</v>
      </c>
      <c r="U499" s="42">
        <v>5.5142857142857142</v>
      </c>
      <c r="V499" s="42">
        <v>2.9428571428571426</v>
      </c>
      <c r="W499" s="42">
        <v>90</v>
      </c>
      <c r="X499" s="42">
        <v>104</v>
      </c>
      <c r="Y499" s="42">
        <v>0.64</v>
      </c>
      <c r="Z499" s="42">
        <v>1.57</v>
      </c>
      <c r="AA499" s="42">
        <v>0.93</v>
      </c>
      <c r="AB499" s="42">
        <v>0.43</v>
      </c>
      <c r="AC499" s="42">
        <v>0.21</v>
      </c>
      <c r="AD499" s="42">
        <v>0.36</v>
      </c>
      <c r="AE499" s="42">
        <v>0</v>
      </c>
      <c r="AF499" s="42">
        <v>7.0000000000000007E-2</v>
      </c>
      <c r="AG499" s="42">
        <v>0.36</v>
      </c>
      <c r="AH499" s="42">
        <v>0</v>
      </c>
      <c r="AI499" s="47">
        <v>3</v>
      </c>
      <c r="AJ499" s="47">
        <v>16</v>
      </c>
      <c r="AK499" s="47">
        <v>8</v>
      </c>
      <c r="AL499" s="47">
        <v>4</v>
      </c>
      <c r="AM499" s="47">
        <v>2</v>
      </c>
      <c r="AN499">
        <v>0</v>
      </c>
      <c r="AO499" s="47">
        <v>2</v>
      </c>
      <c r="AP499" s="47">
        <v>1</v>
      </c>
      <c r="AQ499" s="47">
        <v>4</v>
      </c>
      <c r="AR499" s="47">
        <v>0</v>
      </c>
      <c r="AS499" s="47">
        <v>6</v>
      </c>
      <c r="AT499" s="47">
        <v>6</v>
      </c>
      <c r="AU499" s="47">
        <v>5</v>
      </c>
      <c r="AV499" s="47">
        <v>2</v>
      </c>
      <c r="AW499" s="47">
        <v>1</v>
      </c>
      <c r="AX499" s="47">
        <v>0</v>
      </c>
      <c r="AY499">
        <v>3</v>
      </c>
      <c r="AZ499" s="47">
        <v>0</v>
      </c>
      <c r="BA499" s="47">
        <v>1</v>
      </c>
      <c r="BB499">
        <v>0</v>
      </c>
      <c r="BC499" t="s">
        <v>226</v>
      </c>
      <c r="BD499">
        <v>38.699999999999996</v>
      </c>
      <c r="BE499">
        <v>23.7</v>
      </c>
      <c r="BF499">
        <v>7</v>
      </c>
      <c r="BG499">
        <v>8</v>
      </c>
    </row>
    <row r="500" spans="1:59" x14ac:dyDescent="0.25">
      <c r="A500" s="47">
        <v>7</v>
      </c>
      <c r="B500" s="47">
        <v>18</v>
      </c>
      <c r="C500" s="47">
        <v>23</v>
      </c>
      <c r="D500" s="47">
        <v>3</v>
      </c>
      <c r="E500" s="47">
        <v>22</v>
      </c>
      <c r="F500" s="47">
        <v>1</v>
      </c>
      <c r="G500" s="47">
        <v>2</v>
      </c>
      <c r="H500" s="47">
        <v>0</v>
      </c>
      <c r="I500" s="47">
        <v>0</v>
      </c>
      <c r="J500" s="47">
        <v>5</v>
      </c>
      <c r="K500" s="47">
        <v>21</v>
      </c>
      <c r="L500" s="47">
        <v>282</v>
      </c>
      <c r="M500" s="47">
        <v>2</v>
      </c>
      <c r="N500" s="47">
        <v>6</v>
      </c>
      <c r="O500" s="42">
        <v>6.2</v>
      </c>
      <c r="P500" s="42">
        <v>7.28</v>
      </c>
      <c r="Q500" s="42">
        <v>1</v>
      </c>
      <c r="R500" s="42">
        <v>3.62</v>
      </c>
      <c r="S500" s="47">
        <v>14</v>
      </c>
      <c r="T500" s="42">
        <v>5.14</v>
      </c>
      <c r="U500" s="42">
        <v>2.9333333333333331</v>
      </c>
      <c r="V500" s="42">
        <v>4.1124999999999998</v>
      </c>
      <c r="W500" s="42">
        <v>68</v>
      </c>
      <c r="X500" s="42">
        <v>24</v>
      </c>
      <c r="Y500" s="42">
        <v>1.57</v>
      </c>
      <c r="Z500" s="42">
        <v>1.29</v>
      </c>
      <c r="AA500" s="42">
        <v>1.64</v>
      </c>
      <c r="AB500" s="42">
        <v>0.5</v>
      </c>
      <c r="AC500" s="42">
        <v>0.21</v>
      </c>
      <c r="AD500" s="42">
        <v>0.36</v>
      </c>
      <c r="AE500" s="42">
        <v>7.0000000000000007E-2</v>
      </c>
      <c r="AF500" s="42">
        <v>0</v>
      </c>
      <c r="AG500" s="42">
        <v>0.14000000000000001</v>
      </c>
      <c r="AH500" s="42">
        <v>0</v>
      </c>
      <c r="AI500" s="47">
        <v>6</v>
      </c>
      <c r="AJ500" s="47">
        <v>5</v>
      </c>
      <c r="AK500" s="47">
        <v>6</v>
      </c>
      <c r="AL500" s="47">
        <v>2</v>
      </c>
      <c r="AM500" s="47">
        <v>0</v>
      </c>
      <c r="AN500">
        <v>1</v>
      </c>
      <c r="AO500" s="47">
        <v>1</v>
      </c>
      <c r="AP500" s="47">
        <v>0</v>
      </c>
      <c r="AQ500" s="47">
        <v>2</v>
      </c>
      <c r="AR500" s="47">
        <v>0</v>
      </c>
      <c r="AS500" s="47">
        <v>16</v>
      </c>
      <c r="AT500" s="47">
        <v>13</v>
      </c>
      <c r="AU500" s="47">
        <v>17</v>
      </c>
      <c r="AV500" s="47">
        <v>5</v>
      </c>
      <c r="AW500" s="47">
        <v>3</v>
      </c>
      <c r="AX500" s="47">
        <v>0</v>
      </c>
      <c r="AY500">
        <v>4</v>
      </c>
      <c r="AZ500" s="47">
        <v>0</v>
      </c>
      <c r="BA500" s="47">
        <v>0</v>
      </c>
      <c r="BB500">
        <v>0</v>
      </c>
      <c r="BC500" t="s">
        <v>399</v>
      </c>
      <c r="BD500">
        <v>17.599999999999998</v>
      </c>
      <c r="BE500">
        <v>35.9</v>
      </c>
      <c r="BF500">
        <v>6</v>
      </c>
      <c r="BG500">
        <v>9</v>
      </c>
    </row>
    <row r="501" spans="1:59" x14ac:dyDescent="0.25">
      <c r="A501" s="47">
        <v>0</v>
      </c>
      <c r="B501" s="47">
        <v>0</v>
      </c>
      <c r="C501" s="47">
        <v>0</v>
      </c>
      <c r="D501" s="47">
        <v>0</v>
      </c>
      <c r="E501" s="47">
        <v>2</v>
      </c>
      <c r="F501" s="47">
        <v>0</v>
      </c>
      <c r="G501" s="47">
        <v>0</v>
      </c>
      <c r="H501" s="47">
        <v>0</v>
      </c>
      <c r="I501" s="47">
        <v>0</v>
      </c>
      <c r="J501" s="47">
        <v>6</v>
      </c>
      <c r="K501" s="47">
        <v>21</v>
      </c>
      <c r="L501" s="47">
        <v>265</v>
      </c>
      <c r="M501" s="47">
        <v>1</v>
      </c>
      <c r="N501" s="47">
        <v>7</v>
      </c>
      <c r="O501" s="42">
        <v>-1</v>
      </c>
      <c r="P501" s="42">
        <v>7.1</v>
      </c>
      <c r="Q501" s="42">
        <v>-1.95</v>
      </c>
      <c r="R501" s="42">
        <v>4.16</v>
      </c>
      <c r="S501" s="47">
        <v>20</v>
      </c>
      <c r="T501" s="42">
        <v>-0.28000000000000003</v>
      </c>
      <c r="U501" s="42">
        <v>3.7</v>
      </c>
      <c r="V501" s="42">
        <v>4.5999999999999996</v>
      </c>
      <c r="W501" s="42">
        <v>100</v>
      </c>
      <c r="X501" s="42">
        <v>96</v>
      </c>
      <c r="Y501" s="42">
        <v>0.1</v>
      </c>
      <c r="Z501" s="42">
        <v>0</v>
      </c>
      <c r="AA501" s="42">
        <v>0</v>
      </c>
      <c r="AB501" s="42">
        <v>0</v>
      </c>
      <c r="AC501" s="42">
        <v>0</v>
      </c>
      <c r="AD501" s="42">
        <v>0.3</v>
      </c>
      <c r="AE501" s="42">
        <v>0</v>
      </c>
      <c r="AF501" s="42">
        <v>0</v>
      </c>
      <c r="AG501" s="42">
        <v>0</v>
      </c>
      <c r="AH501" s="42">
        <v>0</v>
      </c>
      <c r="AI501" s="47">
        <v>0</v>
      </c>
      <c r="AJ501" s="47">
        <v>0</v>
      </c>
      <c r="AK501" s="47">
        <v>0</v>
      </c>
      <c r="AL501" s="47">
        <v>0</v>
      </c>
      <c r="AM501" s="47">
        <v>0</v>
      </c>
      <c r="AN501">
        <v>0</v>
      </c>
      <c r="AO501" s="47">
        <v>3</v>
      </c>
      <c r="AP501" s="47">
        <v>0</v>
      </c>
      <c r="AQ501" s="47">
        <v>0</v>
      </c>
      <c r="AR501" s="47">
        <v>0</v>
      </c>
      <c r="AS501" s="47">
        <v>2</v>
      </c>
      <c r="AT501" s="47">
        <v>0</v>
      </c>
      <c r="AU501" s="47">
        <v>0</v>
      </c>
      <c r="AV501" s="47">
        <v>0</v>
      </c>
      <c r="AW501" s="47">
        <v>0</v>
      </c>
      <c r="AX501" s="47">
        <v>0</v>
      </c>
      <c r="AY501">
        <v>3</v>
      </c>
      <c r="AZ501" s="47">
        <v>0</v>
      </c>
      <c r="BA501" s="47">
        <v>0</v>
      </c>
      <c r="BB501">
        <v>0</v>
      </c>
      <c r="BC501" t="s">
        <v>380</v>
      </c>
      <c r="BD501">
        <v>15</v>
      </c>
      <c r="BE501">
        <v>16</v>
      </c>
      <c r="BF501">
        <v>4</v>
      </c>
      <c r="BG501">
        <v>3</v>
      </c>
    </row>
    <row r="502" spans="1:59" x14ac:dyDescent="0.25">
      <c r="A502" s="47">
        <v>4</v>
      </c>
      <c r="B502" s="47">
        <v>24</v>
      </c>
      <c r="C502" s="47">
        <v>21</v>
      </c>
      <c r="D502" s="47">
        <v>3</v>
      </c>
      <c r="E502" s="47">
        <v>24</v>
      </c>
      <c r="F502" s="47">
        <v>0</v>
      </c>
      <c r="G502" s="47">
        <v>1</v>
      </c>
      <c r="H502" s="47">
        <v>0</v>
      </c>
      <c r="I502" s="47">
        <v>0</v>
      </c>
      <c r="J502" s="47">
        <v>5</v>
      </c>
      <c r="K502" s="47">
        <v>21</v>
      </c>
      <c r="L502" s="47">
        <v>265</v>
      </c>
      <c r="M502" s="47">
        <v>3</v>
      </c>
      <c r="N502" s="47">
        <v>7</v>
      </c>
      <c r="O502" s="42">
        <v>1.4</v>
      </c>
      <c r="P502" s="42">
        <v>5.5</v>
      </c>
      <c r="Q502" s="42">
        <v>-0.51</v>
      </c>
      <c r="R502" s="42">
        <v>3.12</v>
      </c>
      <c r="S502" s="47">
        <v>18</v>
      </c>
      <c r="T502" s="42">
        <v>1.51</v>
      </c>
      <c r="U502" s="42">
        <v>3</v>
      </c>
      <c r="V502" s="42">
        <v>3.2000000000000006</v>
      </c>
      <c r="W502" s="42">
        <v>101</v>
      </c>
      <c r="X502" s="42">
        <v>96</v>
      </c>
      <c r="Y502" s="42">
        <v>1.33</v>
      </c>
      <c r="Z502" s="42">
        <v>1.33</v>
      </c>
      <c r="AA502" s="42">
        <v>1.17</v>
      </c>
      <c r="AB502" s="42">
        <v>0.22</v>
      </c>
      <c r="AC502" s="42">
        <v>0.17</v>
      </c>
      <c r="AD502" s="42">
        <v>0.28000000000000003</v>
      </c>
      <c r="AE502" s="42">
        <v>0</v>
      </c>
      <c r="AF502" s="42">
        <v>0</v>
      </c>
      <c r="AG502" s="42">
        <v>0.06</v>
      </c>
      <c r="AH502" s="42">
        <v>0</v>
      </c>
      <c r="AI502" s="47">
        <v>15</v>
      </c>
      <c r="AJ502" s="47">
        <v>7</v>
      </c>
      <c r="AK502" s="47">
        <v>12</v>
      </c>
      <c r="AL502" s="47">
        <v>3</v>
      </c>
      <c r="AM502" s="47">
        <v>2</v>
      </c>
      <c r="AN502">
        <v>0</v>
      </c>
      <c r="AO502" s="47">
        <v>3</v>
      </c>
      <c r="AP502" s="47">
        <v>0</v>
      </c>
      <c r="AQ502" s="47">
        <v>1</v>
      </c>
      <c r="AR502" s="47">
        <v>0</v>
      </c>
      <c r="AS502" s="47">
        <v>9</v>
      </c>
      <c r="AT502" s="47">
        <v>17</v>
      </c>
      <c r="AU502" s="47">
        <v>9</v>
      </c>
      <c r="AV502" s="47">
        <v>1</v>
      </c>
      <c r="AW502" s="47">
        <v>1</v>
      </c>
      <c r="AX502" s="47">
        <v>0</v>
      </c>
      <c r="AY502">
        <v>2</v>
      </c>
      <c r="AZ502" s="47">
        <v>0</v>
      </c>
      <c r="BA502" s="47">
        <v>0</v>
      </c>
      <c r="BB502">
        <v>0</v>
      </c>
      <c r="BC502" t="s">
        <v>398</v>
      </c>
      <c r="BD502">
        <v>27.099999999999998</v>
      </c>
      <c r="BE502">
        <v>32</v>
      </c>
      <c r="BF502">
        <v>9</v>
      </c>
      <c r="BG502">
        <v>10</v>
      </c>
    </row>
    <row r="503" spans="1:59" x14ac:dyDescent="0.25">
      <c r="A503" s="47">
        <v>0</v>
      </c>
      <c r="B503" s="47">
        <v>6</v>
      </c>
      <c r="C503" s="47">
        <v>12</v>
      </c>
      <c r="D503" s="47">
        <v>2</v>
      </c>
      <c r="E503" s="47">
        <v>3</v>
      </c>
      <c r="F503" s="47">
        <v>1</v>
      </c>
      <c r="G503" s="47">
        <v>0</v>
      </c>
      <c r="H503" s="47">
        <v>0</v>
      </c>
      <c r="I503" s="47">
        <v>0</v>
      </c>
      <c r="J503" s="47">
        <v>3</v>
      </c>
      <c r="K503" s="47">
        <v>21</v>
      </c>
      <c r="L503" s="47">
        <v>266</v>
      </c>
      <c r="M503" s="47">
        <v>2</v>
      </c>
      <c r="N503" s="47">
        <v>6</v>
      </c>
      <c r="O503" s="42">
        <v>-0.1</v>
      </c>
      <c r="P503" s="42">
        <v>7.84</v>
      </c>
      <c r="Q503" s="42">
        <v>-2.2200000000000002</v>
      </c>
      <c r="R503" s="42">
        <v>4.43</v>
      </c>
      <c r="S503" s="47">
        <v>6</v>
      </c>
      <c r="T503" s="42">
        <v>0.32</v>
      </c>
      <c r="U503" s="42">
        <v>6.2</v>
      </c>
      <c r="V503" s="42">
        <v>3.5500000000000003</v>
      </c>
      <c r="W503" s="42">
        <v>89</v>
      </c>
      <c r="X503" s="42">
        <v>77</v>
      </c>
      <c r="Y503" s="42">
        <v>0.5</v>
      </c>
      <c r="Z503" s="42">
        <v>1</v>
      </c>
      <c r="AA503" s="42">
        <v>2</v>
      </c>
      <c r="AB503" s="42">
        <v>0</v>
      </c>
      <c r="AC503" s="42">
        <v>0.33</v>
      </c>
      <c r="AD503" s="42">
        <v>0.5</v>
      </c>
      <c r="AE503" s="42">
        <v>0.17</v>
      </c>
      <c r="AF503" s="42">
        <v>0</v>
      </c>
      <c r="AG503" s="42">
        <v>0</v>
      </c>
      <c r="AH503" s="42">
        <v>0</v>
      </c>
      <c r="AI503" s="47">
        <v>1</v>
      </c>
      <c r="AJ503" s="47">
        <v>1</v>
      </c>
      <c r="AK503" s="47">
        <v>3</v>
      </c>
      <c r="AL503" s="47">
        <v>0</v>
      </c>
      <c r="AM503" s="47">
        <v>2</v>
      </c>
      <c r="AN503">
        <v>1</v>
      </c>
      <c r="AO503" s="47">
        <v>1</v>
      </c>
      <c r="AP503" s="47">
        <v>0</v>
      </c>
      <c r="AQ503" s="47">
        <v>0</v>
      </c>
      <c r="AR503" s="47">
        <v>0</v>
      </c>
      <c r="AS503" s="47">
        <v>2</v>
      </c>
      <c r="AT503" s="47">
        <v>5</v>
      </c>
      <c r="AU503" s="47">
        <v>9</v>
      </c>
      <c r="AV503" s="47">
        <v>0</v>
      </c>
      <c r="AW503" s="47">
        <v>0</v>
      </c>
      <c r="AX503" s="47">
        <v>0</v>
      </c>
      <c r="AY503">
        <v>2</v>
      </c>
      <c r="AZ503" s="47">
        <v>0</v>
      </c>
      <c r="BA503" s="47">
        <v>0</v>
      </c>
      <c r="BB503">
        <v>0</v>
      </c>
      <c r="BC503" t="s">
        <v>630</v>
      </c>
      <c r="BD503">
        <v>12.4</v>
      </c>
      <c r="BE503">
        <v>14.3</v>
      </c>
      <c r="BF503">
        <v>2</v>
      </c>
      <c r="BG503">
        <v>4</v>
      </c>
    </row>
    <row r="504" spans="1:59" x14ac:dyDescent="0.25">
      <c r="A504" s="47">
        <v>0</v>
      </c>
      <c r="B504" s="47">
        <v>0</v>
      </c>
      <c r="C504" s="47">
        <v>0</v>
      </c>
      <c r="D504" s="47">
        <v>0</v>
      </c>
      <c r="E504" s="47">
        <v>2</v>
      </c>
      <c r="F504" s="47">
        <v>0</v>
      </c>
      <c r="G504" s="47">
        <v>0</v>
      </c>
      <c r="H504" s="47">
        <v>0</v>
      </c>
      <c r="I504" s="47">
        <v>0</v>
      </c>
      <c r="J504" s="47">
        <v>13</v>
      </c>
      <c r="K504" s="47">
        <v>21</v>
      </c>
      <c r="L504" s="47">
        <v>263</v>
      </c>
      <c r="M504" s="47">
        <v>1</v>
      </c>
      <c r="N504" s="47">
        <v>7</v>
      </c>
      <c r="O504" s="42">
        <v>11</v>
      </c>
      <c r="P504" s="42">
        <v>13.43</v>
      </c>
      <c r="Q504" s="42">
        <v>0.5</v>
      </c>
      <c r="R504" s="42">
        <v>6.81</v>
      </c>
      <c r="S504" s="47">
        <v>21</v>
      </c>
      <c r="T504" s="42">
        <v>8.9</v>
      </c>
      <c r="U504" s="42">
        <v>7</v>
      </c>
      <c r="V504" s="42">
        <v>6.6</v>
      </c>
      <c r="W504" s="42">
        <v>100</v>
      </c>
      <c r="X504" s="42">
        <v>96</v>
      </c>
      <c r="Y504" s="42">
        <v>0.1</v>
      </c>
      <c r="Z504" s="42">
        <v>0</v>
      </c>
      <c r="AA504" s="42">
        <v>0</v>
      </c>
      <c r="AB504" s="42">
        <v>0</v>
      </c>
      <c r="AC504" s="42">
        <v>0</v>
      </c>
      <c r="AD504" s="42">
        <v>0.62</v>
      </c>
      <c r="AE504" s="42">
        <v>0</v>
      </c>
      <c r="AF504" s="42">
        <v>0</v>
      </c>
      <c r="AG504" s="42">
        <v>0</v>
      </c>
      <c r="AH504" s="42">
        <v>0</v>
      </c>
      <c r="AI504" s="47">
        <v>0</v>
      </c>
      <c r="AJ504" s="47">
        <v>0</v>
      </c>
      <c r="AK504" s="47">
        <v>0</v>
      </c>
      <c r="AL504" s="47">
        <v>0</v>
      </c>
      <c r="AM504" s="47">
        <v>0</v>
      </c>
      <c r="AN504">
        <v>0</v>
      </c>
      <c r="AO504" s="47">
        <v>8</v>
      </c>
      <c r="AP504" s="47">
        <v>0</v>
      </c>
      <c r="AQ504" s="47">
        <v>0</v>
      </c>
      <c r="AR504" s="47">
        <v>0</v>
      </c>
      <c r="AS504" s="47">
        <v>2</v>
      </c>
      <c r="AT504" s="47">
        <v>0</v>
      </c>
      <c r="AU504" s="47">
        <v>0</v>
      </c>
      <c r="AV504" s="47">
        <v>0</v>
      </c>
      <c r="AW504" s="47">
        <v>0</v>
      </c>
      <c r="AX504" s="47">
        <v>0</v>
      </c>
      <c r="AY504">
        <v>5</v>
      </c>
      <c r="AZ504" s="47">
        <v>0</v>
      </c>
      <c r="BA504" s="47">
        <v>0</v>
      </c>
      <c r="BB504">
        <v>0</v>
      </c>
      <c r="BC504" t="s">
        <v>189</v>
      </c>
      <c r="BD504">
        <v>40</v>
      </c>
      <c r="BE504">
        <v>26</v>
      </c>
      <c r="BF504">
        <v>6</v>
      </c>
      <c r="BG504">
        <v>4</v>
      </c>
    </row>
    <row r="505" spans="1:59" x14ac:dyDescent="0.25">
      <c r="A505" s="47">
        <v>1</v>
      </c>
      <c r="B505" s="47">
        <v>28</v>
      </c>
      <c r="C505" s="47">
        <v>17</v>
      </c>
      <c r="D505" s="47">
        <v>2</v>
      </c>
      <c r="E505" s="47">
        <v>8</v>
      </c>
      <c r="F505" s="47">
        <v>1</v>
      </c>
      <c r="G505" s="47">
        <v>0</v>
      </c>
      <c r="H505" s="47">
        <v>0</v>
      </c>
      <c r="I505" s="47">
        <v>0</v>
      </c>
      <c r="J505" s="47">
        <v>8</v>
      </c>
      <c r="K505" s="47">
        <v>21</v>
      </c>
      <c r="L505" s="47">
        <v>263</v>
      </c>
      <c r="M505" s="47">
        <v>2</v>
      </c>
      <c r="N505" s="47">
        <v>6</v>
      </c>
      <c r="O505" s="42">
        <v>12.9</v>
      </c>
      <c r="P505" s="42">
        <v>8.16</v>
      </c>
      <c r="Q505" s="42">
        <v>0.97</v>
      </c>
      <c r="R505" s="42">
        <v>7.81</v>
      </c>
      <c r="S505" s="47">
        <v>10</v>
      </c>
      <c r="T505" s="42">
        <v>10.26</v>
      </c>
      <c r="U505" s="42">
        <v>8.26</v>
      </c>
      <c r="V505" s="42">
        <v>7.3599999999999994</v>
      </c>
      <c r="W505" s="42">
        <v>91</v>
      </c>
      <c r="X505" s="42">
        <v>96</v>
      </c>
      <c r="Y505" s="42">
        <v>0.8</v>
      </c>
      <c r="Z505" s="42">
        <v>2.8</v>
      </c>
      <c r="AA505" s="42">
        <v>1.7</v>
      </c>
      <c r="AB505" s="42">
        <v>0.1</v>
      </c>
      <c r="AC505" s="42">
        <v>0.2</v>
      </c>
      <c r="AD505" s="42">
        <v>0.8</v>
      </c>
      <c r="AE505" s="42">
        <v>0.1</v>
      </c>
      <c r="AF505" s="42">
        <v>0</v>
      </c>
      <c r="AG505" s="42">
        <v>0</v>
      </c>
      <c r="AH505" s="42">
        <v>0</v>
      </c>
      <c r="AI505" s="47">
        <v>4</v>
      </c>
      <c r="AJ505" s="47">
        <v>14</v>
      </c>
      <c r="AK505" s="47">
        <v>11</v>
      </c>
      <c r="AL505" s="47">
        <v>0</v>
      </c>
      <c r="AM505" s="47">
        <v>1</v>
      </c>
      <c r="AN505">
        <v>1</v>
      </c>
      <c r="AO505" s="47">
        <v>4</v>
      </c>
      <c r="AP505" s="47">
        <v>0</v>
      </c>
      <c r="AQ505" s="47">
        <v>0</v>
      </c>
      <c r="AR505" s="47">
        <v>0</v>
      </c>
      <c r="AS505" s="47">
        <v>4</v>
      </c>
      <c r="AT505" s="47">
        <v>14</v>
      </c>
      <c r="AU505" s="47">
        <v>6</v>
      </c>
      <c r="AV505" s="47">
        <v>1</v>
      </c>
      <c r="AW505" s="47">
        <v>1</v>
      </c>
      <c r="AX505" s="47">
        <v>0</v>
      </c>
      <c r="AY505">
        <v>4</v>
      </c>
      <c r="AZ505" s="47">
        <v>0</v>
      </c>
      <c r="BA505" s="47">
        <v>0</v>
      </c>
      <c r="BB505">
        <v>0</v>
      </c>
      <c r="BC505" t="s">
        <v>170</v>
      </c>
      <c r="BD505">
        <v>41.3</v>
      </c>
      <c r="BE505">
        <v>36.799999999999997</v>
      </c>
      <c r="BF505">
        <v>5</v>
      </c>
      <c r="BG505">
        <v>5</v>
      </c>
    </row>
    <row r="506" spans="1:59" x14ac:dyDescent="0.25">
      <c r="A506" s="47">
        <v>2</v>
      </c>
      <c r="B506" s="47">
        <v>43</v>
      </c>
      <c r="C506" s="47">
        <v>21</v>
      </c>
      <c r="D506" s="47">
        <v>3</v>
      </c>
      <c r="E506" s="47">
        <v>8</v>
      </c>
      <c r="F506" s="47">
        <v>0</v>
      </c>
      <c r="G506" s="47">
        <v>3</v>
      </c>
      <c r="H506" s="47">
        <v>0</v>
      </c>
      <c r="I506" s="47">
        <v>0</v>
      </c>
      <c r="J506" s="47">
        <v>5</v>
      </c>
      <c r="K506" s="47">
        <v>21</v>
      </c>
      <c r="L506" s="47">
        <v>282</v>
      </c>
      <c r="M506" s="47">
        <v>2</v>
      </c>
      <c r="N506" s="47">
        <v>6</v>
      </c>
      <c r="O506" s="42">
        <v>5</v>
      </c>
      <c r="P506" s="42">
        <v>11.45</v>
      </c>
      <c r="Q506" s="42">
        <v>-0.08</v>
      </c>
      <c r="R506" s="42">
        <v>5.99</v>
      </c>
      <c r="S506" s="47">
        <v>13</v>
      </c>
      <c r="T506" s="42">
        <v>4.26</v>
      </c>
      <c r="U506" s="42">
        <v>5.7714285714285714</v>
      </c>
      <c r="V506" s="42">
        <v>6.2666666666666657</v>
      </c>
      <c r="W506" s="42">
        <v>69</v>
      </c>
      <c r="X506" s="42">
        <v>0</v>
      </c>
      <c r="Y506" s="42">
        <v>0.62</v>
      </c>
      <c r="Z506" s="42">
        <v>3.31</v>
      </c>
      <c r="AA506" s="42">
        <v>1.62</v>
      </c>
      <c r="AB506" s="42">
        <v>0.15</v>
      </c>
      <c r="AC506" s="42">
        <v>0.23</v>
      </c>
      <c r="AD506" s="42">
        <v>0.38</v>
      </c>
      <c r="AE506" s="42">
        <v>0</v>
      </c>
      <c r="AF506" s="42">
        <v>0</v>
      </c>
      <c r="AG506" s="42">
        <v>0.23</v>
      </c>
      <c r="AH506" s="42">
        <v>0</v>
      </c>
      <c r="AI506" s="47">
        <v>3</v>
      </c>
      <c r="AJ506" s="47">
        <v>22</v>
      </c>
      <c r="AK506" s="47">
        <v>11</v>
      </c>
      <c r="AL506" s="47">
        <v>0</v>
      </c>
      <c r="AM506" s="47">
        <v>3</v>
      </c>
      <c r="AN506">
        <v>0</v>
      </c>
      <c r="AO506" s="47">
        <v>2</v>
      </c>
      <c r="AP506" s="47">
        <v>0</v>
      </c>
      <c r="AQ506" s="47">
        <v>3</v>
      </c>
      <c r="AR506" s="47">
        <v>0</v>
      </c>
      <c r="AS506" s="47">
        <v>5</v>
      </c>
      <c r="AT506" s="47">
        <v>21</v>
      </c>
      <c r="AU506" s="47">
        <v>10</v>
      </c>
      <c r="AV506" s="47">
        <v>2</v>
      </c>
      <c r="AW506" s="47">
        <v>0</v>
      </c>
      <c r="AX506" s="47">
        <v>0</v>
      </c>
      <c r="AY506">
        <v>3</v>
      </c>
      <c r="AZ506" s="47">
        <v>0</v>
      </c>
      <c r="BA506" s="47">
        <v>0</v>
      </c>
      <c r="BB506">
        <v>0</v>
      </c>
      <c r="BC506" t="s">
        <v>218</v>
      </c>
      <c r="BD506">
        <v>40.6</v>
      </c>
      <c r="BE506">
        <v>37.700000000000003</v>
      </c>
      <c r="BF506">
        <v>7</v>
      </c>
      <c r="BG506">
        <v>6</v>
      </c>
    </row>
    <row r="507" spans="1:59" x14ac:dyDescent="0.25">
      <c r="A507" s="47">
        <v>2</v>
      </c>
      <c r="B507" s="47">
        <v>24</v>
      </c>
      <c r="C507" s="47">
        <v>17</v>
      </c>
      <c r="D507" s="47">
        <v>3</v>
      </c>
      <c r="E507" s="47">
        <v>6</v>
      </c>
      <c r="F507" s="47">
        <v>1</v>
      </c>
      <c r="G507" s="47">
        <v>0</v>
      </c>
      <c r="H507" s="47">
        <v>0</v>
      </c>
      <c r="I507" s="47">
        <v>0</v>
      </c>
      <c r="J507" s="47">
        <v>6</v>
      </c>
      <c r="K507" s="47">
        <v>21</v>
      </c>
      <c r="L507" s="47">
        <v>280</v>
      </c>
      <c r="M507" s="47">
        <v>2</v>
      </c>
      <c r="N507" s="47">
        <v>2</v>
      </c>
      <c r="O507" s="42">
        <v>5.9</v>
      </c>
      <c r="P507" s="42">
        <v>8.91</v>
      </c>
      <c r="Q507" s="42">
        <v>0.77</v>
      </c>
      <c r="R507" s="42">
        <v>4.47</v>
      </c>
      <c r="S507" s="47">
        <v>13</v>
      </c>
      <c r="T507" s="42">
        <v>4.91</v>
      </c>
      <c r="U507" s="42">
        <v>4.5750000000000002</v>
      </c>
      <c r="V507" s="42">
        <v>4.3</v>
      </c>
      <c r="W507" s="42">
        <v>68</v>
      </c>
      <c r="X507" s="42">
        <v>99</v>
      </c>
      <c r="Y507" s="42">
        <v>0.46</v>
      </c>
      <c r="Z507" s="42">
        <v>1.85</v>
      </c>
      <c r="AA507" s="42">
        <v>1.31</v>
      </c>
      <c r="AB507" s="42">
        <v>0.15</v>
      </c>
      <c r="AC507" s="42">
        <v>0.23</v>
      </c>
      <c r="AD507" s="42">
        <v>0.46</v>
      </c>
      <c r="AE507" s="42">
        <v>0.08</v>
      </c>
      <c r="AF507" s="42">
        <v>0</v>
      </c>
      <c r="AG507" s="42">
        <v>0</v>
      </c>
      <c r="AH507" s="42">
        <v>0</v>
      </c>
      <c r="AI507" s="47">
        <v>3</v>
      </c>
      <c r="AJ507" s="47">
        <v>13</v>
      </c>
      <c r="AK507" s="47">
        <v>7</v>
      </c>
      <c r="AL507" s="47">
        <v>1</v>
      </c>
      <c r="AM507" s="47">
        <v>2</v>
      </c>
      <c r="AN507">
        <v>1</v>
      </c>
      <c r="AO507" s="47">
        <v>4</v>
      </c>
      <c r="AP507" s="47">
        <v>0</v>
      </c>
      <c r="AQ507" s="47">
        <v>0</v>
      </c>
      <c r="AR507" s="47">
        <v>0</v>
      </c>
      <c r="AS507" s="47">
        <v>3</v>
      </c>
      <c r="AT507" s="47">
        <v>11</v>
      </c>
      <c r="AU507" s="47">
        <v>10</v>
      </c>
      <c r="AV507" s="47">
        <v>1</v>
      </c>
      <c r="AW507" s="47">
        <v>1</v>
      </c>
      <c r="AX507" s="47">
        <v>0</v>
      </c>
      <c r="AY507">
        <v>2</v>
      </c>
      <c r="AZ507" s="47">
        <v>0</v>
      </c>
      <c r="BA507" s="47">
        <v>0</v>
      </c>
      <c r="BB507">
        <v>0</v>
      </c>
      <c r="BC507" t="s">
        <v>229</v>
      </c>
      <c r="BD507">
        <v>40.6</v>
      </c>
      <c r="BE507">
        <v>21.5</v>
      </c>
      <c r="BF507">
        <v>9</v>
      </c>
      <c r="BG507">
        <v>5</v>
      </c>
    </row>
    <row r="508" spans="1:59" x14ac:dyDescent="0.25">
      <c r="A508" s="47">
        <v>1</v>
      </c>
      <c r="B508" s="47">
        <v>4</v>
      </c>
      <c r="C508" s="47">
        <v>3</v>
      </c>
      <c r="D508" s="47">
        <v>0</v>
      </c>
      <c r="E508" s="47">
        <v>2</v>
      </c>
      <c r="F508" s="47">
        <v>0</v>
      </c>
      <c r="G508" s="47">
        <v>2</v>
      </c>
      <c r="H508" s="47">
        <v>0</v>
      </c>
      <c r="I508" s="47">
        <v>0</v>
      </c>
      <c r="J508" s="47">
        <v>3</v>
      </c>
      <c r="K508" s="47">
        <v>21</v>
      </c>
      <c r="L508" s="47">
        <v>280</v>
      </c>
      <c r="M508" s="47">
        <v>3</v>
      </c>
      <c r="N508" s="47">
        <v>7</v>
      </c>
      <c r="O508" s="42">
        <v>7.1</v>
      </c>
      <c r="P508" s="42">
        <v>8.02</v>
      </c>
      <c r="Q508" s="42">
        <v>1.1499999999999999</v>
      </c>
      <c r="R508" s="42">
        <v>4.8600000000000003</v>
      </c>
      <c r="S508" s="47">
        <v>5</v>
      </c>
      <c r="T508" s="42">
        <v>5.79</v>
      </c>
      <c r="U508" s="42">
        <v>6.0333333333333341</v>
      </c>
      <c r="V508" s="42">
        <v>3.1</v>
      </c>
      <c r="W508" s="42">
        <v>71</v>
      </c>
      <c r="X508" s="42">
        <v>99</v>
      </c>
      <c r="Y508" s="42">
        <v>0.4</v>
      </c>
      <c r="Z508" s="42">
        <v>0.8</v>
      </c>
      <c r="AA508" s="42">
        <v>0.6</v>
      </c>
      <c r="AB508" s="42">
        <v>0.2</v>
      </c>
      <c r="AC508" s="42">
        <v>0</v>
      </c>
      <c r="AD508" s="42">
        <v>0.6</v>
      </c>
      <c r="AE508" s="42">
        <v>0</v>
      </c>
      <c r="AF508" s="42">
        <v>0</v>
      </c>
      <c r="AG508" s="42">
        <v>0.4</v>
      </c>
      <c r="AH508" s="42">
        <v>0</v>
      </c>
      <c r="AI508" s="47">
        <v>2</v>
      </c>
      <c r="AJ508" s="47">
        <v>4</v>
      </c>
      <c r="AK508" s="47">
        <v>3</v>
      </c>
      <c r="AL508" s="47">
        <v>1</v>
      </c>
      <c r="AM508" s="47">
        <v>0</v>
      </c>
      <c r="AN508">
        <v>0</v>
      </c>
      <c r="AO508" s="47">
        <v>2</v>
      </c>
      <c r="AP508" s="47">
        <v>0</v>
      </c>
      <c r="AQ508" s="47">
        <v>1</v>
      </c>
      <c r="AR508" s="47">
        <v>0</v>
      </c>
      <c r="AS508" s="47">
        <v>0</v>
      </c>
      <c r="AT508" s="47">
        <v>0</v>
      </c>
      <c r="AU508" s="47">
        <v>0</v>
      </c>
      <c r="AV508" s="47">
        <v>0</v>
      </c>
      <c r="AW508" s="47">
        <v>0</v>
      </c>
      <c r="AX508" s="47">
        <v>0</v>
      </c>
      <c r="AY508">
        <v>1</v>
      </c>
      <c r="AZ508" s="47">
        <v>0</v>
      </c>
      <c r="BA508" s="47">
        <v>1</v>
      </c>
      <c r="BB508">
        <v>0</v>
      </c>
      <c r="BC508" t="s">
        <v>570</v>
      </c>
      <c r="BD508">
        <v>15.1</v>
      </c>
      <c r="BE508">
        <v>6.2</v>
      </c>
      <c r="BF508">
        <v>3</v>
      </c>
      <c r="BG508">
        <v>2</v>
      </c>
    </row>
    <row r="509" spans="1:59" x14ac:dyDescent="0.25">
      <c r="A509" s="47">
        <v>3</v>
      </c>
      <c r="B509" s="47">
        <v>0</v>
      </c>
      <c r="C509" s="47">
        <v>1</v>
      </c>
      <c r="D509" s="47">
        <v>0</v>
      </c>
      <c r="E509" s="47">
        <v>3</v>
      </c>
      <c r="F509" s="47">
        <v>0</v>
      </c>
      <c r="G509" s="47">
        <v>0</v>
      </c>
      <c r="H509" s="47">
        <v>0</v>
      </c>
      <c r="I509" s="47">
        <v>0</v>
      </c>
      <c r="J509" s="47">
        <v>9</v>
      </c>
      <c r="K509" s="47">
        <v>21</v>
      </c>
      <c r="L509" s="47">
        <v>280</v>
      </c>
      <c r="M509" s="47">
        <v>1</v>
      </c>
      <c r="N509" s="47">
        <v>7</v>
      </c>
      <c r="O509" s="42">
        <v>9</v>
      </c>
      <c r="P509" s="42">
        <v>7.06</v>
      </c>
      <c r="Q509" s="42">
        <v>1.91</v>
      </c>
      <c r="R509" s="42">
        <v>4.45</v>
      </c>
      <c r="S509" s="47">
        <v>16</v>
      </c>
      <c r="T509" s="42">
        <v>7.29</v>
      </c>
      <c r="U509" s="42">
        <v>4.7444444444444445</v>
      </c>
      <c r="V509" s="42">
        <v>3.1875</v>
      </c>
      <c r="W509" s="42">
        <v>100</v>
      </c>
      <c r="X509" s="42">
        <v>99</v>
      </c>
      <c r="Y509" s="42">
        <v>0.18</v>
      </c>
      <c r="Z509" s="42">
        <v>0</v>
      </c>
      <c r="AA509" s="42">
        <v>0.06</v>
      </c>
      <c r="AB509" s="42">
        <v>0.18</v>
      </c>
      <c r="AC509" s="42">
        <v>0</v>
      </c>
      <c r="AD509" s="42">
        <v>0.53</v>
      </c>
      <c r="AE509" s="42">
        <v>0</v>
      </c>
      <c r="AF509" s="42">
        <v>0</v>
      </c>
      <c r="AG509" s="42">
        <v>0</v>
      </c>
      <c r="AH509" s="42">
        <v>0</v>
      </c>
      <c r="AI509" s="47">
        <v>2</v>
      </c>
      <c r="AJ509" s="47">
        <v>0</v>
      </c>
      <c r="AK509" s="47">
        <v>1</v>
      </c>
      <c r="AL509" s="47">
        <v>1</v>
      </c>
      <c r="AM509" s="47">
        <v>0</v>
      </c>
      <c r="AN509">
        <v>0</v>
      </c>
      <c r="AO509" s="47">
        <v>6</v>
      </c>
      <c r="AP509" s="47">
        <v>0</v>
      </c>
      <c r="AQ509" s="47">
        <v>0</v>
      </c>
      <c r="AR509" s="47">
        <v>0</v>
      </c>
      <c r="AS509" s="47">
        <v>1</v>
      </c>
      <c r="AT509" s="47">
        <v>0</v>
      </c>
      <c r="AU509" s="47">
        <v>0</v>
      </c>
      <c r="AV509" s="47">
        <v>2</v>
      </c>
      <c r="AW509" s="47">
        <v>0</v>
      </c>
      <c r="AX509" s="47">
        <v>0</v>
      </c>
      <c r="AY509">
        <v>3</v>
      </c>
      <c r="AZ509" s="47">
        <v>0</v>
      </c>
      <c r="BA509" s="47">
        <v>0</v>
      </c>
      <c r="BB509">
        <v>0</v>
      </c>
      <c r="BC509" t="s">
        <v>333</v>
      </c>
      <c r="BD509">
        <v>29.7</v>
      </c>
      <c r="BE509">
        <v>13.5</v>
      </c>
      <c r="BF509">
        <v>6</v>
      </c>
      <c r="BG509">
        <v>4</v>
      </c>
    </row>
    <row r="510" spans="1:59" x14ac:dyDescent="0.25">
      <c r="A510" s="47">
        <v>2</v>
      </c>
      <c r="B510" s="47">
        <v>4</v>
      </c>
      <c r="C510" s="47">
        <v>9</v>
      </c>
      <c r="D510" s="47">
        <v>0</v>
      </c>
      <c r="E510" s="47">
        <v>0</v>
      </c>
      <c r="F510" s="47">
        <v>0</v>
      </c>
      <c r="G510" s="47">
        <v>0</v>
      </c>
      <c r="H510" s="47">
        <v>0</v>
      </c>
      <c r="I510" s="47">
        <v>0</v>
      </c>
      <c r="J510" s="47">
        <v>3</v>
      </c>
      <c r="K510" s="47">
        <v>21</v>
      </c>
      <c r="L510" s="47">
        <v>280</v>
      </c>
      <c r="M510" s="47">
        <v>3</v>
      </c>
      <c r="N510" s="47">
        <v>7</v>
      </c>
      <c r="O510" s="42">
        <v>6.4</v>
      </c>
      <c r="P510" s="42">
        <v>2.76</v>
      </c>
      <c r="Q510" s="42">
        <v>0.91</v>
      </c>
      <c r="R510" s="42">
        <v>2.59</v>
      </c>
      <c r="S510" s="47">
        <v>7</v>
      </c>
      <c r="T510" s="42">
        <v>5.25</v>
      </c>
      <c r="U510" s="42">
        <v>4.0999999999999996</v>
      </c>
      <c r="V510" s="42">
        <v>0.56666666666666676</v>
      </c>
      <c r="W510" s="42">
        <v>83</v>
      </c>
      <c r="X510" s="42">
        <v>99</v>
      </c>
      <c r="Y510" s="42">
        <v>0</v>
      </c>
      <c r="Z510" s="42">
        <v>0.56999999999999995</v>
      </c>
      <c r="AA510" s="42">
        <v>1.29</v>
      </c>
      <c r="AB510" s="42">
        <v>0.28999999999999998</v>
      </c>
      <c r="AC510" s="42">
        <v>0</v>
      </c>
      <c r="AD510" s="42">
        <v>0.43</v>
      </c>
      <c r="AE510" s="42">
        <v>0</v>
      </c>
      <c r="AF510" s="42">
        <v>0</v>
      </c>
      <c r="AG510" s="42">
        <v>0</v>
      </c>
      <c r="AH510" s="42">
        <v>0</v>
      </c>
      <c r="AI510" s="47">
        <v>0</v>
      </c>
      <c r="AJ510" s="47">
        <v>1</v>
      </c>
      <c r="AK510" s="47">
        <v>6</v>
      </c>
      <c r="AL510" s="47">
        <v>1</v>
      </c>
      <c r="AM510" s="47">
        <v>0</v>
      </c>
      <c r="AN510">
        <v>0</v>
      </c>
      <c r="AO510" s="47">
        <v>3</v>
      </c>
      <c r="AP510" s="47">
        <v>0</v>
      </c>
      <c r="AQ510" s="47">
        <v>0</v>
      </c>
      <c r="AR510" s="47">
        <v>0</v>
      </c>
      <c r="AS510" s="47">
        <v>0</v>
      </c>
      <c r="AT510" s="47">
        <v>3</v>
      </c>
      <c r="AU510" s="47">
        <v>3</v>
      </c>
      <c r="AV510" s="47">
        <v>1</v>
      </c>
      <c r="AW510" s="47">
        <v>0</v>
      </c>
      <c r="AX510" s="47">
        <v>0</v>
      </c>
      <c r="AY510">
        <v>0</v>
      </c>
      <c r="AZ510" s="47">
        <v>0</v>
      </c>
      <c r="BA510" s="47">
        <v>0</v>
      </c>
      <c r="BB510">
        <v>0</v>
      </c>
      <c r="BC510" t="s">
        <v>326</v>
      </c>
      <c r="BD510">
        <v>13.4</v>
      </c>
      <c r="BE510">
        <v>1.6999999999999997</v>
      </c>
      <c r="BF510">
        <v>3</v>
      </c>
      <c r="BG510">
        <v>3</v>
      </c>
    </row>
    <row r="511" spans="1:59" x14ac:dyDescent="0.25">
      <c r="A511" s="47">
        <v>2</v>
      </c>
      <c r="B511" s="47">
        <v>10</v>
      </c>
      <c r="C511" s="47">
        <v>8</v>
      </c>
      <c r="D511" s="47">
        <v>2</v>
      </c>
      <c r="E511" s="47">
        <v>3</v>
      </c>
      <c r="F511" s="47">
        <v>0</v>
      </c>
      <c r="G511" s="47">
        <v>0</v>
      </c>
      <c r="H511" s="47">
        <v>0</v>
      </c>
      <c r="I511" s="47">
        <v>0</v>
      </c>
      <c r="J511" s="47">
        <v>3</v>
      </c>
      <c r="K511" s="47">
        <v>21</v>
      </c>
      <c r="L511" s="47">
        <v>264</v>
      </c>
      <c r="M511" s="47">
        <v>3</v>
      </c>
      <c r="N511" s="47">
        <v>7</v>
      </c>
      <c r="O511" s="42">
        <v>-1</v>
      </c>
      <c r="P511" s="42">
        <v>2.5299999999999998</v>
      </c>
      <c r="Q511" s="42">
        <v>-0.37</v>
      </c>
      <c r="R511" s="42">
        <v>1.72</v>
      </c>
      <c r="S511" s="47">
        <v>15</v>
      </c>
      <c r="T511" s="42">
        <v>-0.35</v>
      </c>
      <c r="U511" s="42">
        <v>1.1666666666666667</v>
      </c>
      <c r="V511" s="42">
        <v>2.0777777777777775</v>
      </c>
      <c r="W511" s="42">
        <v>69</v>
      </c>
      <c r="X511" s="42">
        <v>30</v>
      </c>
      <c r="Y511" s="42">
        <v>0.2</v>
      </c>
      <c r="Z511" s="42">
        <v>0.67</v>
      </c>
      <c r="AA511" s="42">
        <v>0.53</v>
      </c>
      <c r="AB511" s="42">
        <v>0.13</v>
      </c>
      <c r="AC511" s="42">
        <v>0.13</v>
      </c>
      <c r="AD511" s="42">
        <v>0.2</v>
      </c>
      <c r="AE511" s="42">
        <v>0</v>
      </c>
      <c r="AF511" s="42">
        <v>0</v>
      </c>
      <c r="AG511" s="42">
        <v>0</v>
      </c>
      <c r="AH511" s="42">
        <v>0</v>
      </c>
      <c r="AI511" s="47">
        <v>2</v>
      </c>
      <c r="AJ511" s="47">
        <v>2</v>
      </c>
      <c r="AK511" s="47">
        <v>4</v>
      </c>
      <c r="AL511" s="47">
        <v>1</v>
      </c>
      <c r="AM511" s="47">
        <v>1</v>
      </c>
      <c r="AN511">
        <v>0</v>
      </c>
      <c r="AO511" s="47">
        <v>1</v>
      </c>
      <c r="AP511" s="47">
        <v>0</v>
      </c>
      <c r="AQ511" s="47">
        <v>0</v>
      </c>
      <c r="AR511" s="47">
        <v>0</v>
      </c>
      <c r="AS511" s="47">
        <v>1</v>
      </c>
      <c r="AT511" s="47">
        <v>8</v>
      </c>
      <c r="AU511" s="47">
        <v>4</v>
      </c>
      <c r="AV511" s="47">
        <v>1</v>
      </c>
      <c r="AW511" s="47">
        <v>1</v>
      </c>
      <c r="AX511" s="47">
        <v>0</v>
      </c>
      <c r="AY511">
        <v>2</v>
      </c>
      <c r="AZ511" s="47">
        <v>0</v>
      </c>
      <c r="BA511" s="47">
        <v>0</v>
      </c>
      <c r="BB511">
        <v>0</v>
      </c>
      <c r="BC511" t="s">
        <v>447</v>
      </c>
      <c r="BD511">
        <v>7</v>
      </c>
      <c r="BE511">
        <v>18.700000000000003</v>
      </c>
      <c r="BF511">
        <v>6</v>
      </c>
      <c r="BG511">
        <v>9</v>
      </c>
    </row>
    <row r="512" spans="1:59" x14ac:dyDescent="0.25">
      <c r="A512" s="47">
        <v>2</v>
      </c>
      <c r="B512" s="47">
        <v>8</v>
      </c>
      <c r="C512" s="47">
        <v>5</v>
      </c>
      <c r="D512" s="47">
        <v>1</v>
      </c>
      <c r="E512" s="47">
        <v>6</v>
      </c>
      <c r="F512" s="47">
        <v>0</v>
      </c>
      <c r="G512" s="47">
        <v>0</v>
      </c>
      <c r="H512" s="47">
        <v>0</v>
      </c>
      <c r="I512" s="47">
        <v>0</v>
      </c>
      <c r="J512" s="47">
        <v>2</v>
      </c>
      <c r="K512" s="47">
        <v>21</v>
      </c>
      <c r="L512" s="47">
        <v>264</v>
      </c>
      <c r="M512" s="47">
        <v>3</v>
      </c>
      <c r="N512" s="47">
        <v>6</v>
      </c>
      <c r="O512" s="42">
        <v>-0.9</v>
      </c>
      <c r="P512" s="42">
        <v>2.5499999999999998</v>
      </c>
      <c r="Q512" s="42">
        <v>-0.35</v>
      </c>
      <c r="R512" s="42">
        <v>2.36</v>
      </c>
      <c r="S512" s="47">
        <v>8</v>
      </c>
      <c r="T512" s="42">
        <v>-0.28999999999999998</v>
      </c>
      <c r="U512" s="42">
        <v>0.16666666666666663</v>
      </c>
      <c r="V512" s="42">
        <v>3.6800000000000006</v>
      </c>
      <c r="W512" s="42">
        <v>77</v>
      </c>
      <c r="X512" s="42">
        <v>98</v>
      </c>
      <c r="Y512" s="42">
        <v>0.75</v>
      </c>
      <c r="Z512" s="42">
        <v>1</v>
      </c>
      <c r="AA512" s="42">
        <v>0.62</v>
      </c>
      <c r="AB512" s="42">
        <v>0.25</v>
      </c>
      <c r="AC512" s="42">
        <v>0.12</v>
      </c>
      <c r="AD512" s="42">
        <v>0.25</v>
      </c>
      <c r="AE512" s="42">
        <v>0</v>
      </c>
      <c r="AF512" s="42">
        <v>0</v>
      </c>
      <c r="AG512" s="42">
        <v>0</v>
      </c>
      <c r="AH512" s="42">
        <v>0</v>
      </c>
      <c r="AI512" s="47">
        <v>0</v>
      </c>
      <c r="AJ512" s="47">
        <v>2</v>
      </c>
      <c r="AK512" s="47">
        <v>3</v>
      </c>
      <c r="AL512" s="47">
        <v>1</v>
      </c>
      <c r="AM512" s="47">
        <v>0</v>
      </c>
      <c r="AN512">
        <v>0</v>
      </c>
      <c r="AO512" s="47">
        <v>0</v>
      </c>
      <c r="AP512" s="47">
        <v>0</v>
      </c>
      <c r="AQ512" s="47">
        <v>0</v>
      </c>
      <c r="AR512" s="47">
        <v>0</v>
      </c>
      <c r="AS512" s="47">
        <v>6</v>
      </c>
      <c r="AT512" s="47">
        <v>6</v>
      </c>
      <c r="AU512" s="47">
        <v>2</v>
      </c>
      <c r="AV512" s="47">
        <v>1</v>
      </c>
      <c r="AW512" s="47">
        <v>1</v>
      </c>
      <c r="AX512" s="47">
        <v>0</v>
      </c>
      <c r="AY512">
        <v>2</v>
      </c>
      <c r="AZ512" s="47">
        <v>0</v>
      </c>
      <c r="BA512" s="47">
        <v>0</v>
      </c>
      <c r="BB512">
        <v>0</v>
      </c>
      <c r="BC512" t="s">
        <v>666</v>
      </c>
      <c r="BD512">
        <v>0.5</v>
      </c>
      <c r="BE512">
        <v>19.399999999999999</v>
      </c>
      <c r="BF512">
        <v>3</v>
      </c>
      <c r="BG512">
        <v>5</v>
      </c>
    </row>
    <row r="513" spans="1:59" x14ac:dyDescent="0.25">
      <c r="A513" s="47">
        <v>2</v>
      </c>
      <c r="B513" s="47">
        <v>19</v>
      </c>
      <c r="C513" s="47">
        <v>14</v>
      </c>
      <c r="D513" s="47">
        <v>6</v>
      </c>
      <c r="E513" s="47">
        <v>22</v>
      </c>
      <c r="F513" s="47">
        <v>0</v>
      </c>
      <c r="G513" s="47">
        <v>4</v>
      </c>
      <c r="H513" s="47">
        <v>0</v>
      </c>
      <c r="I513" s="47">
        <v>0</v>
      </c>
      <c r="J513" s="47">
        <v>2</v>
      </c>
      <c r="K513" s="47">
        <v>21</v>
      </c>
      <c r="L513" s="47">
        <v>264</v>
      </c>
      <c r="M513" s="47">
        <v>2</v>
      </c>
      <c r="N513" s="47">
        <v>6</v>
      </c>
      <c r="O513" s="42">
        <v>4.0999999999999996</v>
      </c>
      <c r="P513" s="42">
        <v>6.14</v>
      </c>
      <c r="Q513" s="42">
        <v>-0.11</v>
      </c>
      <c r="R513" s="42">
        <v>3.3</v>
      </c>
      <c r="S513" s="47">
        <v>14</v>
      </c>
      <c r="T513" s="42">
        <v>3.54</v>
      </c>
      <c r="U513" s="42">
        <v>2.9333333333333331</v>
      </c>
      <c r="V513" s="42">
        <v>3.96</v>
      </c>
      <c r="W513" s="42">
        <v>78</v>
      </c>
      <c r="X513" s="42">
        <v>98</v>
      </c>
      <c r="Y513" s="42">
        <v>1.57</v>
      </c>
      <c r="Z513" s="42">
        <v>1.36</v>
      </c>
      <c r="AA513" s="42">
        <v>1</v>
      </c>
      <c r="AB513" s="42">
        <v>0.14000000000000001</v>
      </c>
      <c r="AC513" s="42">
        <v>0.43</v>
      </c>
      <c r="AD513" s="42">
        <v>0.14000000000000001</v>
      </c>
      <c r="AE513" s="42">
        <v>0</v>
      </c>
      <c r="AF513" s="42">
        <v>0</v>
      </c>
      <c r="AG513" s="42">
        <v>0.28999999999999998</v>
      </c>
      <c r="AH513" s="42">
        <v>0</v>
      </c>
      <c r="AI513" s="47">
        <v>13</v>
      </c>
      <c r="AJ513" s="47">
        <v>11</v>
      </c>
      <c r="AK513" s="47">
        <v>9</v>
      </c>
      <c r="AL513" s="47">
        <v>1</v>
      </c>
      <c r="AM513" s="47">
        <v>2</v>
      </c>
      <c r="AN513">
        <v>0</v>
      </c>
      <c r="AO513" s="47">
        <v>1</v>
      </c>
      <c r="AP513" s="47">
        <v>0</v>
      </c>
      <c r="AQ513" s="47">
        <v>4</v>
      </c>
      <c r="AR513" s="47">
        <v>0</v>
      </c>
      <c r="AS513" s="47">
        <v>9</v>
      </c>
      <c r="AT513" s="47">
        <v>8</v>
      </c>
      <c r="AU513" s="47">
        <v>5</v>
      </c>
      <c r="AV513" s="47">
        <v>1</v>
      </c>
      <c r="AW513" s="47">
        <v>4</v>
      </c>
      <c r="AX513" s="47">
        <v>0</v>
      </c>
      <c r="AY513">
        <v>1</v>
      </c>
      <c r="AZ513" s="47">
        <v>0</v>
      </c>
      <c r="BA513" s="47">
        <v>0</v>
      </c>
      <c r="BB513">
        <v>0</v>
      </c>
      <c r="BC513" t="s">
        <v>313</v>
      </c>
      <c r="BD513">
        <v>27.400000000000002</v>
      </c>
      <c r="BE513">
        <v>19.8</v>
      </c>
      <c r="BF513">
        <v>9</v>
      </c>
      <c r="BG513">
        <v>5</v>
      </c>
    </row>
    <row r="514" spans="1:59" x14ac:dyDescent="0.25">
      <c r="A514" s="47">
        <v>4</v>
      </c>
      <c r="B514" s="47">
        <v>49</v>
      </c>
      <c r="C514" s="47">
        <v>28</v>
      </c>
      <c r="D514" s="47">
        <v>3</v>
      </c>
      <c r="E514" s="47">
        <v>17</v>
      </c>
      <c r="F514" s="47">
        <v>0</v>
      </c>
      <c r="G514" s="47">
        <v>6</v>
      </c>
      <c r="H514" s="47">
        <v>0</v>
      </c>
      <c r="I514" s="47">
        <v>0</v>
      </c>
      <c r="J514" s="47">
        <v>3</v>
      </c>
      <c r="K514" s="47">
        <v>21</v>
      </c>
      <c r="L514" s="47">
        <v>294</v>
      </c>
      <c r="M514" s="47">
        <v>2</v>
      </c>
      <c r="N514" s="47">
        <v>6</v>
      </c>
      <c r="O514" s="42">
        <v>3.1</v>
      </c>
      <c r="P514" s="42">
        <v>9.68</v>
      </c>
      <c r="Q514" s="42">
        <v>-0.25</v>
      </c>
      <c r="R514" s="42">
        <v>4.78</v>
      </c>
      <c r="S514" s="47">
        <v>17</v>
      </c>
      <c r="T514" s="42">
        <v>2.82</v>
      </c>
      <c r="U514" s="42">
        <v>6.3111111111111118</v>
      </c>
      <c r="V514" s="42">
        <v>3.0500000000000007</v>
      </c>
      <c r="W514" s="42">
        <v>84</v>
      </c>
      <c r="X514" s="42">
        <v>52</v>
      </c>
      <c r="Y514" s="42">
        <v>1</v>
      </c>
      <c r="Z514" s="42">
        <v>2.88</v>
      </c>
      <c r="AA514" s="42">
        <v>1.65</v>
      </c>
      <c r="AB514" s="42">
        <v>0.24</v>
      </c>
      <c r="AC514" s="42">
        <v>0.18</v>
      </c>
      <c r="AD514" s="42">
        <v>0.18</v>
      </c>
      <c r="AE514" s="42">
        <v>0</v>
      </c>
      <c r="AF514" s="42">
        <v>0</v>
      </c>
      <c r="AG514" s="42">
        <v>0.35</v>
      </c>
      <c r="AH514" s="42">
        <v>0</v>
      </c>
      <c r="AI514" s="47">
        <v>7</v>
      </c>
      <c r="AJ514" s="47">
        <v>35</v>
      </c>
      <c r="AK514" s="47">
        <v>16</v>
      </c>
      <c r="AL514" s="47">
        <v>2</v>
      </c>
      <c r="AM514" s="47">
        <v>2</v>
      </c>
      <c r="AN514">
        <v>0</v>
      </c>
      <c r="AO514" s="47">
        <v>2</v>
      </c>
      <c r="AP514" s="47">
        <v>0</v>
      </c>
      <c r="AQ514" s="47">
        <v>3</v>
      </c>
      <c r="AR514" s="47">
        <v>0</v>
      </c>
      <c r="AS514" s="47">
        <v>10</v>
      </c>
      <c r="AT514" s="47">
        <v>14</v>
      </c>
      <c r="AU514" s="47">
        <v>12</v>
      </c>
      <c r="AV514" s="47">
        <v>2</v>
      </c>
      <c r="AW514" s="47">
        <v>1</v>
      </c>
      <c r="AX514" s="47">
        <v>0</v>
      </c>
      <c r="AY514">
        <v>1</v>
      </c>
      <c r="AZ514" s="47">
        <v>0</v>
      </c>
      <c r="BA514" s="47">
        <v>3</v>
      </c>
      <c r="BB514">
        <v>0</v>
      </c>
      <c r="BC514" t="s">
        <v>182</v>
      </c>
      <c r="BD514">
        <v>53.900000000000006</v>
      </c>
      <c r="BE514">
        <v>25.6</v>
      </c>
      <c r="BF514">
        <v>9</v>
      </c>
      <c r="BG514">
        <v>8</v>
      </c>
    </row>
    <row r="515" spans="1:59" x14ac:dyDescent="0.25">
      <c r="A515" s="47">
        <v>4</v>
      </c>
      <c r="B515" s="47">
        <v>16</v>
      </c>
      <c r="C515" s="47">
        <v>24</v>
      </c>
      <c r="D515" s="47">
        <v>1</v>
      </c>
      <c r="E515" s="47">
        <v>5</v>
      </c>
      <c r="F515" s="47">
        <v>1</v>
      </c>
      <c r="G515" s="47">
        <v>1</v>
      </c>
      <c r="H515" s="47">
        <v>0</v>
      </c>
      <c r="I515" s="47">
        <v>0</v>
      </c>
      <c r="J515" s="47">
        <v>6</v>
      </c>
      <c r="K515" s="47">
        <v>21</v>
      </c>
      <c r="L515" s="47">
        <v>283</v>
      </c>
      <c r="M515" s="47">
        <v>3</v>
      </c>
      <c r="N515" s="47">
        <v>2</v>
      </c>
      <c r="O515" s="42">
        <v>-0.6</v>
      </c>
      <c r="P515" s="42">
        <v>4.17</v>
      </c>
      <c r="Q515" s="42">
        <v>-0.4</v>
      </c>
      <c r="R515" s="42">
        <v>4.32</v>
      </c>
      <c r="S515" s="47">
        <v>11</v>
      </c>
      <c r="T515" s="42">
        <v>-0.02</v>
      </c>
      <c r="U515" s="42">
        <v>3.6799999999999997</v>
      </c>
      <c r="V515" s="42">
        <v>4.8500000000000005</v>
      </c>
      <c r="W515" s="42">
        <v>81</v>
      </c>
      <c r="X515" s="42">
        <v>50</v>
      </c>
      <c r="Y515" s="42">
        <v>0.45</v>
      </c>
      <c r="Z515" s="42">
        <v>1.45</v>
      </c>
      <c r="AA515" s="42">
        <v>2.1800000000000002</v>
      </c>
      <c r="AB515" s="42">
        <v>0.36</v>
      </c>
      <c r="AC515" s="42">
        <v>0.09</v>
      </c>
      <c r="AD515" s="42">
        <v>0.55000000000000004</v>
      </c>
      <c r="AE515" s="42">
        <v>0.09</v>
      </c>
      <c r="AF515" s="42">
        <v>0</v>
      </c>
      <c r="AG515" s="42">
        <v>0.09</v>
      </c>
      <c r="AH515" s="42">
        <v>0</v>
      </c>
      <c r="AI515" s="47">
        <v>2</v>
      </c>
      <c r="AJ515" s="47">
        <v>6</v>
      </c>
      <c r="AK515" s="47">
        <v>12</v>
      </c>
      <c r="AL515" s="47">
        <v>2</v>
      </c>
      <c r="AM515" s="47">
        <v>1</v>
      </c>
      <c r="AN515">
        <v>0</v>
      </c>
      <c r="AO515" s="47">
        <v>3</v>
      </c>
      <c r="AP515" s="47">
        <v>0</v>
      </c>
      <c r="AQ515" s="47">
        <v>0</v>
      </c>
      <c r="AR515" s="47">
        <v>0</v>
      </c>
      <c r="AS515" s="47">
        <v>3</v>
      </c>
      <c r="AT515" s="47">
        <v>10</v>
      </c>
      <c r="AU515" s="47">
        <v>12</v>
      </c>
      <c r="AV515" s="47">
        <v>2</v>
      </c>
      <c r="AW515" s="47">
        <v>0</v>
      </c>
      <c r="AX515" s="47">
        <v>1</v>
      </c>
      <c r="AY515">
        <v>3</v>
      </c>
      <c r="AZ515" s="47">
        <v>0</v>
      </c>
      <c r="BA515" s="47">
        <v>1</v>
      </c>
      <c r="BB515">
        <v>0</v>
      </c>
      <c r="BC515" t="s">
        <v>123</v>
      </c>
      <c r="BD515">
        <v>18.399999999999999</v>
      </c>
      <c r="BE515">
        <v>29.099999999999998</v>
      </c>
      <c r="BF515">
        <v>5</v>
      </c>
      <c r="BG515">
        <v>6</v>
      </c>
    </row>
    <row r="516" spans="1:59" x14ac:dyDescent="0.25">
      <c r="A516" s="47">
        <v>1</v>
      </c>
      <c r="B516" s="47">
        <v>0</v>
      </c>
      <c r="C516" s="47">
        <v>4</v>
      </c>
      <c r="D516" s="47">
        <v>0</v>
      </c>
      <c r="E516" s="47">
        <v>1</v>
      </c>
      <c r="F516" s="47">
        <v>0</v>
      </c>
      <c r="G516" s="47">
        <v>0</v>
      </c>
      <c r="H516" s="47">
        <v>0</v>
      </c>
      <c r="I516" s="47">
        <v>0</v>
      </c>
      <c r="J516" s="47">
        <v>2</v>
      </c>
      <c r="K516" s="47">
        <v>21</v>
      </c>
      <c r="L516" s="47">
        <v>294</v>
      </c>
      <c r="M516" s="47">
        <v>3</v>
      </c>
      <c r="N516" s="47">
        <v>5</v>
      </c>
      <c r="O516" s="42">
        <v>-1.1000000000000001</v>
      </c>
      <c r="P516" s="42">
        <v>3.15</v>
      </c>
      <c r="Q516" s="42">
        <v>-0.99</v>
      </c>
      <c r="R516" s="42">
        <v>2.77</v>
      </c>
      <c r="S516" s="47">
        <v>3</v>
      </c>
      <c r="T516" s="42">
        <v>-0.45</v>
      </c>
      <c r="U516" s="42">
        <v>4.4000000000000004</v>
      </c>
      <c r="V516" s="42">
        <v>1.95</v>
      </c>
      <c r="W516" s="42">
        <v>59</v>
      </c>
      <c r="X516" s="42">
        <v>102</v>
      </c>
      <c r="Y516" s="42">
        <v>0.33</v>
      </c>
      <c r="Z516" s="42">
        <v>0</v>
      </c>
      <c r="AA516" s="42">
        <v>1.33</v>
      </c>
      <c r="AB516" s="42">
        <v>0.33</v>
      </c>
      <c r="AC516" s="42">
        <v>0</v>
      </c>
      <c r="AD516" s="42">
        <v>0.67</v>
      </c>
      <c r="AE516" s="42">
        <v>0</v>
      </c>
      <c r="AF516" s="42">
        <v>0</v>
      </c>
      <c r="AG516" s="42">
        <v>0</v>
      </c>
      <c r="AH516" s="42">
        <v>0</v>
      </c>
      <c r="AI516" s="47">
        <v>0</v>
      </c>
      <c r="AJ516" s="47">
        <v>0</v>
      </c>
      <c r="AK516" s="47">
        <v>2</v>
      </c>
      <c r="AL516" s="47">
        <v>0</v>
      </c>
      <c r="AM516" s="47">
        <v>0</v>
      </c>
      <c r="AN516">
        <v>0</v>
      </c>
      <c r="AO516" s="47">
        <v>1</v>
      </c>
      <c r="AP516" s="47">
        <v>0</v>
      </c>
      <c r="AQ516" s="47">
        <v>0</v>
      </c>
      <c r="AR516" s="47">
        <v>0</v>
      </c>
      <c r="AS516" s="47">
        <v>1</v>
      </c>
      <c r="AT516" s="47">
        <v>0</v>
      </c>
      <c r="AU516" s="47">
        <v>2</v>
      </c>
      <c r="AV516" s="47">
        <v>1</v>
      </c>
      <c r="AW516" s="47">
        <v>0</v>
      </c>
      <c r="AX516" s="47">
        <v>0</v>
      </c>
      <c r="AY516">
        <v>1</v>
      </c>
      <c r="AZ516" s="47">
        <v>0</v>
      </c>
      <c r="BA516" s="47">
        <v>0</v>
      </c>
      <c r="BB516">
        <v>0</v>
      </c>
      <c r="BC516" t="s">
        <v>121</v>
      </c>
      <c r="BD516">
        <v>4.4000000000000004</v>
      </c>
      <c r="BE516">
        <v>3.9</v>
      </c>
      <c r="BF516">
        <v>1</v>
      </c>
      <c r="BG516">
        <v>2</v>
      </c>
    </row>
    <row r="517" spans="1:59" x14ac:dyDescent="0.25">
      <c r="A517" s="47">
        <v>6</v>
      </c>
      <c r="B517" s="47">
        <v>17</v>
      </c>
      <c r="C517" s="47">
        <v>14</v>
      </c>
      <c r="D517" s="47">
        <v>5</v>
      </c>
      <c r="E517" s="47">
        <v>10</v>
      </c>
      <c r="F517" s="47">
        <v>1</v>
      </c>
      <c r="G517" s="47">
        <v>0</v>
      </c>
      <c r="H517" s="47">
        <v>1</v>
      </c>
      <c r="I517" s="47">
        <v>0</v>
      </c>
      <c r="J517" s="47">
        <v>5</v>
      </c>
      <c r="K517" s="47">
        <v>21</v>
      </c>
      <c r="L517" s="47">
        <v>1371</v>
      </c>
      <c r="M517" s="47">
        <v>3</v>
      </c>
      <c r="N517" s="47">
        <v>3</v>
      </c>
      <c r="O517" s="42">
        <v>-0.5</v>
      </c>
      <c r="P517" s="42">
        <v>6.58</v>
      </c>
      <c r="Q517" s="42">
        <v>-0.08</v>
      </c>
      <c r="R517" s="42">
        <v>2.96</v>
      </c>
      <c r="S517" s="47">
        <v>19</v>
      </c>
      <c r="T517" s="42">
        <v>7.0000000000000007E-2</v>
      </c>
      <c r="U517" s="42">
        <v>3.2199999999999998</v>
      </c>
      <c r="V517" s="42">
        <v>2.6555555555555559</v>
      </c>
      <c r="W517" s="42">
        <v>102</v>
      </c>
      <c r="X517" s="42">
        <v>99</v>
      </c>
      <c r="Y517" s="42">
        <v>0.53</v>
      </c>
      <c r="Z517" s="42">
        <v>0.89</v>
      </c>
      <c r="AA517" s="42">
        <v>0.74</v>
      </c>
      <c r="AB517" s="42">
        <v>0.32</v>
      </c>
      <c r="AC517" s="42">
        <v>0.26</v>
      </c>
      <c r="AD517" s="42">
        <v>0.26</v>
      </c>
      <c r="AE517" s="42">
        <v>0.05</v>
      </c>
      <c r="AF517" s="42">
        <v>0.05</v>
      </c>
      <c r="AG517" s="42">
        <v>0</v>
      </c>
      <c r="AH517" s="42">
        <v>0</v>
      </c>
      <c r="AI517" s="47">
        <v>7</v>
      </c>
      <c r="AJ517" s="47">
        <v>9</v>
      </c>
      <c r="AK517" s="47">
        <v>8</v>
      </c>
      <c r="AL517" s="47">
        <v>4</v>
      </c>
      <c r="AM517" s="47">
        <v>3</v>
      </c>
      <c r="AN517">
        <v>1</v>
      </c>
      <c r="AO517" s="47">
        <v>2</v>
      </c>
      <c r="AP517" s="47">
        <v>1</v>
      </c>
      <c r="AQ517" s="47">
        <v>0</v>
      </c>
      <c r="AR517" s="47">
        <v>0</v>
      </c>
      <c r="AS517" s="47">
        <v>3</v>
      </c>
      <c r="AT517" s="47">
        <v>8</v>
      </c>
      <c r="AU517" s="47">
        <v>6</v>
      </c>
      <c r="AV517" s="47">
        <v>2</v>
      </c>
      <c r="AW517" s="47">
        <v>2</v>
      </c>
      <c r="AX517" s="47">
        <v>0</v>
      </c>
      <c r="AY517">
        <v>3</v>
      </c>
      <c r="AZ517" s="47">
        <v>0</v>
      </c>
      <c r="BA517" s="47">
        <v>0</v>
      </c>
      <c r="BB517">
        <v>0</v>
      </c>
      <c r="BC517" t="s">
        <v>258</v>
      </c>
      <c r="BD517">
        <v>33.299999999999997</v>
      </c>
      <c r="BE517">
        <v>23.9</v>
      </c>
      <c r="BF517">
        <v>10</v>
      </c>
      <c r="BG517">
        <v>9</v>
      </c>
    </row>
    <row r="518" spans="1:59" x14ac:dyDescent="0.25">
      <c r="A518" s="47">
        <v>4</v>
      </c>
      <c r="B518" s="47">
        <v>10</v>
      </c>
      <c r="C518" s="47">
        <v>7</v>
      </c>
      <c r="D518" s="47">
        <v>4</v>
      </c>
      <c r="E518" s="47">
        <v>9</v>
      </c>
      <c r="F518" s="47">
        <v>1</v>
      </c>
      <c r="G518" s="47">
        <v>2</v>
      </c>
      <c r="H518" s="47">
        <v>0</v>
      </c>
      <c r="I518" s="47">
        <v>0</v>
      </c>
      <c r="J518" s="47">
        <v>4</v>
      </c>
      <c r="K518" s="47">
        <v>21</v>
      </c>
      <c r="L518" s="47">
        <v>1371</v>
      </c>
      <c r="M518" s="47">
        <v>3</v>
      </c>
      <c r="N518" s="47">
        <v>7</v>
      </c>
      <c r="O518" s="42">
        <v>-0.6</v>
      </c>
      <c r="P518" s="42">
        <v>4.22</v>
      </c>
      <c r="Q518" s="42">
        <v>-0.59</v>
      </c>
      <c r="R518" s="42">
        <v>2.23</v>
      </c>
      <c r="S518" s="47">
        <v>17</v>
      </c>
      <c r="T518" s="42">
        <v>-0.03</v>
      </c>
      <c r="U518" s="42">
        <v>1.3125</v>
      </c>
      <c r="V518" s="42">
        <v>3.0555555555555554</v>
      </c>
      <c r="W518" s="42">
        <v>100</v>
      </c>
      <c r="X518" s="42">
        <v>99</v>
      </c>
      <c r="Y518" s="42">
        <v>0.53</v>
      </c>
      <c r="Z518" s="42">
        <v>0.59</v>
      </c>
      <c r="AA518" s="42">
        <v>0.41</v>
      </c>
      <c r="AB518" s="42">
        <v>0.24</v>
      </c>
      <c r="AC518" s="42">
        <v>0.24</v>
      </c>
      <c r="AD518" s="42">
        <v>0.24</v>
      </c>
      <c r="AE518" s="42">
        <v>0.06</v>
      </c>
      <c r="AF518" s="42">
        <v>0</v>
      </c>
      <c r="AG518" s="42">
        <v>0.12</v>
      </c>
      <c r="AH518" s="42">
        <v>0</v>
      </c>
      <c r="AI518" s="47">
        <v>3</v>
      </c>
      <c r="AJ518" s="47">
        <v>6</v>
      </c>
      <c r="AK518" s="47">
        <v>2</v>
      </c>
      <c r="AL518" s="47">
        <v>2</v>
      </c>
      <c r="AM518" s="47">
        <v>3</v>
      </c>
      <c r="AN518">
        <v>0</v>
      </c>
      <c r="AO518" s="47">
        <v>1</v>
      </c>
      <c r="AP518" s="47">
        <v>0</v>
      </c>
      <c r="AQ518" s="47">
        <v>0</v>
      </c>
      <c r="AR518" s="47">
        <v>0</v>
      </c>
      <c r="AS518" s="47">
        <v>6</v>
      </c>
      <c r="AT518" s="47">
        <v>4</v>
      </c>
      <c r="AU518" s="47">
        <v>5</v>
      </c>
      <c r="AV518" s="47">
        <v>2</v>
      </c>
      <c r="AW518" s="47">
        <v>1</v>
      </c>
      <c r="AX518" s="47">
        <v>1</v>
      </c>
      <c r="AY518">
        <v>3</v>
      </c>
      <c r="AZ518" s="47">
        <v>0</v>
      </c>
      <c r="BA518" s="47">
        <v>2</v>
      </c>
      <c r="BB518">
        <v>0</v>
      </c>
      <c r="BC518" t="s">
        <v>455</v>
      </c>
      <c r="BD518">
        <v>13.5</v>
      </c>
      <c r="BE518">
        <v>27.5</v>
      </c>
      <c r="BF518">
        <v>10</v>
      </c>
      <c r="BG518">
        <v>9</v>
      </c>
    </row>
    <row r="519" spans="1:59" x14ac:dyDescent="0.25">
      <c r="A519" s="47">
        <v>3</v>
      </c>
      <c r="B519" s="47">
        <v>48</v>
      </c>
      <c r="C519" s="47">
        <v>14</v>
      </c>
      <c r="D519" s="47">
        <v>3</v>
      </c>
      <c r="E519" s="47">
        <v>4</v>
      </c>
      <c r="F519" s="47">
        <v>0</v>
      </c>
      <c r="G519" s="47">
        <v>1</v>
      </c>
      <c r="H519" s="47">
        <v>1</v>
      </c>
      <c r="I519" s="47">
        <v>0</v>
      </c>
      <c r="J519" s="47">
        <v>5</v>
      </c>
      <c r="K519" s="47">
        <v>21</v>
      </c>
      <c r="L519" s="47">
        <v>1371</v>
      </c>
      <c r="M519" s="47">
        <v>2</v>
      </c>
      <c r="N519" s="47">
        <v>7</v>
      </c>
      <c r="O519" s="42">
        <v>5.3</v>
      </c>
      <c r="P519" s="42">
        <v>7.62</v>
      </c>
      <c r="Q519" s="42">
        <v>0.67</v>
      </c>
      <c r="R519" s="42">
        <v>4.9400000000000004</v>
      </c>
      <c r="S519" s="47">
        <v>18</v>
      </c>
      <c r="T519" s="42">
        <v>4.51</v>
      </c>
      <c r="U519" s="42">
        <v>4.2666666666666675</v>
      </c>
      <c r="V519" s="42">
        <v>5.6111111111111107</v>
      </c>
      <c r="W519" s="42">
        <v>92</v>
      </c>
      <c r="X519" s="42">
        <v>87</v>
      </c>
      <c r="Y519" s="42">
        <v>0.22</v>
      </c>
      <c r="Z519" s="42">
        <v>2.67</v>
      </c>
      <c r="AA519" s="42">
        <v>0.78</v>
      </c>
      <c r="AB519" s="42">
        <v>0.17</v>
      </c>
      <c r="AC519" s="42">
        <v>0.17</v>
      </c>
      <c r="AD519" s="42">
        <v>0.28000000000000003</v>
      </c>
      <c r="AE519" s="42">
        <v>0</v>
      </c>
      <c r="AF519" s="42">
        <v>0.06</v>
      </c>
      <c r="AG519" s="42">
        <v>0.06</v>
      </c>
      <c r="AH519" s="42">
        <v>0</v>
      </c>
      <c r="AI519" s="47">
        <v>2</v>
      </c>
      <c r="AJ519" s="47">
        <v>17</v>
      </c>
      <c r="AK519" s="47">
        <v>5</v>
      </c>
      <c r="AL519" s="47">
        <v>1</v>
      </c>
      <c r="AM519" s="47">
        <v>2</v>
      </c>
      <c r="AN519">
        <v>0</v>
      </c>
      <c r="AO519" s="47">
        <v>2</v>
      </c>
      <c r="AP519" s="47">
        <v>1</v>
      </c>
      <c r="AQ519" s="47">
        <v>0</v>
      </c>
      <c r="AR519" s="47">
        <v>0</v>
      </c>
      <c r="AS519" s="47">
        <v>2</v>
      </c>
      <c r="AT519" s="47">
        <v>31</v>
      </c>
      <c r="AU519" s="47">
        <v>9</v>
      </c>
      <c r="AV519" s="47">
        <v>2</v>
      </c>
      <c r="AW519" s="47">
        <v>1</v>
      </c>
      <c r="AX519" s="47">
        <v>0</v>
      </c>
      <c r="AY519">
        <v>3</v>
      </c>
      <c r="AZ519" s="47">
        <v>0</v>
      </c>
      <c r="BA519" s="47">
        <v>1</v>
      </c>
      <c r="BB519">
        <v>0</v>
      </c>
      <c r="BC519" t="s">
        <v>335</v>
      </c>
      <c r="BD519">
        <v>38.5</v>
      </c>
      <c r="BE519">
        <v>50.499999999999993</v>
      </c>
      <c r="BF519">
        <v>9</v>
      </c>
      <c r="BG519">
        <v>9</v>
      </c>
    </row>
    <row r="520" spans="1:59" x14ac:dyDescent="0.25">
      <c r="A520" s="47">
        <v>2</v>
      </c>
      <c r="B520" s="47">
        <v>7</v>
      </c>
      <c r="C520" s="47">
        <v>8</v>
      </c>
      <c r="D520" s="47">
        <v>1</v>
      </c>
      <c r="E520" s="47">
        <v>6</v>
      </c>
      <c r="F520" s="47">
        <v>0</v>
      </c>
      <c r="G520" s="47">
        <v>0</v>
      </c>
      <c r="H520" s="47">
        <v>0</v>
      </c>
      <c r="I520" s="47">
        <v>0</v>
      </c>
      <c r="J520" s="47">
        <v>2</v>
      </c>
      <c r="K520" s="47">
        <v>21</v>
      </c>
      <c r="L520" s="47">
        <v>356</v>
      </c>
      <c r="M520" s="47">
        <v>3</v>
      </c>
      <c r="N520" s="47">
        <v>6</v>
      </c>
      <c r="O520" s="42">
        <v>3.6</v>
      </c>
      <c r="P520" s="42">
        <v>5.5</v>
      </c>
      <c r="Q520" s="42">
        <v>-0.84</v>
      </c>
      <c r="R520" s="42">
        <v>2.21</v>
      </c>
      <c r="S520" s="47">
        <v>8</v>
      </c>
      <c r="T520" s="42">
        <v>3.12</v>
      </c>
      <c r="U520" s="42">
        <v>1.8599999999999999</v>
      </c>
      <c r="V520" s="42">
        <v>2.8000000000000003</v>
      </c>
      <c r="W520" s="42">
        <v>102</v>
      </c>
      <c r="X520" s="42">
        <v>102</v>
      </c>
      <c r="Y520" s="42">
        <v>0.75</v>
      </c>
      <c r="Z520" s="42">
        <v>0.88</v>
      </c>
      <c r="AA520" s="42">
        <v>1</v>
      </c>
      <c r="AB520" s="42">
        <v>0.25</v>
      </c>
      <c r="AC520" s="42">
        <v>0.12</v>
      </c>
      <c r="AD520" s="42">
        <v>0.25</v>
      </c>
      <c r="AE520" s="42">
        <v>0</v>
      </c>
      <c r="AF520" s="42">
        <v>0</v>
      </c>
      <c r="AG520" s="42">
        <v>0</v>
      </c>
      <c r="AH520" s="42">
        <v>0</v>
      </c>
      <c r="AI520" s="47">
        <v>5</v>
      </c>
      <c r="AJ520" s="47">
        <v>3</v>
      </c>
      <c r="AK520" s="47">
        <v>5</v>
      </c>
      <c r="AL520" s="47">
        <v>1</v>
      </c>
      <c r="AM520" s="47">
        <v>1</v>
      </c>
      <c r="AN520">
        <v>0</v>
      </c>
      <c r="AO520" s="47">
        <v>1</v>
      </c>
      <c r="AP520" s="47">
        <v>0</v>
      </c>
      <c r="AQ520" s="47">
        <v>0</v>
      </c>
      <c r="AR520" s="47">
        <v>0</v>
      </c>
      <c r="AS520" s="47">
        <v>1</v>
      </c>
      <c r="AT520" s="47">
        <v>4</v>
      </c>
      <c r="AU520" s="47">
        <v>3</v>
      </c>
      <c r="AV520" s="47">
        <v>1</v>
      </c>
      <c r="AW520" s="47">
        <v>0</v>
      </c>
      <c r="AX520" s="47">
        <v>0</v>
      </c>
      <c r="AY520">
        <v>1</v>
      </c>
      <c r="AZ520" s="47">
        <v>0</v>
      </c>
      <c r="BA520" s="47">
        <v>0</v>
      </c>
      <c r="BB520">
        <v>0</v>
      </c>
      <c r="BC520" t="s">
        <v>709</v>
      </c>
      <c r="BD520">
        <v>9.3999999999999986</v>
      </c>
      <c r="BE520">
        <v>8.4</v>
      </c>
      <c r="BF520">
        <v>5</v>
      </c>
      <c r="BG520">
        <v>3</v>
      </c>
    </row>
    <row r="521" spans="1:59" x14ac:dyDescent="0.25">
      <c r="A521" s="47">
        <v>1</v>
      </c>
      <c r="B521" s="47">
        <v>4</v>
      </c>
      <c r="C521" s="47">
        <v>8</v>
      </c>
      <c r="D521" s="47">
        <v>3</v>
      </c>
      <c r="E521" s="47">
        <v>3</v>
      </c>
      <c r="F521" s="47">
        <v>0</v>
      </c>
      <c r="G521" s="47">
        <v>1</v>
      </c>
      <c r="H521" s="47">
        <v>0</v>
      </c>
      <c r="I521" s="47">
        <v>0</v>
      </c>
      <c r="J521" s="47">
        <v>5</v>
      </c>
      <c r="K521" s="47">
        <v>21</v>
      </c>
      <c r="L521" s="47">
        <v>266</v>
      </c>
      <c r="M521" s="47">
        <v>3</v>
      </c>
      <c r="N521" s="47">
        <v>6</v>
      </c>
      <c r="O521" s="42">
        <v>2.9</v>
      </c>
      <c r="P521" s="42">
        <v>5.64</v>
      </c>
      <c r="Q521" s="42">
        <v>0.3</v>
      </c>
      <c r="R521" s="42">
        <v>2.86</v>
      </c>
      <c r="S521" s="47">
        <v>11</v>
      </c>
      <c r="T521" s="42">
        <v>2.61</v>
      </c>
      <c r="U521" s="42">
        <v>2.8142857142857141</v>
      </c>
      <c r="V521" s="42">
        <v>2.95</v>
      </c>
      <c r="W521" s="42">
        <v>47</v>
      </c>
      <c r="X521" s="42">
        <v>69</v>
      </c>
      <c r="Y521" s="42">
        <v>0.27</v>
      </c>
      <c r="Z521" s="42">
        <v>0.36</v>
      </c>
      <c r="AA521" s="42">
        <v>0.73</v>
      </c>
      <c r="AB521" s="42">
        <v>0.09</v>
      </c>
      <c r="AC521" s="42">
        <v>0.27</v>
      </c>
      <c r="AD521" s="42">
        <v>0.45</v>
      </c>
      <c r="AE521" s="42">
        <v>0</v>
      </c>
      <c r="AF521" s="42">
        <v>0</v>
      </c>
      <c r="AG521" s="42">
        <v>0.09</v>
      </c>
      <c r="AH521" s="42">
        <v>0</v>
      </c>
      <c r="AI521" s="47">
        <v>2</v>
      </c>
      <c r="AJ521" s="47">
        <v>3</v>
      </c>
      <c r="AK521" s="47">
        <v>5</v>
      </c>
      <c r="AL521" s="47">
        <v>0</v>
      </c>
      <c r="AM521" s="47">
        <v>2</v>
      </c>
      <c r="AN521">
        <v>0</v>
      </c>
      <c r="AO521" s="47">
        <v>3</v>
      </c>
      <c r="AP521" s="47">
        <v>0</v>
      </c>
      <c r="AQ521" s="47">
        <v>0</v>
      </c>
      <c r="AR521" s="47">
        <v>0</v>
      </c>
      <c r="AS521" s="47">
        <v>1</v>
      </c>
      <c r="AT521" s="47">
        <v>1</v>
      </c>
      <c r="AU521" s="47">
        <v>3</v>
      </c>
      <c r="AV521" s="47">
        <v>1</v>
      </c>
      <c r="AW521" s="47">
        <v>1</v>
      </c>
      <c r="AX521" s="47">
        <v>0</v>
      </c>
      <c r="AY521">
        <v>2</v>
      </c>
      <c r="AZ521" s="47">
        <v>0</v>
      </c>
      <c r="BA521" s="47">
        <v>1</v>
      </c>
      <c r="BB521">
        <v>0</v>
      </c>
      <c r="BC521" t="s">
        <v>370</v>
      </c>
      <c r="BD521">
        <v>19.7</v>
      </c>
      <c r="BE521">
        <v>11.799999999999999</v>
      </c>
      <c r="BF521">
        <v>7</v>
      </c>
      <c r="BG521">
        <v>4</v>
      </c>
    </row>
    <row r="522" spans="1:59" x14ac:dyDescent="0.25">
      <c r="A522" s="47">
        <v>7</v>
      </c>
      <c r="B522" s="47">
        <v>28</v>
      </c>
      <c r="C522" s="47">
        <v>20</v>
      </c>
      <c r="D522" s="47">
        <v>2</v>
      </c>
      <c r="E522" s="47">
        <v>18</v>
      </c>
      <c r="F522" s="47">
        <v>1</v>
      </c>
      <c r="G522" s="47">
        <v>1</v>
      </c>
      <c r="H522" s="47">
        <v>0</v>
      </c>
      <c r="I522" s="47">
        <v>0</v>
      </c>
      <c r="J522" s="47">
        <v>8</v>
      </c>
      <c r="K522" s="47">
        <v>21</v>
      </c>
      <c r="L522" s="47">
        <v>356</v>
      </c>
      <c r="M522" s="47">
        <v>3</v>
      </c>
      <c r="N522" s="47">
        <v>7</v>
      </c>
      <c r="O522" s="42">
        <v>-2.6</v>
      </c>
      <c r="P522" s="42">
        <v>7.25</v>
      </c>
      <c r="Q522" s="42">
        <v>-1.41</v>
      </c>
      <c r="R522" s="42">
        <v>4.18</v>
      </c>
      <c r="S522" s="47">
        <v>18</v>
      </c>
      <c r="T522" s="42">
        <v>-1.51</v>
      </c>
      <c r="U522" s="42">
        <v>4.1909090909090905</v>
      </c>
      <c r="V522" s="42">
        <v>4.1857142857142859</v>
      </c>
      <c r="W522" s="42">
        <v>101</v>
      </c>
      <c r="X522" s="42">
        <v>102</v>
      </c>
      <c r="Y522" s="42">
        <v>1</v>
      </c>
      <c r="Z522" s="42">
        <v>1.56</v>
      </c>
      <c r="AA522" s="42">
        <v>1.1100000000000001</v>
      </c>
      <c r="AB522" s="42">
        <v>0.39</v>
      </c>
      <c r="AC522" s="42">
        <v>0.11</v>
      </c>
      <c r="AD522" s="42">
        <v>0.44</v>
      </c>
      <c r="AE522" s="42">
        <v>0.06</v>
      </c>
      <c r="AF522" s="42">
        <v>0</v>
      </c>
      <c r="AG522" s="42">
        <v>0.06</v>
      </c>
      <c r="AH522" s="42">
        <v>0</v>
      </c>
      <c r="AI522" s="47">
        <v>14</v>
      </c>
      <c r="AJ522" s="47">
        <v>15</v>
      </c>
      <c r="AK522" s="47">
        <v>15</v>
      </c>
      <c r="AL522" s="47">
        <v>5</v>
      </c>
      <c r="AM522" s="47">
        <v>2</v>
      </c>
      <c r="AN522">
        <v>1</v>
      </c>
      <c r="AO522" s="47">
        <v>5</v>
      </c>
      <c r="AP522" s="47">
        <v>0</v>
      </c>
      <c r="AQ522" s="47">
        <v>0</v>
      </c>
      <c r="AR522" s="47">
        <v>0</v>
      </c>
      <c r="AS522" s="47">
        <v>4</v>
      </c>
      <c r="AT522" s="47">
        <v>13</v>
      </c>
      <c r="AU522" s="47">
        <v>5</v>
      </c>
      <c r="AV522" s="47">
        <v>2</v>
      </c>
      <c r="AW522" s="47">
        <v>0</v>
      </c>
      <c r="AX522" s="47">
        <v>0</v>
      </c>
      <c r="AY522">
        <v>3</v>
      </c>
      <c r="AZ522" s="47">
        <v>0</v>
      </c>
      <c r="BA522" s="47">
        <v>1</v>
      </c>
      <c r="BB522">
        <v>0</v>
      </c>
      <c r="BC522" t="s">
        <v>228</v>
      </c>
      <c r="BD522">
        <v>47.1</v>
      </c>
      <c r="BE522">
        <v>30.3</v>
      </c>
      <c r="BF522">
        <v>11</v>
      </c>
      <c r="BG522">
        <v>7</v>
      </c>
    </row>
    <row r="523" spans="1:59" x14ac:dyDescent="0.25">
      <c r="A523" s="47">
        <v>6</v>
      </c>
      <c r="B523" s="47">
        <v>23</v>
      </c>
      <c r="C523" s="47">
        <v>27</v>
      </c>
      <c r="D523" s="47">
        <v>8</v>
      </c>
      <c r="E523" s="47">
        <v>17</v>
      </c>
      <c r="F523" s="47">
        <v>1</v>
      </c>
      <c r="G523" s="47">
        <v>2</v>
      </c>
      <c r="H523" s="47">
        <v>0</v>
      </c>
      <c r="I523" s="47">
        <v>0</v>
      </c>
      <c r="J523" s="47">
        <v>8</v>
      </c>
      <c r="K523" s="47">
        <v>21</v>
      </c>
      <c r="L523" s="47">
        <v>356</v>
      </c>
      <c r="M523" s="47">
        <v>3</v>
      </c>
      <c r="N523" s="47">
        <v>7</v>
      </c>
      <c r="O523" s="42">
        <v>1.2</v>
      </c>
      <c r="P523" s="42">
        <v>8.43</v>
      </c>
      <c r="Q523" s="42">
        <v>-0.94</v>
      </c>
      <c r="R523" s="42">
        <v>4.03</v>
      </c>
      <c r="S523" s="47">
        <v>18</v>
      </c>
      <c r="T523" s="42">
        <v>1.38</v>
      </c>
      <c r="U523" s="42">
        <v>4.5666666666666664</v>
      </c>
      <c r="V523" s="42">
        <v>3.5</v>
      </c>
      <c r="W523" s="42">
        <v>101</v>
      </c>
      <c r="X523" s="42">
        <v>102</v>
      </c>
      <c r="Y523" s="42">
        <v>0.94</v>
      </c>
      <c r="Z523" s="42">
        <v>1.28</v>
      </c>
      <c r="AA523" s="42">
        <v>1.5</v>
      </c>
      <c r="AB523" s="42">
        <v>0.33</v>
      </c>
      <c r="AC523" s="42">
        <v>0.44</v>
      </c>
      <c r="AD523" s="42">
        <v>0.44</v>
      </c>
      <c r="AE523" s="42">
        <v>0.06</v>
      </c>
      <c r="AF523" s="42">
        <v>0</v>
      </c>
      <c r="AG523" s="42">
        <v>0.11</v>
      </c>
      <c r="AH523" s="42">
        <v>0</v>
      </c>
      <c r="AI523" s="47">
        <v>9</v>
      </c>
      <c r="AJ523" s="47">
        <v>10</v>
      </c>
      <c r="AK523" s="47">
        <v>18</v>
      </c>
      <c r="AL523" s="47">
        <v>3</v>
      </c>
      <c r="AM523" s="47">
        <v>6</v>
      </c>
      <c r="AN523">
        <v>1</v>
      </c>
      <c r="AO523" s="47">
        <v>5</v>
      </c>
      <c r="AP523" s="47">
        <v>0</v>
      </c>
      <c r="AQ523" s="47">
        <v>1</v>
      </c>
      <c r="AR523" s="47">
        <v>0</v>
      </c>
      <c r="AS523" s="47">
        <v>8</v>
      </c>
      <c r="AT523" s="47">
        <v>13</v>
      </c>
      <c r="AU523" s="47">
        <v>9</v>
      </c>
      <c r="AV523" s="47">
        <v>3</v>
      </c>
      <c r="AW523" s="47">
        <v>2</v>
      </c>
      <c r="AX523" s="47">
        <v>0</v>
      </c>
      <c r="AY523">
        <v>3</v>
      </c>
      <c r="AZ523" s="47">
        <v>0</v>
      </c>
      <c r="BA523" s="47">
        <v>1</v>
      </c>
      <c r="BB523">
        <v>0</v>
      </c>
      <c r="BC523" t="s">
        <v>264</v>
      </c>
      <c r="BD523">
        <v>44.100000000000009</v>
      </c>
      <c r="BE523">
        <v>31.7</v>
      </c>
      <c r="BF523">
        <v>10</v>
      </c>
      <c r="BG523">
        <v>9</v>
      </c>
    </row>
    <row r="524" spans="1:59" x14ac:dyDescent="0.25">
      <c r="A524" s="47">
        <v>1</v>
      </c>
      <c r="B524" s="47">
        <v>13</v>
      </c>
      <c r="C524" s="47">
        <v>12</v>
      </c>
      <c r="D524" s="47">
        <v>3</v>
      </c>
      <c r="E524" s="47">
        <v>2</v>
      </c>
      <c r="F524" s="47">
        <v>0</v>
      </c>
      <c r="G524" s="47">
        <v>2</v>
      </c>
      <c r="H524" s="47">
        <v>0</v>
      </c>
      <c r="I524" s="47">
        <v>0</v>
      </c>
      <c r="J524" s="47">
        <v>3</v>
      </c>
      <c r="K524" s="47">
        <v>21</v>
      </c>
      <c r="L524" s="47">
        <v>290</v>
      </c>
      <c r="M524" s="47">
        <v>2</v>
      </c>
      <c r="N524" s="47">
        <v>7</v>
      </c>
      <c r="O524" s="42">
        <v>4.7</v>
      </c>
      <c r="P524" s="42">
        <v>3.61</v>
      </c>
      <c r="Q524" s="42">
        <v>0.36</v>
      </c>
      <c r="R524" s="42">
        <v>4.53</v>
      </c>
      <c r="S524" s="47">
        <v>7</v>
      </c>
      <c r="T524" s="42">
        <v>3.98</v>
      </c>
      <c r="U524" s="42">
        <v>5.5333333333333341</v>
      </c>
      <c r="V524" s="42">
        <v>3.7750000000000004</v>
      </c>
      <c r="W524" s="42">
        <v>70</v>
      </c>
      <c r="X524" s="42">
        <v>98</v>
      </c>
      <c r="Y524" s="42">
        <v>0.28999999999999998</v>
      </c>
      <c r="Z524" s="42">
        <v>1.86</v>
      </c>
      <c r="AA524" s="42">
        <v>1.71</v>
      </c>
      <c r="AB524" s="42">
        <v>0.14000000000000001</v>
      </c>
      <c r="AC524" s="42">
        <v>0.43</v>
      </c>
      <c r="AD524" s="42">
        <v>0.43</v>
      </c>
      <c r="AE524" s="42">
        <v>0</v>
      </c>
      <c r="AF524" s="42">
        <v>0</v>
      </c>
      <c r="AG524" s="42">
        <v>0.28999999999999998</v>
      </c>
      <c r="AH524" s="42">
        <v>0</v>
      </c>
      <c r="AI524" s="47">
        <v>2</v>
      </c>
      <c r="AJ524" s="47">
        <v>6</v>
      </c>
      <c r="AK524" s="47">
        <v>2</v>
      </c>
      <c r="AL524" s="47">
        <v>0</v>
      </c>
      <c r="AM524" s="47">
        <v>2</v>
      </c>
      <c r="AN524">
        <v>0</v>
      </c>
      <c r="AO524" s="47">
        <v>1</v>
      </c>
      <c r="AP524" s="47">
        <v>0</v>
      </c>
      <c r="AQ524" s="47">
        <v>2</v>
      </c>
      <c r="AR524" s="47">
        <v>0</v>
      </c>
      <c r="AS524" s="47">
        <v>0</v>
      </c>
      <c r="AT524" s="47">
        <v>7</v>
      </c>
      <c r="AU524" s="47">
        <v>10</v>
      </c>
      <c r="AV524" s="47">
        <v>1</v>
      </c>
      <c r="AW524" s="47">
        <v>1</v>
      </c>
      <c r="AX524" s="47">
        <v>0</v>
      </c>
      <c r="AY524">
        <v>2</v>
      </c>
      <c r="AZ524" s="47">
        <v>0</v>
      </c>
      <c r="BA524" s="47">
        <v>0</v>
      </c>
      <c r="BB524">
        <v>0</v>
      </c>
      <c r="BC524" t="s">
        <v>170</v>
      </c>
      <c r="BD524">
        <v>16.599999999999998</v>
      </c>
      <c r="BE524">
        <v>15.2</v>
      </c>
      <c r="BF524">
        <v>3</v>
      </c>
      <c r="BG524">
        <v>4</v>
      </c>
    </row>
    <row r="525" spans="1:59" x14ac:dyDescent="0.25">
      <c r="A525" s="47">
        <v>3</v>
      </c>
      <c r="B525" s="47">
        <v>9</v>
      </c>
      <c r="C525" s="47">
        <v>5</v>
      </c>
      <c r="D525" s="47">
        <v>3</v>
      </c>
      <c r="E525" s="47">
        <v>3</v>
      </c>
      <c r="F525" s="47">
        <v>1</v>
      </c>
      <c r="G525" s="47">
        <v>0</v>
      </c>
      <c r="H525" s="47">
        <v>0</v>
      </c>
      <c r="I525" s="47">
        <v>0</v>
      </c>
      <c r="J525" s="47">
        <v>2</v>
      </c>
      <c r="K525" s="47">
        <v>21</v>
      </c>
      <c r="L525" s="47">
        <v>276</v>
      </c>
      <c r="M525" s="47">
        <v>3</v>
      </c>
      <c r="N525" s="47">
        <v>6</v>
      </c>
      <c r="O525" s="42">
        <v>1.7</v>
      </c>
      <c r="P525" s="42">
        <v>4.54</v>
      </c>
      <c r="Q525" s="42">
        <v>-0.68</v>
      </c>
      <c r="R525" s="42">
        <v>3.02</v>
      </c>
      <c r="S525" s="47">
        <v>8</v>
      </c>
      <c r="T525" s="42">
        <v>1.68</v>
      </c>
      <c r="U525" s="42">
        <v>2.6999999999999997</v>
      </c>
      <c r="V525" s="42">
        <v>3.2199999999999998</v>
      </c>
      <c r="W525" s="42">
        <v>95</v>
      </c>
      <c r="X525" s="42">
        <v>103</v>
      </c>
      <c r="Y525" s="42">
        <v>0.38</v>
      </c>
      <c r="Z525" s="42">
        <v>1.1200000000000001</v>
      </c>
      <c r="AA525" s="42">
        <v>0.62</v>
      </c>
      <c r="AB525" s="42">
        <v>0.38</v>
      </c>
      <c r="AC525" s="42">
        <v>0.38</v>
      </c>
      <c r="AD525" s="42">
        <v>0.25</v>
      </c>
      <c r="AE525" s="42">
        <v>0.12</v>
      </c>
      <c r="AF525" s="42">
        <v>0</v>
      </c>
      <c r="AG525" s="42">
        <v>0</v>
      </c>
      <c r="AH525" s="42">
        <v>0</v>
      </c>
      <c r="AI525" s="47">
        <v>2</v>
      </c>
      <c r="AJ525" s="47">
        <v>2</v>
      </c>
      <c r="AK525" s="47">
        <v>3</v>
      </c>
      <c r="AL525" s="47">
        <v>1</v>
      </c>
      <c r="AM525" s="47">
        <v>2</v>
      </c>
      <c r="AN525">
        <v>0</v>
      </c>
      <c r="AO525" s="47">
        <v>1</v>
      </c>
      <c r="AP525" s="47">
        <v>0</v>
      </c>
      <c r="AQ525" s="47">
        <v>0</v>
      </c>
      <c r="AR525" s="47">
        <v>0</v>
      </c>
      <c r="AS525" s="47">
        <v>1</v>
      </c>
      <c r="AT525" s="47">
        <v>7</v>
      </c>
      <c r="AU525" s="47">
        <v>2</v>
      </c>
      <c r="AV525" s="47">
        <v>2</v>
      </c>
      <c r="AW525" s="47">
        <v>1</v>
      </c>
      <c r="AX525" s="47">
        <v>1</v>
      </c>
      <c r="AY525">
        <v>1</v>
      </c>
      <c r="AZ525" s="47">
        <v>0</v>
      </c>
      <c r="BA525" s="47">
        <v>0</v>
      </c>
      <c r="BB525">
        <v>0</v>
      </c>
      <c r="BC525" t="s">
        <v>355</v>
      </c>
      <c r="BD525">
        <v>8.1</v>
      </c>
      <c r="BE525">
        <v>17.100000000000001</v>
      </c>
      <c r="BF525">
        <v>3</v>
      </c>
      <c r="BG525">
        <v>5</v>
      </c>
    </row>
    <row r="526" spans="1:59" x14ac:dyDescent="0.25">
      <c r="A526" s="47">
        <v>0</v>
      </c>
      <c r="B526" s="47">
        <v>1</v>
      </c>
      <c r="C526" s="47">
        <v>0</v>
      </c>
      <c r="D526" s="47">
        <v>0</v>
      </c>
      <c r="E526" s="47">
        <v>0</v>
      </c>
      <c r="F526" s="47">
        <v>0</v>
      </c>
      <c r="G526" s="47">
        <v>0</v>
      </c>
      <c r="H526" s="47">
        <v>0</v>
      </c>
      <c r="I526" s="47">
        <v>0</v>
      </c>
      <c r="J526" s="47">
        <v>1</v>
      </c>
      <c r="K526" s="47">
        <v>21</v>
      </c>
      <c r="L526" s="47">
        <v>284</v>
      </c>
      <c r="M526" s="47">
        <v>3</v>
      </c>
      <c r="N526" s="47">
        <v>5</v>
      </c>
      <c r="O526" s="42">
        <v>6.2</v>
      </c>
      <c r="P526" s="42">
        <v>6.19</v>
      </c>
      <c r="Q526" s="42">
        <v>-0.81</v>
      </c>
      <c r="R526" s="42">
        <v>6.2</v>
      </c>
      <c r="S526" s="47">
        <v>1</v>
      </c>
      <c r="T526" s="42">
        <v>5.08</v>
      </c>
      <c r="U526" s="42">
        <v>6.2</v>
      </c>
      <c r="V526" s="42">
        <v>0</v>
      </c>
      <c r="W526" s="42">
        <v>48</v>
      </c>
      <c r="X526" s="42">
        <v>48</v>
      </c>
      <c r="Y526" s="42">
        <v>0</v>
      </c>
      <c r="Z526" s="42">
        <v>1</v>
      </c>
      <c r="AA526" s="42">
        <v>0</v>
      </c>
      <c r="AB526" s="42">
        <v>0</v>
      </c>
      <c r="AC526" s="42">
        <v>0</v>
      </c>
      <c r="AD526" s="42">
        <v>1</v>
      </c>
      <c r="AE526" s="42">
        <v>0</v>
      </c>
      <c r="AF526" s="42">
        <v>0</v>
      </c>
      <c r="AG526" s="42">
        <v>0</v>
      </c>
      <c r="AH526" s="42">
        <v>0</v>
      </c>
      <c r="AI526" s="47">
        <v>0</v>
      </c>
      <c r="AJ526" s="47">
        <v>1</v>
      </c>
      <c r="AK526" s="47">
        <v>0</v>
      </c>
      <c r="AL526" s="47">
        <v>0</v>
      </c>
      <c r="AM526" s="47">
        <v>0</v>
      </c>
      <c r="AN526">
        <v>0</v>
      </c>
      <c r="AO526" s="47">
        <v>1</v>
      </c>
      <c r="AP526" s="47">
        <v>0</v>
      </c>
      <c r="AQ526" s="47">
        <v>0</v>
      </c>
      <c r="AR526" s="47">
        <v>0</v>
      </c>
      <c r="AS526" s="47">
        <v>0</v>
      </c>
      <c r="AT526" s="47">
        <v>0</v>
      </c>
      <c r="AU526" s="47">
        <v>0</v>
      </c>
      <c r="AV526" s="47">
        <v>0</v>
      </c>
      <c r="AW526" s="47">
        <v>0</v>
      </c>
      <c r="AX526" s="47">
        <v>0</v>
      </c>
      <c r="AY526">
        <v>0</v>
      </c>
      <c r="AZ526" s="47">
        <v>0</v>
      </c>
      <c r="BA526" s="47">
        <v>0</v>
      </c>
      <c r="BB526">
        <v>0</v>
      </c>
      <c r="BC526" t="s">
        <v>519</v>
      </c>
      <c r="BD526">
        <v>6.2</v>
      </c>
      <c r="BE526">
        <v>0</v>
      </c>
      <c r="BF526">
        <v>1</v>
      </c>
      <c r="BG526">
        <v>0</v>
      </c>
    </row>
    <row r="527" spans="1:59" x14ac:dyDescent="0.25">
      <c r="A527" s="47">
        <v>7</v>
      </c>
      <c r="B527" s="47">
        <v>32</v>
      </c>
      <c r="C527" s="47">
        <v>24</v>
      </c>
      <c r="D527" s="47">
        <v>2</v>
      </c>
      <c r="E527" s="47">
        <v>12</v>
      </c>
      <c r="F527" s="47">
        <v>1</v>
      </c>
      <c r="G527" s="47">
        <v>3</v>
      </c>
      <c r="H527" s="47">
        <v>0</v>
      </c>
      <c r="I527" s="47">
        <v>0</v>
      </c>
      <c r="J527" s="47">
        <v>4</v>
      </c>
      <c r="K527" s="47">
        <v>21</v>
      </c>
      <c r="L527" s="47">
        <v>284</v>
      </c>
      <c r="M527" s="47">
        <v>3</v>
      </c>
      <c r="N527" s="47">
        <v>7</v>
      </c>
      <c r="O527" s="42">
        <v>7.6</v>
      </c>
      <c r="P527" s="42">
        <v>8.9700000000000006</v>
      </c>
      <c r="Q527" s="42">
        <v>-0.16</v>
      </c>
      <c r="R527" s="42">
        <v>4.41</v>
      </c>
      <c r="S527" s="47">
        <v>13</v>
      </c>
      <c r="T527" s="42">
        <v>6.21</v>
      </c>
      <c r="U527" s="42">
        <v>6.0375000000000005</v>
      </c>
      <c r="V527" s="42">
        <v>1.8200000000000003</v>
      </c>
      <c r="W527" s="42">
        <v>96</v>
      </c>
      <c r="X527" s="42">
        <v>99</v>
      </c>
      <c r="Y527" s="42">
        <v>0.92</v>
      </c>
      <c r="Z527" s="42">
        <v>2.46</v>
      </c>
      <c r="AA527" s="42">
        <v>1.85</v>
      </c>
      <c r="AB527" s="42">
        <v>0.54</v>
      </c>
      <c r="AC527" s="42">
        <v>0.15</v>
      </c>
      <c r="AD527" s="42">
        <v>0.31</v>
      </c>
      <c r="AE527" s="42">
        <v>0.08</v>
      </c>
      <c r="AF527" s="42">
        <v>0</v>
      </c>
      <c r="AG527" s="42">
        <v>0.23</v>
      </c>
      <c r="AH527" s="42">
        <v>0</v>
      </c>
      <c r="AI527" s="47">
        <v>9</v>
      </c>
      <c r="AJ527" s="47">
        <v>19</v>
      </c>
      <c r="AK527" s="47">
        <v>14</v>
      </c>
      <c r="AL527" s="47">
        <v>2</v>
      </c>
      <c r="AM527" s="47">
        <v>2</v>
      </c>
      <c r="AN527">
        <v>1</v>
      </c>
      <c r="AO527" s="47">
        <v>4</v>
      </c>
      <c r="AP527" s="47">
        <v>0</v>
      </c>
      <c r="AQ527" s="47">
        <v>3</v>
      </c>
      <c r="AR527" s="47">
        <v>0</v>
      </c>
      <c r="AS527" s="47">
        <v>3</v>
      </c>
      <c r="AT527" s="47">
        <v>13</v>
      </c>
      <c r="AU527" s="47">
        <v>10</v>
      </c>
      <c r="AV527" s="47">
        <v>5</v>
      </c>
      <c r="AW527" s="47">
        <v>0</v>
      </c>
      <c r="AX527" s="47">
        <v>0</v>
      </c>
      <c r="AY527">
        <v>0</v>
      </c>
      <c r="AZ527" s="47">
        <v>0</v>
      </c>
      <c r="BA527" s="47">
        <v>0</v>
      </c>
      <c r="BB527">
        <v>0</v>
      </c>
      <c r="BC527" t="s">
        <v>213</v>
      </c>
      <c r="BD527">
        <v>51.300000000000004</v>
      </c>
      <c r="BE527">
        <v>9.1000000000000014</v>
      </c>
      <c r="BF527">
        <v>8</v>
      </c>
      <c r="BG527">
        <v>5</v>
      </c>
    </row>
    <row r="528" spans="1:59" x14ac:dyDescent="0.25">
      <c r="A528" s="47">
        <v>1</v>
      </c>
      <c r="B528" s="47">
        <v>17</v>
      </c>
      <c r="C528" s="47">
        <v>8</v>
      </c>
      <c r="D528" s="47">
        <v>1</v>
      </c>
      <c r="E528" s="47">
        <v>12</v>
      </c>
      <c r="F528" s="47">
        <v>1</v>
      </c>
      <c r="G528" s="47">
        <v>0</v>
      </c>
      <c r="H528" s="47">
        <v>1</v>
      </c>
      <c r="I528" s="47">
        <v>0</v>
      </c>
      <c r="J528" s="47">
        <v>3</v>
      </c>
      <c r="K528" s="47">
        <v>21</v>
      </c>
      <c r="L528" s="47">
        <v>284</v>
      </c>
      <c r="M528" s="47">
        <v>2</v>
      </c>
      <c r="N528" s="47">
        <v>7</v>
      </c>
      <c r="O528" s="42">
        <v>6.4</v>
      </c>
      <c r="P528" s="42">
        <v>11.09</v>
      </c>
      <c r="Q528" s="42">
        <v>0.82</v>
      </c>
      <c r="R528" s="42">
        <v>3.45</v>
      </c>
      <c r="S528" s="47">
        <v>15</v>
      </c>
      <c r="T528" s="42">
        <v>5.3</v>
      </c>
      <c r="U528" s="42">
        <v>4.9625000000000004</v>
      </c>
      <c r="V528" s="42">
        <v>1.7285714285714282</v>
      </c>
      <c r="W528" s="42">
        <v>75</v>
      </c>
      <c r="X528" s="42">
        <v>99</v>
      </c>
      <c r="Y528" s="42">
        <v>0.8</v>
      </c>
      <c r="Z528" s="42">
        <v>1.1299999999999999</v>
      </c>
      <c r="AA528" s="42">
        <v>0.53</v>
      </c>
      <c r="AB528" s="42">
        <v>7.0000000000000007E-2</v>
      </c>
      <c r="AC528" s="42">
        <v>7.0000000000000007E-2</v>
      </c>
      <c r="AD528" s="42">
        <v>0.2</v>
      </c>
      <c r="AE528" s="42">
        <v>7.0000000000000007E-2</v>
      </c>
      <c r="AF528" s="42">
        <v>7.0000000000000007E-2</v>
      </c>
      <c r="AG528" s="42">
        <v>0</v>
      </c>
      <c r="AH528" s="42">
        <v>0</v>
      </c>
      <c r="AI528" s="47">
        <v>3</v>
      </c>
      <c r="AJ528" s="47">
        <v>9</v>
      </c>
      <c r="AK528" s="47">
        <v>2</v>
      </c>
      <c r="AL528" s="47">
        <v>0</v>
      </c>
      <c r="AM528" s="47">
        <v>0</v>
      </c>
      <c r="AN528">
        <v>1</v>
      </c>
      <c r="AO528" s="47">
        <v>3</v>
      </c>
      <c r="AP528" s="47">
        <v>1</v>
      </c>
      <c r="AQ528" s="47">
        <v>0</v>
      </c>
      <c r="AR528" s="47">
        <v>0</v>
      </c>
      <c r="AS528" s="47">
        <v>9</v>
      </c>
      <c r="AT528" s="47">
        <v>8</v>
      </c>
      <c r="AU528" s="47">
        <v>6</v>
      </c>
      <c r="AV528" s="47">
        <v>1</v>
      </c>
      <c r="AW528" s="47">
        <v>1</v>
      </c>
      <c r="AX528" s="47">
        <v>0</v>
      </c>
      <c r="AY528">
        <v>0</v>
      </c>
      <c r="AZ528" s="47">
        <v>0</v>
      </c>
      <c r="BA528" s="47">
        <v>0</v>
      </c>
      <c r="BB528">
        <v>0</v>
      </c>
      <c r="BC528" t="s">
        <v>239</v>
      </c>
      <c r="BD528">
        <v>39.700000000000003</v>
      </c>
      <c r="BE528">
        <v>12.100000000000001</v>
      </c>
      <c r="BF528">
        <v>8</v>
      </c>
      <c r="BG528">
        <v>7</v>
      </c>
    </row>
    <row r="529" spans="1:59" x14ac:dyDescent="0.25">
      <c r="A529" s="47">
        <v>3</v>
      </c>
      <c r="B529" s="47">
        <v>0</v>
      </c>
      <c r="C529" s="47">
        <v>0</v>
      </c>
      <c r="D529" s="47">
        <v>0</v>
      </c>
      <c r="E529" s="47">
        <v>4</v>
      </c>
      <c r="F529" s="47">
        <v>0</v>
      </c>
      <c r="G529" s="47">
        <v>0</v>
      </c>
      <c r="H529" s="47">
        <v>0</v>
      </c>
      <c r="I529" s="47">
        <v>0</v>
      </c>
      <c r="J529" s="47">
        <v>3</v>
      </c>
      <c r="K529" s="47">
        <v>21</v>
      </c>
      <c r="L529" s="47">
        <v>284</v>
      </c>
      <c r="M529" s="47">
        <v>1</v>
      </c>
      <c r="N529" s="47">
        <v>3</v>
      </c>
      <c r="O529" s="42">
        <v>5</v>
      </c>
      <c r="P529" s="42">
        <v>6.06</v>
      </c>
      <c r="Q529" s="42">
        <v>0.53</v>
      </c>
      <c r="R529" s="42">
        <v>3.29</v>
      </c>
      <c r="S529" s="47">
        <v>17</v>
      </c>
      <c r="T529" s="42">
        <v>4.24</v>
      </c>
      <c r="U529" s="42">
        <v>4.7222222222222223</v>
      </c>
      <c r="V529" s="42">
        <v>1.6875</v>
      </c>
      <c r="W529" s="42">
        <v>101</v>
      </c>
      <c r="X529" s="42">
        <v>99</v>
      </c>
      <c r="Y529" s="42">
        <v>0.24</v>
      </c>
      <c r="Z529" s="42">
        <v>0</v>
      </c>
      <c r="AA529" s="42">
        <v>0</v>
      </c>
      <c r="AB529" s="42">
        <v>0.18</v>
      </c>
      <c r="AC529" s="42">
        <v>0</v>
      </c>
      <c r="AD529" s="42">
        <v>0.18</v>
      </c>
      <c r="AE529" s="42">
        <v>0</v>
      </c>
      <c r="AF529" s="42">
        <v>0</v>
      </c>
      <c r="AG529" s="42">
        <v>0</v>
      </c>
      <c r="AH529" s="42">
        <v>0</v>
      </c>
      <c r="AI529" s="47">
        <v>1</v>
      </c>
      <c r="AJ529" s="47">
        <v>0</v>
      </c>
      <c r="AK529" s="47">
        <v>0</v>
      </c>
      <c r="AL529" s="47">
        <v>2</v>
      </c>
      <c r="AM529" s="47">
        <v>0</v>
      </c>
      <c r="AN529">
        <v>0</v>
      </c>
      <c r="AO529" s="47">
        <v>3</v>
      </c>
      <c r="AP529" s="47">
        <v>0</v>
      </c>
      <c r="AQ529" s="47">
        <v>0</v>
      </c>
      <c r="AR529" s="47">
        <v>0</v>
      </c>
      <c r="AS529" s="47">
        <v>3</v>
      </c>
      <c r="AT529" s="47">
        <v>0</v>
      </c>
      <c r="AU529" s="47">
        <v>0</v>
      </c>
      <c r="AV529" s="47">
        <v>1</v>
      </c>
      <c r="AW529" s="47">
        <v>0</v>
      </c>
      <c r="AX529" s="47">
        <v>0</v>
      </c>
      <c r="AY529">
        <v>0</v>
      </c>
      <c r="AZ529" s="47">
        <v>0</v>
      </c>
      <c r="BA529" s="47">
        <v>0</v>
      </c>
      <c r="BB529">
        <v>0</v>
      </c>
      <c r="BC529" t="s">
        <v>266</v>
      </c>
      <c r="BD529">
        <v>13.5</v>
      </c>
      <c r="BE529">
        <v>0.5</v>
      </c>
      <c r="BF529">
        <v>3</v>
      </c>
      <c r="BG529">
        <v>0</v>
      </c>
    </row>
    <row r="530" spans="1:59" x14ac:dyDescent="0.25">
      <c r="A530" s="47">
        <v>4</v>
      </c>
      <c r="B530" s="47">
        <v>18</v>
      </c>
      <c r="C530" s="47">
        <v>9</v>
      </c>
      <c r="D530" s="47">
        <v>1</v>
      </c>
      <c r="E530" s="47">
        <v>4</v>
      </c>
      <c r="F530" s="47">
        <v>0</v>
      </c>
      <c r="G530" s="47">
        <v>3</v>
      </c>
      <c r="H530" s="47">
        <v>0</v>
      </c>
      <c r="I530" s="47">
        <v>0</v>
      </c>
      <c r="J530" s="47">
        <v>5</v>
      </c>
      <c r="K530" s="47">
        <v>21</v>
      </c>
      <c r="L530" s="47">
        <v>285</v>
      </c>
      <c r="M530" s="47">
        <v>3</v>
      </c>
      <c r="N530" s="47">
        <v>5</v>
      </c>
      <c r="O530" s="42">
        <v>6.2</v>
      </c>
      <c r="P530" s="42">
        <v>6.18</v>
      </c>
      <c r="Q530" s="42">
        <v>0.84</v>
      </c>
      <c r="R530" s="42">
        <v>2.91</v>
      </c>
      <c r="S530" s="47">
        <v>17</v>
      </c>
      <c r="T530" s="42">
        <v>5.14</v>
      </c>
      <c r="U530" s="42">
        <v>3.3888888888888884</v>
      </c>
      <c r="V530" s="42">
        <v>2.35</v>
      </c>
      <c r="W530" s="42">
        <v>92</v>
      </c>
      <c r="X530" s="42">
        <v>39</v>
      </c>
      <c r="Y530" s="42">
        <v>0.24</v>
      </c>
      <c r="Z530" s="42">
        <v>1.06</v>
      </c>
      <c r="AA530" s="42">
        <v>0.53</v>
      </c>
      <c r="AB530" s="42">
        <v>0.24</v>
      </c>
      <c r="AC530" s="42">
        <v>0.06</v>
      </c>
      <c r="AD530" s="42">
        <v>0.28999999999999998</v>
      </c>
      <c r="AE530" s="42">
        <v>0</v>
      </c>
      <c r="AF530" s="42">
        <v>0</v>
      </c>
      <c r="AG530" s="42">
        <v>0.18</v>
      </c>
      <c r="AH530" s="42">
        <v>0</v>
      </c>
      <c r="AI530" s="47">
        <v>2</v>
      </c>
      <c r="AJ530" s="47">
        <v>11</v>
      </c>
      <c r="AK530" s="47">
        <v>7</v>
      </c>
      <c r="AL530" s="47">
        <v>4</v>
      </c>
      <c r="AM530" s="47">
        <v>1</v>
      </c>
      <c r="AN530">
        <v>0</v>
      </c>
      <c r="AO530" s="47">
        <v>3</v>
      </c>
      <c r="AP530" s="47">
        <v>0</v>
      </c>
      <c r="AQ530" s="47">
        <v>3</v>
      </c>
      <c r="AR530" s="47">
        <v>0</v>
      </c>
      <c r="AS530" s="47">
        <v>2</v>
      </c>
      <c r="AT530" s="47">
        <v>7</v>
      </c>
      <c r="AU530" s="47">
        <v>2</v>
      </c>
      <c r="AV530" s="47">
        <v>0</v>
      </c>
      <c r="AW530" s="47">
        <v>0</v>
      </c>
      <c r="AX530" s="47">
        <v>0</v>
      </c>
      <c r="AY530">
        <v>2</v>
      </c>
      <c r="AZ530" s="47">
        <v>0</v>
      </c>
      <c r="BA530" s="47">
        <v>0</v>
      </c>
      <c r="BB530">
        <v>0</v>
      </c>
      <c r="BC530" t="s">
        <v>322</v>
      </c>
      <c r="BD530">
        <v>27.5</v>
      </c>
      <c r="BE530">
        <v>18.8</v>
      </c>
      <c r="BF530">
        <v>8</v>
      </c>
      <c r="BG530">
        <v>8</v>
      </c>
    </row>
    <row r="531" spans="1:59" x14ac:dyDescent="0.25">
      <c r="A531" s="47">
        <v>0</v>
      </c>
      <c r="B531" s="47">
        <v>0</v>
      </c>
      <c r="C531" s="47">
        <v>0</v>
      </c>
      <c r="D531" s="47">
        <v>0</v>
      </c>
      <c r="E531" s="47">
        <v>1</v>
      </c>
      <c r="F531" s="47">
        <v>0</v>
      </c>
      <c r="G531" s="47">
        <v>0</v>
      </c>
      <c r="H531" s="47">
        <v>0</v>
      </c>
      <c r="I531" s="47">
        <v>0</v>
      </c>
      <c r="J531" s="47">
        <v>1</v>
      </c>
      <c r="K531" s="47">
        <v>21</v>
      </c>
      <c r="L531" s="47">
        <v>285</v>
      </c>
      <c r="M531" s="47">
        <v>1</v>
      </c>
      <c r="N531" s="47">
        <v>6</v>
      </c>
      <c r="O531" s="42">
        <v>10</v>
      </c>
      <c r="P531" s="42">
        <v>5.89</v>
      </c>
      <c r="Q531" s="42">
        <v>0.81</v>
      </c>
      <c r="R531" s="42">
        <v>3.21</v>
      </c>
      <c r="S531" s="47">
        <v>7</v>
      </c>
      <c r="T531" s="42">
        <v>7.98</v>
      </c>
      <c r="U531" s="42">
        <v>1.5</v>
      </c>
      <c r="V531" s="42">
        <v>3.9</v>
      </c>
      <c r="W531" s="42">
        <v>103</v>
      </c>
      <c r="X531" s="42">
        <v>105</v>
      </c>
      <c r="Y531" s="42">
        <v>0.14000000000000001</v>
      </c>
      <c r="Z531" s="42">
        <v>0</v>
      </c>
      <c r="AA531" s="42">
        <v>0</v>
      </c>
      <c r="AB531" s="42">
        <v>0</v>
      </c>
      <c r="AC531" s="42">
        <v>0</v>
      </c>
      <c r="AD531" s="42">
        <v>0.14000000000000001</v>
      </c>
      <c r="AE531" s="42">
        <v>0</v>
      </c>
      <c r="AF531" s="42">
        <v>0</v>
      </c>
      <c r="AG531" s="42">
        <v>0</v>
      </c>
      <c r="AH531" s="42">
        <v>0</v>
      </c>
      <c r="AI531" s="47">
        <v>0</v>
      </c>
      <c r="AJ531" s="47">
        <v>0</v>
      </c>
      <c r="AK531" s="47">
        <v>0</v>
      </c>
      <c r="AL531" s="47">
        <v>0</v>
      </c>
      <c r="AM531" s="47">
        <v>0</v>
      </c>
      <c r="AN531">
        <v>0</v>
      </c>
      <c r="AO531" s="47">
        <v>0</v>
      </c>
      <c r="AP531" s="47">
        <v>0</v>
      </c>
      <c r="AQ531" s="47">
        <v>0</v>
      </c>
      <c r="AR531" s="47">
        <v>0</v>
      </c>
      <c r="AS531" s="47">
        <v>1</v>
      </c>
      <c r="AT531" s="47">
        <v>0</v>
      </c>
      <c r="AU531" s="47">
        <v>0</v>
      </c>
      <c r="AV531" s="47">
        <v>0</v>
      </c>
      <c r="AW531" s="47">
        <v>0</v>
      </c>
      <c r="AX531" s="47">
        <v>0</v>
      </c>
      <c r="AY531">
        <v>1</v>
      </c>
      <c r="AZ531" s="47">
        <v>0</v>
      </c>
      <c r="BA531" s="47">
        <v>0</v>
      </c>
      <c r="BB531">
        <v>0</v>
      </c>
      <c r="BC531" t="s">
        <v>435</v>
      </c>
      <c r="BD531">
        <v>0</v>
      </c>
      <c r="BE531">
        <v>5.5</v>
      </c>
      <c r="BF531">
        <v>0</v>
      </c>
      <c r="BG531">
        <v>1</v>
      </c>
    </row>
    <row r="532" spans="1:59" x14ac:dyDescent="0.25">
      <c r="A532" s="47">
        <v>4</v>
      </c>
      <c r="B532" s="47">
        <v>9</v>
      </c>
      <c r="C532" s="47">
        <v>6</v>
      </c>
      <c r="D532" s="47">
        <v>1</v>
      </c>
      <c r="E532" s="47">
        <v>4</v>
      </c>
      <c r="F532" s="47">
        <v>1</v>
      </c>
      <c r="G532" s="47">
        <v>0</v>
      </c>
      <c r="H532" s="47">
        <v>0</v>
      </c>
      <c r="I532" s="47">
        <v>0</v>
      </c>
      <c r="J532" s="47">
        <v>4</v>
      </c>
      <c r="K532" s="47">
        <v>21</v>
      </c>
      <c r="L532" s="47">
        <v>285</v>
      </c>
      <c r="M532" s="47">
        <v>3</v>
      </c>
      <c r="N532" s="47">
        <v>6</v>
      </c>
      <c r="O532" s="42">
        <v>6.2</v>
      </c>
      <c r="P532" s="42">
        <v>4.34</v>
      </c>
      <c r="Q532" s="42">
        <v>0.81</v>
      </c>
      <c r="R532" s="42">
        <v>2.4900000000000002</v>
      </c>
      <c r="S532" s="47">
        <v>12</v>
      </c>
      <c r="T532" s="42">
        <v>5.1100000000000003</v>
      </c>
      <c r="U532" s="42">
        <v>2.76</v>
      </c>
      <c r="V532" s="42">
        <v>2.2857142857142856</v>
      </c>
      <c r="W532" s="42">
        <v>83</v>
      </c>
      <c r="X532" s="42">
        <v>105</v>
      </c>
      <c r="Y532" s="42">
        <v>0.33</v>
      </c>
      <c r="Z532" s="42">
        <v>0.75</v>
      </c>
      <c r="AA532" s="42">
        <v>0.5</v>
      </c>
      <c r="AB532" s="42">
        <v>0.33</v>
      </c>
      <c r="AC532" s="42">
        <v>0.08</v>
      </c>
      <c r="AD532" s="42">
        <v>0.33</v>
      </c>
      <c r="AE532" s="42">
        <v>0.08</v>
      </c>
      <c r="AF532" s="42">
        <v>0</v>
      </c>
      <c r="AG532" s="42">
        <v>0</v>
      </c>
      <c r="AH532" s="42">
        <v>0</v>
      </c>
      <c r="AI532" s="47">
        <v>2</v>
      </c>
      <c r="AJ532" s="47">
        <v>3</v>
      </c>
      <c r="AK532" s="47">
        <v>2</v>
      </c>
      <c r="AL532" s="47">
        <v>1</v>
      </c>
      <c r="AM532" s="47">
        <v>1</v>
      </c>
      <c r="AN532">
        <v>0</v>
      </c>
      <c r="AO532" s="47">
        <v>2</v>
      </c>
      <c r="AP532" s="47">
        <v>0</v>
      </c>
      <c r="AQ532" s="47">
        <v>0</v>
      </c>
      <c r="AR532" s="47">
        <v>0</v>
      </c>
      <c r="AS532" s="47">
        <v>2</v>
      </c>
      <c r="AT532" s="47">
        <v>6</v>
      </c>
      <c r="AU532" s="47">
        <v>4</v>
      </c>
      <c r="AV532" s="47">
        <v>3</v>
      </c>
      <c r="AW532" s="47">
        <v>0</v>
      </c>
      <c r="AX532" s="47">
        <v>1</v>
      </c>
      <c r="AY532">
        <v>2</v>
      </c>
      <c r="AZ532" s="47">
        <v>0</v>
      </c>
      <c r="BA532" s="47">
        <v>0</v>
      </c>
      <c r="BB532">
        <v>0</v>
      </c>
      <c r="BC532" t="s">
        <v>324</v>
      </c>
      <c r="BD532">
        <v>13.8</v>
      </c>
      <c r="BE532">
        <v>19</v>
      </c>
      <c r="BF532">
        <v>5</v>
      </c>
      <c r="BG532">
        <v>8</v>
      </c>
    </row>
    <row r="533" spans="1:59" x14ac:dyDescent="0.25">
      <c r="A533" s="47">
        <v>1</v>
      </c>
      <c r="B533" s="47">
        <v>18</v>
      </c>
      <c r="C533" s="47">
        <v>6</v>
      </c>
      <c r="D533" s="47">
        <v>3</v>
      </c>
      <c r="E533" s="47">
        <v>10</v>
      </c>
      <c r="F533" s="47">
        <v>0</v>
      </c>
      <c r="G533" s="47">
        <v>1</v>
      </c>
      <c r="H533" s="47">
        <v>0</v>
      </c>
      <c r="I533" s="47">
        <v>0</v>
      </c>
      <c r="J533" s="47">
        <v>3</v>
      </c>
      <c r="K533" s="47">
        <v>21</v>
      </c>
      <c r="L533" s="47">
        <v>285</v>
      </c>
      <c r="M533" s="47">
        <v>3</v>
      </c>
      <c r="N533" s="47">
        <v>6</v>
      </c>
      <c r="O533" s="42">
        <v>7.4</v>
      </c>
      <c r="P533" s="42">
        <v>6.07</v>
      </c>
      <c r="Q533" s="42">
        <v>0.17</v>
      </c>
      <c r="R533" s="42">
        <v>3.76</v>
      </c>
      <c r="S533" s="47">
        <v>11</v>
      </c>
      <c r="T533" s="42">
        <v>6.04</v>
      </c>
      <c r="U533" s="42">
        <v>4.3</v>
      </c>
      <c r="V533" s="42">
        <v>3.12</v>
      </c>
      <c r="W533" s="42">
        <v>69</v>
      </c>
      <c r="X533" s="42">
        <v>105</v>
      </c>
      <c r="Y533" s="42">
        <v>0.91</v>
      </c>
      <c r="Z533" s="42">
        <v>1.64</v>
      </c>
      <c r="AA533" s="42">
        <v>0.55000000000000004</v>
      </c>
      <c r="AB533" s="42">
        <v>0.09</v>
      </c>
      <c r="AC533" s="42">
        <v>0.27</v>
      </c>
      <c r="AD533" s="42">
        <v>0.27</v>
      </c>
      <c r="AE533" s="42">
        <v>0</v>
      </c>
      <c r="AF533" s="42">
        <v>0</v>
      </c>
      <c r="AG533" s="42">
        <v>0.09</v>
      </c>
      <c r="AH533" s="42">
        <v>0</v>
      </c>
      <c r="AI533" s="47">
        <v>6</v>
      </c>
      <c r="AJ533" s="47">
        <v>11</v>
      </c>
      <c r="AK533" s="47">
        <v>6</v>
      </c>
      <c r="AL533" s="47">
        <v>1</v>
      </c>
      <c r="AM533" s="47">
        <v>3</v>
      </c>
      <c r="AN533">
        <v>0</v>
      </c>
      <c r="AO533" s="47">
        <v>2</v>
      </c>
      <c r="AP533" s="47">
        <v>0</v>
      </c>
      <c r="AQ533" s="47">
        <v>0</v>
      </c>
      <c r="AR533" s="47">
        <v>0</v>
      </c>
      <c r="AS533" s="47">
        <v>4</v>
      </c>
      <c r="AT533" s="47">
        <v>7</v>
      </c>
      <c r="AU533" s="47">
        <v>0</v>
      </c>
      <c r="AV533" s="47">
        <v>0</v>
      </c>
      <c r="AW533" s="47">
        <v>0</v>
      </c>
      <c r="AX533" s="47">
        <v>0</v>
      </c>
      <c r="AY533">
        <v>1</v>
      </c>
      <c r="AZ533" s="47">
        <v>0</v>
      </c>
      <c r="BA533" s="47">
        <v>1</v>
      </c>
      <c r="BB533">
        <v>0</v>
      </c>
      <c r="BC533" t="s">
        <v>179</v>
      </c>
      <c r="BD533">
        <v>25.799999999999997</v>
      </c>
      <c r="BE533">
        <v>16.600000000000001</v>
      </c>
      <c r="BF533">
        <v>6</v>
      </c>
      <c r="BG533">
        <v>5</v>
      </c>
    </row>
    <row r="534" spans="1:59" x14ac:dyDescent="0.25">
      <c r="A534" s="47">
        <v>0</v>
      </c>
      <c r="B534" s="47">
        <v>2</v>
      </c>
      <c r="C534" s="47">
        <v>2</v>
      </c>
      <c r="D534" s="47">
        <v>0</v>
      </c>
      <c r="E534" s="47">
        <v>1</v>
      </c>
      <c r="F534" s="47">
        <v>0</v>
      </c>
      <c r="G534" s="47">
        <v>1</v>
      </c>
      <c r="H534" s="47">
        <v>0</v>
      </c>
      <c r="I534" s="47">
        <v>0</v>
      </c>
      <c r="J534" s="47">
        <v>2</v>
      </c>
      <c r="K534" s="47">
        <v>21</v>
      </c>
      <c r="L534" s="47">
        <v>267</v>
      </c>
      <c r="M534" s="47">
        <v>3</v>
      </c>
      <c r="N534" s="47">
        <v>2</v>
      </c>
      <c r="O534" s="42">
        <v>-0.3</v>
      </c>
      <c r="P534" s="42">
        <v>4.96</v>
      </c>
      <c r="Q534" s="42">
        <v>-0.82</v>
      </c>
      <c r="R534" s="42">
        <v>3.37</v>
      </c>
      <c r="S534" s="47">
        <v>4</v>
      </c>
      <c r="T534" s="42">
        <v>0.16</v>
      </c>
      <c r="U534" s="42">
        <v>4.5999999999999996</v>
      </c>
      <c r="V534" s="42">
        <v>-0.3</v>
      </c>
      <c r="W534" s="42">
        <v>68</v>
      </c>
      <c r="X534" s="42">
        <v>102</v>
      </c>
      <c r="Y534" s="42">
        <v>0.25</v>
      </c>
      <c r="Z534" s="42">
        <v>0.5</v>
      </c>
      <c r="AA534" s="42">
        <v>0.5</v>
      </c>
      <c r="AB534" s="42">
        <v>0</v>
      </c>
      <c r="AC534" s="42">
        <v>0</v>
      </c>
      <c r="AD534" s="42">
        <v>0.5</v>
      </c>
      <c r="AE534" s="42">
        <v>0</v>
      </c>
      <c r="AF534" s="42">
        <v>0</v>
      </c>
      <c r="AG534" s="42">
        <v>0.25</v>
      </c>
      <c r="AH534" s="42">
        <v>0</v>
      </c>
      <c r="AI534" s="47">
        <v>1</v>
      </c>
      <c r="AJ534" s="47">
        <v>2</v>
      </c>
      <c r="AK534" s="47">
        <v>1</v>
      </c>
      <c r="AL534" s="47">
        <v>0</v>
      </c>
      <c r="AM534" s="47">
        <v>0</v>
      </c>
      <c r="AN534">
        <v>0</v>
      </c>
      <c r="AO534" s="47">
        <v>2</v>
      </c>
      <c r="AP534" s="47">
        <v>0</v>
      </c>
      <c r="AQ534" s="47">
        <v>1</v>
      </c>
      <c r="AR534" s="47">
        <v>0</v>
      </c>
      <c r="AS534" s="47">
        <v>0</v>
      </c>
      <c r="AT534" s="47">
        <v>0</v>
      </c>
      <c r="AU534" s="47">
        <v>1</v>
      </c>
      <c r="AV534" s="47">
        <v>0</v>
      </c>
      <c r="AW534" s="47">
        <v>0</v>
      </c>
      <c r="AX534" s="47">
        <v>0</v>
      </c>
      <c r="AY534">
        <v>0</v>
      </c>
      <c r="AZ534" s="47">
        <v>0</v>
      </c>
      <c r="BA534" s="47">
        <v>0</v>
      </c>
      <c r="BB534">
        <v>0</v>
      </c>
      <c r="BC534" t="s">
        <v>512</v>
      </c>
      <c r="BD534">
        <v>13.799999999999999</v>
      </c>
      <c r="BE534">
        <v>-0.3</v>
      </c>
      <c r="BF534">
        <v>3</v>
      </c>
      <c r="BG534">
        <v>1</v>
      </c>
    </row>
    <row r="535" spans="1:59" x14ac:dyDescent="0.25">
      <c r="A535" s="47">
        <v>1</v>
      </c>
      <c r="B535" s="47">
        <v>23</v>
      </c>
      <c r="C535" s="47">
        <v>11</v>
      </c>
      <c r="D535" s="47">
        <v>4</v>
      </c>
      <c r="E535" s="47">
        <v>18</v>
      </c>
      <c r="F535" s="47">
        <v>1</v>
      </c>
      <c r="G535" s="47">
        <v>1</v>
      </c>
      <c r="H535" s="47">
        <v>0</v>
      </c>
      <c r="I535" s="47">
        <v>0</v>
      </c>
      <c r="J535" s="47">
        <v>2</v>
      </c>
      <c r="K535" s="47">
        <v>21</v>
      </c>
      <c r="L535" s="47">
        <v>277</v>
      </c>
      <c r="M535" s="47">
        <v>2</v>
      </c>
      <c r="N535" s="47">
        <v>6</v>
      </c>
      <c r="O535" s="42">
        <v>-0.3</v>
      </c>
      <c r="P535" s="42">
        <v>4.78</v>
      </c>
      <c r="Q535" s="42">
        <v>-0.53</v>
      </c>
      <c r="R535" s="42">
        <v>4.6100000000000003</v>
      </c>
      <c r="S535" s="47">
        <v>11</v>
      </c>
      <c r="T535" s="42">
        <v>0.21</v>
      </c>
      <c r="U535" s="42">
        <v>5.5250000000000004</v>
      </c>
      <c r="V535" s="42">
        <v>4.0857142857142854</v>
      </c>
      <c r="W535" s="42">
        <v>71</v>
      </c>
      <c r="X535" s="42">
        <v>84</v>
      </c>
      <c r="Y535" s="42">
        <v>1.64</v>
      </c>
      <c r="Z535" s="42">
        <v>2.09</v>
      </c>
      <c r="AA535" s="42">
        <v>1</v>
      </c>
      <c r="AB535" s="42">
        <v>0.09</v>
      </c>
      <c r="AC535" s="42">
        <v>0.36</v>
      </c>
      <c r="AD535" s="42">
        <v>0.18</v>
      </c>
      <c r="AE535" s="42">
        <v>0.09</v>
      </c>
      <c r="AF535" s="42">
        <v>0</v>
      </c>
      <c r="AG535" s="42">
        <v>0.09</v>
      </c>
      <c r="AH535" s="42">
        <v>0</v>
      </c>
      <c r="AI535" s="47">
        <v>6</v>
      </c>
      <c r="AJ535" s="47">
        <v>8</v>
      </c>
      <c r="AK535" s="47">
        <v>5</v>
      </c>
      <c r="AL535" s="47">
        <v>1</v>
      </c>
      <c r="AM535" s="47">
        <v>1</v>
      </c>
      <c r="AN535">
        <v>1</v>
      </c>
      <c r="AO535" s="47">
        <v>1</v>
      </c>
      <c r="AP535" s="47">
        <v>0</v>
      </c>
      <c r="AQ535" s="47">
        <v>1</v>
      </c>
      <c r="AR535" s="47">
        <v>0</v>
      </c>
      <c r="AS535" s="47">
        <v>12</v>
      </c>
      <c r="AT535" s="47">
        <v>15</v>
      </c>
      <c r="AU535" s="47">
        <v>6</v>
      </c>
      <c r="AV535" s="47">
        <v>0</v>
      </c>
      <c r="AW535" s="47">
        <v>3</v>
      </c>
      <c r="AX535" s="47">
        <v>0</v>
      </c>
      <c r="AY535">
        <v>1</v>
      </c>
      <c r="AZ535" s="47">
        <v>0</v>
      </c>
      <c r="BA535" s="47">
        <v>0</v>
      </c>
      <c r="BB535">
        <v>0</v>
      </c>
      <c r="BC535" t="s">
        <v>113</v>
      </c>
      <c r="BD535">
        <v>22.099999999999998</v>
      </c>
      <c r="BE535">
        <v>29.6</v>
      </c>
      <c r="BF535">
        <v>4</v>
      </c>
      <c r="BG535">
        <v>7</v>
      </c>
    </row>
    <row r="536" spans="1:59" x14ac:dyDescent="0.25">
      <c r="A536" s="47">
        <v>0</v>
      </c>
      <c r="B536" s="47">
        <v>19</v>
      </c>
      <c r="C536" s="47">
        <v>3</v>
      </c>
      <c r="D536" s="47">
        <v>3</v>
      </c>
      <c r="E536" s="47">
        <v>8</v>
      </c>
      <c r="F536" s="47">
        <v>0</v>
      </c>
      <c r="G536" s="47">
        <v>3</v>
      </c>
      <c r="H536" s="47">
        <v>0</v>
      </c>
      <c r="I536" s="47">
        <v>0</v>
      </c>
      <c r="J536" s="47">
        <v>6</v>
      </c>
      <c r="K536" s="47">
        <v>21</v>
      </c>
      <c r="L536" s="47">
        <v>276</v>
      </c>
      <c r="M536" s="47">
        <v>3</v>
      </c>
      <c r="N536" s="47">
        <v>3</v>
      </c>
      <c r="O536" s="42">
        <v>-3</v>
      </c>
      <c r="P536" s="42">
        <v>8.16</v>
      </c>
      <c r="Q536" s="42">
        <v>-1.78</v>
      </c>
      <c r="R536" s="42">
        <v>4.7300000000000004</v>
      </c>
      <c r="S536" s="47">
        <v>13</v>
      </c>
      <c r="T536" s="42">
        <v>7.29</v>
      </c>
      <c r="U536" s="42">
        <v>6.6142857142857139</v>
      </c>
      <c r="V536" s="42">
        <v>2.1714285714285713</v>
      </c>
      <c r="W536" s="42">
        <v>94</v>
      </c>
      <c r="X536" s="42">
        <v>100</v>
      </c>
      <c r="Y536" s="42">
        <v>0.56999999999999995</v>
      </c>
      <c r="Z536" s="42">
        <v>1.36</v>
      </c>
      <c r="AA536" s="42">
        <v>0.21</v>
      </c>
      <c r="AB536" s="42">
        <v>0</v>
      </c>
      <c r="AC536" s="42">
        <v>0.21</v>
      </c>
      <c r="AD536" s="42">
        <v>0.43</v>
      </c>
      <c r="AE536" s="42">
        <v>0</v>
      </c>
      <c r="AF536" s="42">
        <v>0</v>
      </c>
      <c r="AG536" s="42">
        <v>0.21</v>
      </c>
      <c r="AH536" s="42">
        <v>0</v>
      </c>
      <c r="AI536" s="47">
        <v>4</v>
      </c>
      <c r="AJ536" s="47">
        <v>9</v>
      </c>
      <c r="AK536" s="47">
        <v>1</v>
      </c>
      <c r="AL536" s="47">
        <v>0</v>
      </c>
      <c r="AM536" s="47">
        <v>3</v>
      </c>
      <c r="AN536">
        <v>0</v>
      </c>
      <c r="AO536" s="47">
        <v>5</v>
      </c>
      <c r="AP536" s="47">
        <v>0</v>
      </c>
      <c r="AQ536" s="47">
        <v>3</v>
      </c>
      <c r="AR536" s="47">
        <v>0</v>
      </c>
      <c r="AS536" s="47">
        <v>4</v>
      </c>
      <c r="AT536" s="47">
        <v>10</v>
      </c>
      <c r="AU536" s="47">
        <v>2</v>
      </c>
      <c r="AV536" s="47">
        <v>0</v>
      </c>
      <c r="AW536" s="47">
        <v>0</v>
      </c>
      <c r="AX536" s="47">
        <v>0</v>
      </c>
      <c r="AY536">
        <v>1</v>
      </c>
      <c r="AZ536" s="47">
        <v>0</v>
      </c>
      <c r="BA536" s="47">
        <v>0</v>
      </c>
      <c r="BB536">
        <v>0</v>
      </c>
      <c r="BC536" t="s">
        <v>200</v>
      </c>
      <c r="BD536">
        <v>43.5</v>
      </c>
      <c r="BE536">
        <v>18.399999999999999</v>
      </c>
      <c r="BF536">
        <v>7</v>
      </c>
      <c r="BG536">
        <v>8</v>
      </c>
    </row>
    <row r="537" spans="1:59" x14ac:dyDescent="0.25">
      <c r="A537" s="47">
        <v>2</v>
      </c>
      <c r="B537" s="47">
        <v>2</v>
      </c>
      <c r="C537" s="47">
        <v>6</v>
      </c>
      <c r="D537" s="47">
        <v>3</v>
      </c>
      <c r="E537" s="47">
        <v>6</v>
      </c>
      <c r="F537" s="47">
        <v>0</v>
      </c>
      <c r="G537" s="47">
        <v>0</v>
      </c>
      <c r="H537" s="47">
        <v>0</v>
      </c>
      <c r="I537" s="47">
        <v>0</v>
      </c>
      <c r="J537" s="47">
        <v>2</v>
      </c>
      <c r="K537" s="47">
        <v>21</v>
      </c>
      <c r="L537" s="47">
        <v>276</v>
      </c>
      <c r="M537" s="47">
        <v>2</v>
      </c>
      <c r="N537" s="47">
        <v>6</v>
      </c>
      <c r="O537" s="42">
        <v>0.5</v>
      </c>
      <c r="P537" s="42">
        <v>5.26</v>
      </c>
      <c r="Q537" s="42">
        <v>-0.99</v>
      </c>
      <c r="R537" s="42">
        <v>2.78</v>
      </c>
      <c r="S537" s="47">
        <v>5</v>
      </c>
      <c r="T537" s="42">
        <v>0.77</v>
      </c>
      <c r="U537" s="42">
        <v>4.6000000000000005</v>
      </c>
      <c r="V537" s="42">
        <v>4.9999999999999989E-2</v>
      </c>
      <c r="W537" s="42">
        <v>59</v>
      </c>
      <c r="X537" s="42">
        <v>31</v>
      </c>
      <c r="Y537" s="42">
        <v>1.2</v>
      </c>
      <c r="Z537" s="42">
        <v>0.4</v>
      </c>
      <c r="AA537" s="42">
        <v>1.2</v>
      </c>
      <c r="AB537" s="42">
        <v>0.4</v>
      </c>
      <c r="AC537" s="42">
        <v>0.6</v>
      </c>
      <c r="AD537" s="42">
        <v>0.4</v>
      </c>
      <c r="AE537" s="42">
        <v>0</v>
      </c>
      <c r="AF537" s="42">
        <v>0</v>
      </c>
      <c r="AG537" s="42">
        <v>0</v>
      </c>
      <c r="AH537" s="42">
        <v>0</v>
      </c>
      <c r="AI537" s="47">
        <v>3</v>
      </c>
      <c r="AJ537" s="47">
        <v>2</v>
      </c>
      <c r="AK537" s="47">
        <v>5</v>
      </c>
      <c r="AL537" s="47">
        <v>1</v>
      </c>
      <c r="AM537" s="47">
        <v>3</v>
      </c>
      <c r="AN537">
        <v>0</v>
      </c>
      <c r="AO537" s="47">
        <v>2</v>
      </c>
      <c r="AP537" s="47">
        <v>0</v>
      </c>
      <c r="AQ537" s="47">
        <v>0</v>
      </c>
      <c r="AR537" s="47">
        <v>0</v>
      </c>
      <c r="AS537" s="47">
        <v>3</v>
      </c>
      <c r="AT537" s="47">
        <v>0</v>
      </c>
      <c r="AU537" s="47">
        <v>1</v>
      </c>
      <c r="AV537" s="47">
        <v>1</v>
      </c>
      <c r="AW537" s="47">
        <v>0</v>
      </c>
      <c r="AX537" s="47">
        <v>0</v>
      </c>
      <c r="AY537">
        <v>0</v>
      </c>
      <c r="AZ537" s="47">
        <v>0</v>
      </c>
      <c r="BA537" s="47">
        <v>0</v>
      </c>
      <c r="BB537">
        <v>0</v>
      </c>
      <c r="BC537" t="s">
        <v>580</v>
      </c>
      <c r="BD537">
        <v>13.8</v>
      </c>
      <c r="BE537">
        <v>0.19999999999999996</v>
      </c>
      <c r="BF537">
        <v>3</v>
      </c>
      <c r="BG537">
        <v>4</v>
      </c>
    </row>
    <row r="538" spans="1:59" x14ac:dyDescent="0.25">
      <c r="A538" s="47">
        <v>2</v>
      </c>
      <c r="B538" s="47">
        <v>0</v>
      </c>
      <c r="C538" s="47">
        <v>0</v>
      </c>
      <c r="D538" s="47">
        <v>0</v>
      </c>
      <c r="E538" s="47">
        <v>2</v>
      </c>
      <c r="F538" s="47">
        <v>0</v>
      </c>
      <c r="G538" s="47">
        <v>0</v>
      </c>
      <c r="H538" s="47">
        <v>0</v>
      </c>
      <c r="I538" s="47">
        <v>0</v>
      </c>
      <c r="J538" s="47">
        <v>3</v>
      </c>
      <c r="K538" s="47">
        <v>21</v>
      </c>
      <c r="L538" s="47">
        <v>267</v>
      </c>
      <c r="M538" s="47">
        <v>1</v>
      </c>
      <c r="N538" s="47">
        <v>7</v>
      </c>
      <c r="O538" s="42">
        <v>5.5</v>
      </c>
      <c r="P538" s="42">
        <v>9.98</v>
      </c>
      <c r="Q538" s="42">
        <v>-0.56999999999999995</v>
      </c>
      <c r="R538" s="42">
        <v>3.1</v>
      </c>
      <c r="S538" s="47">
        <v>20</v>
      </c>
      <c r="T538" s="42">
        <v>4.62</v>
      </c>
      <c r="U538" s="42">
        <v>3</v>
      </c>
      <c r="V538" s="42">
        <v>3.2</v>
      </c>
      <c r="W538" s="42">
        <v>101</v>
      </c>
      <c r="X538" s="42">
        <v>102</v>
      </c>
      <c r="Y538" s="42">
        <v>0.1</v>
      </c>
      <c r="Z538" s="42">
        <v>0</v>
      </c>
      <c r="AA538" s="42">
        <v>0</v>
      </c>
      <c r="AB538" s="42">
        <v>0.1</v>
      </c>
      <c r="AC538" s="42">
        <v>0</v>
      </c>
      <c r="AD538" s="42">
        <v>0.15</v>
      </c>
      <c r="AE538" s="42">
        <v>0</v>
      </c>
      <c r="AF538" s="42">
        <v>0</v>
      </c>
      <c r="AG538" s="42">
        <v>0</v>
      </c>
      <c r="AH538" s="42">
        <v>0</v>
      </c>
      <c r="AI538" s="47">
        <v>0</v>
      </c>
      <c r="AJ538" s="47">
        <v>0</v>
      </c>
      <c r="AK538" s="47">
        <v>0</v>
      </c>
      <c r="AL538" s="47">
        <v>0</v>
      </c>
      <c r="AM538" s="47">
        <v>0</v>
      </c>
      <c r="AN538">
        <v>0</v>
      </c>
      <c r="AO538" s="47">
        <v>3</v>
      </c>
      <c r="AP538" s="47">
        <v>0</v>
      </c>
      <c r="AQ538" s="47">
        <v>0</v>
      </c>
      <c r="AR538" s="47">
        <v>0</v>
      </c>
      <c r="AS538" s="47">
        <v>2</v>
      </c>
      <c r="AT538" s="47">
        <v>0</v>
      </c>
      <c r="AU538" s="47">
        <v>0</v>
      </c>
      <c r="AV538" s="47">
        <v>2</v>
      </c>
      <c r="AW538" s="47">
        <v>0</v>
      </c>
      <c r="AX538" s="47">
        <v>0</v>
      </c>
      <c r="AY538">
        <v>0</v>
      </c>
      <c r="AZ538" s="47">
        <v>0</v>
      </c>
      <c r="BA538" s="47">
        <v>0</v>
      </c>
      <c r="BB538">
        <v>0</v>
      </c>
      <c r="BC538" t="s">
        <v>413</v>
      </c>
      <c r="BD538">
        <v>15</v>
      </c>
      <c r="BE538">
        <v>-1</v>
      </c>
      <c r="BF538">
        <v>5</v>
      </c>
      <c r="BG538">
        <v>0</v>
      </c>
    </row>
    <row r="539" spans="1:59" x14ac:dyDescent="0.25">
      <c r="A539" s="47">
        <v>5</v>
      </c>
      <c r="B539" s="47">
        <v>19</v>
      </c>
      <c r="C539" s="47">
        <v>13</v>
      </c>
      <c r="D539" s="47">
        <v>1</v>
      </c>
      <c r="E539" s="47">
        <v>15</v>
      </c>
      <c r="F539" s="47">
        <v>0</v>
      </c>
      <c r="G539" s="47">
        <v>0</v>
      </c>
      <c r="H539" s="47">
        <v>0</v>
      </c>
      <c r="I539" s="47">
        <v>0</v>
      </c>
      <c r="J539" s="47">
        <v>3</v>
      </c>
      <c r="K539" s="47">
        <v>21</v>
      </c>
      <c r="L539" s="47">
        <v>267</v>
      </c>
      <c r="M539" s="47">
        <v>3</v>
      </c>
      <c r="N539" s="47">
        <v>7</v>
      </c>
      <c r="O539" s="42">
        <v>0.4</v>
      </c>
      <c r="P539" s="42">
        <v>3.56</v>
      </c>
      <c r="Q539" s="42">
        <v>-0.97</v>
      </c>
      <c r="R539" s="42">
        <v>2.64</v>
      </c>
      <c r="S539" s="47">
        <v>14</v>
      </c>
      <c r="T539" s="42">
        <v>0.71</v>
      </c>
      <c r="U539" s="42">
        <v>4.8666666666666671</v>
      </c>
      <c r="V539" s="42">
        <v>0.96250000000000013</v>
      </c>
      <c r="W539" s="42">
        <v>83</v>
      </c>
      <c r="X539" s="42">
        <v>91</v>
      </c>
      <c r="Y539" s="42">
        <v>1.07</v>
      </c>
      <c r="Z539" s="42">
        <v>1.36</v>
      </c>
      <c r="AA539" s="42">
        <v>0.93</v>
      </c>
      <c r="AB539" s="42">
        <v>0.36</v>
      </c>
      <c r="AC539" s="42">
        <v>7.0000000000000007E-2</v>
      </c>
      <c r="AD539" s="42">
        <v>0.21</v>
      </c>
      <c r="AE539" s="42">
        <v>0</v>
      </c>
      <c r="AF539" s="42">
        <v>0</v>
      </c>
      <c r="AG539" s="42">
        <v>0</v>
      </c>
      <c r="AH539" s="42">
        <v>0</v>
      </c>
      <c r="AI539" s="47">
        <v>6</v>
      </c>
      <c r="AJ539" s="47">
        <v>12</v>
      </c>
      <c r="AK539" s="47">
        <v>7</v>
      </c>
      <c r="AL539" s="47">
        <v>1</v>
      </c>
      <c r="AM539" s="47">
        <v>0</v>
      </c>
      <c r="AN539">
        <v>0</v>
      </c>
      <c r="AO539" s="47">
        <v>3</v>
      </c>
      <c r="AP539" s="47">
        <v>0</v>
      </c>
      <c r="AQ539" s="47">
        <v>0</v>
      </c>
      <c r="AR539" s="47">
        <v>0</v>
      </c>
      <c r="AS539" s="47">
        <v>9</v>
      </c>
      <c r="AT539" s="47">
        <v>7</v>
      </c>
      <c r="AU539" s="47">
        <v>6</v>
      </c>
      <c r="AV539" s="47">
        <v>4</v>
      </c>
      <c r="AW539" s="47">
        <v>1</v>
      </c>
      <c r="AX539" s="47">
        <v>0</v>
      </c>
      <c r="AY539">
        <v>0</v>
      </c>
      <c r="AZ539" s="47">
        <v>0</v>
      </c>
      <c r="BA539" s="47">
        <v>0</v>
      </c>
      <c r="BB539">
        <v>0</v>
      </c>
      <c r="BC539" t="s">
        <v>376</v>
      </c>
      <c r="BD539">
        <v>29.299999999999997</v>
      </c>
      <c r="BE539">
        <v>7.9000000000000012</v>
      </c>
      <c r="BF539">
        <v>6</v>
      </c>
      <c r="BG539">
        <v>8</v>
      </c>
    </row>
    <row r="540" spans="1:59" x14ac:dyDescent="0.25">
      <c r="A540" s="47">
        <v>3</v>
      </c>
      <c r="B540" s="47">
        <v>22</v>
      </c>
      <c r="C540" s="47">
        <v>24</v>
      </c>
      <c r="D540" s="47">
        <v>7</v>
      </c>
      <c r="E540" s="47">
        <v>3</v>
      </c>
      <c r="F540" s="47">
        <v>2</v>
      </c>
      <c r="G540" s="47">
        <v>2</v>
      </c>
      <c r="H540" s="47">
        <v>0</v>
      </c>
      <c r="I540" s="47">
        <v>0</v>
      </c>
      <c r="J540" s="47">
        <v>3</v>
      </c>
      <c r="K540" s="47">
        <v>21</v>
      </c>
      <c r="L540" s="47">
        <v>267</v>
      </c>
      <c r="M540" s="47">
        <v>2</v>
      </c>
      <c r="N540" s="47">
        <v>7</v>
      </c>
      <c r="O540" s="42">
        <v>3.6</v>
      </c>
      <c r="P540" s="42">
        <v>6.73</v>
      </c>
      <c r="Q540" s="42">
        <v>-0.52</v>
      </c>
      <c r="R540" s="42">
        <v>2.65</v>
      </c>
      <c r="S540" s="47">
        <v>19</v>
      </c>
      <c r="T540" s="42">
        <v>3.17</v>
      </c>
      <c r="U540" s="42">
        <v>3.6444444444444448</v>
      </c>
      <c r="V540" s="42">
        <v>1.77</v>
      </c>
      <c r="W540" s="42">
        <v>98</v>
      </c>
      <c r="X540" s="42">
        <v>102</v>
      </c>
      <c r="Y540" s="42">
        <v>0.16</v>
      </c>
      <c r="Z540" s="42">
        <v>1.1599999999999999</v>
      </c>
      <c r="AA540" s="42">
        <v>1.26</v>
      </c>
      <c r="AB540" s="42">
        <v>0.16</v>
      </c>
      <c r="AC540" s="42">
        <v>0.37</v>
      </c>
      <c r="AD540" s="42">
        <v>0.16</v>
      </c>
      <c r="AE540" s="42">
        <v>0.11</v>
      </c>
      <c r="AF540" s="42">
        <v>0</v>
      </c>
      <c r="AG540" s="42">
        <v>0.11</v>
      </c>
      <c r="AH540" s="42">
        <v>0</v>
      </c>
      <c r="AI540" s="47">
        <v>2</v>
      </c>
      <c r="AJ540" s="47">
        <v>13</v>
      </c>
      <c r="AK540" s="47">
        <v>12</v>
      </c>
      <c r="AL540" s="47">
        <v>1</v>
      </c>
      <c r="AM540" s="47">
        <v>6</v>
      </c>
      <c r="AN540">
        <v>0</v>
      </c>
      <c r="AO540" s="47">
        <v>3</v>
      </c>
      <c r="AP540" s="47">
        <v>0</v>
      </c>
      <c r="AQ540" s="47">
        <v>1</v>
      </c>
      <c r="AR540" s="47">
        <v>0</v>
      </c>
      <c r="AS540" s="47">
        <v>1</v>
      </c>
      <c r="AT540" s="47">
        <v>9</v>
      </c>
      <c r="AU540" s="47">
        <v>12</v>
      </c>
      <c r="AV540" s="47">
        <v>2</v>
      </c>
      <c r="AW540" s="47">
        <v>1</v>
      </c>
      <c r="AX540" s="47">
        <v>2</v>
      </c>
      <c r="AY540">
        <v>0</v>
      </c>
      <c r="AZ540" s="47">
        <v>0</v>
      </c>
      <c r="BA540" s="47">
        <v>1</v>
      </c>
      <c r="BB540">
        <v>0</v>
      </c>
      <c r="BC540" t="s">
        <v>353</v>
      </c>
      <c r="BD540">
        <v>33.000000000000007</v>
      </c>
      <c r="BE540">
        <v>17.7</v>
      </c>
      <c r="BF540">
        <v>9</v>
      </c>
      <c r="BG540">
        <v>10</v>
      </c>
    </row>
    <row r="541" spans="1:59" x14ac:dyDescent="0.25">
      <c r="A541" s="47">
        <v>0</v>
      </c>
      <c r="B541" s="47">
        <v>1</v>
      </c>
      <c r="C541" s="47">
        <v>0</v>
      </c>
      <c r="D541" s="47">
        <v>0</v>
      </c>
      <c r="E541" s="47">
        <v>0</v>
      </c>
      <c r="F541" s="47">
        <v>0</v>
      </c>
      <c r="G541" s="47">
        <v>0</v>
      </c>
      <c r="H541" s="47">
        <v>0</v>
      </c>
      <c r="I541" s="47">
        <v>0</v>
      </c>
      <c r="J541" s="47">
        <v>1</v>
      </c>
      <c r="K541" s="47">
        <v>21</v>
      </c>
      <c r="L541" s="47">
        <v>263</v>
      </c>
      <c r="M541" s="47">
        <v>2</v>
      </c>
      <c r="N541" s="47">
        <v>6</v>
      </c>
      <c r="O541" s="42">
        <v>6.2</v>
      </c>
      <c r="P541" s="42">
        <v>4.55</v>
      </c>
      <c r="Q541" s="42">
        <v>0.55000000000000004</v>
      </c>
      <c r="R541" s="42">
        <v>6.2</v>
      </c>
      <c r="S541" s="47">
        <v>1</v>
      </c>
      <c r="T541" s="42">
        <v>5.08</v>
      </c>
      <c r="U541" s="42">
        <v>6.2</v>
      </c>
      <c r="V541" s="42">
        <v>0</v>
      </c>
      <c r="W541" s="42">
        <v>25</v>
      </c>
      <c r="X541" s="42">
        <v>25</v>
      </c>
      <c r="Y541" s="42">
        <v>0</v>
      </c>
      <c r="Z541" s="42">
        <v>1</v>
      </c>
      <c r="AA541" s="42">
        <v>0</v>
      </c>
      <c r="AB541" s="42">
        <v>0</v>
      </c>
      <c r="AC541" s="42">
        <v>0</v>
      </c>
      <c r="AD541" s="42">
        <v>1</v>
      </c>
      <c r="AE541" s="42">
        <v>0</v>
      </c>
      <c r="AF541" s="42">
        <v>0</v>
      </c>
      <c r="AG541" s="42">
        <v>0</v>
      </c>
      <c r="AH541" s="42">
        <v>0</v>
      </c>
      <c r="AI541" s="47">
        <v>0</v>
      </c>
      <c r="AJ541" s="47">
        <v>1</v>
      </c>
      <c r="AK541" s="47">
        <v>0</v>
      </c>
      <c r="AL541" s="47">
        <v>0</v>
      </c>
      <c r="AM541" s="47">
        <v>0</v>
      </c>
      <c r="AN541">
        <v>0</v>
      </c>
      <c r="AO541" s="47">
        <v>1</v>
      </c>
      <c r="AP541" s="47">
        <v>0</v>
      </c>
      <c r="AQ541" s="47">
        <v>0</v>
      </c>
      <c r="AR541" s="47">
        <v>0</v>
      </c>
      <c r="AS541" s="47">
        <v>0</v>
      </c>
      <c r="AT541" s="47">
        <v>0</v>
      </c>
      <c r="AU541" s="47">
        <v>0</v>
      </c>
      <c r="AV541" s="47">
        <v>0</v>
      </c>
      <c r="AW541" s="47">
        <v>0</v>
      </c>
      <c r="AX541" s="47">
        <v>0</v>
      </c>
      <c r="AY541">
        <v>0</v>
      </c>
      <c r="AZ541" s="47">
        <v>0</v>
      </c>
      <c r="BA541" s="47">
        <v>0</v>
      </c>
      <c r="BB541">
        <v>0</v>
      </c>
      <c r="BC541" t="s">
        <v>964</v>
      </c>
      <c r="BD541">
        <v>6.2</v>
      </c>
      <c r="BE541">
        <v>0</v>
      </c>
      <c r="BF541">
        <v>1</v>
      </c>
      <c r="BG541">
        <v>0</v>
      </c>
    </row>
    <row r="542" spans="1:59" x14ac:dyDescent="0.25">
      <c r="A542" s="47">
        <v>1</v>
      </c>
      <c r="B542" s="47">
        <v>1</v>
      </c>
      <c r="C542" s="47">
        <v>5</v>
      </c>
      <c r="D542" s="47">
        <v>0</v>
      </c>
      <c r="E542" s="47">
        <v>4</v>
      </c>
      <c r="F542" s="47">
        <v>0</v>
      </c>
      <c r="G542" s="47">
        <v>0</v>
      </c>
      <c r="H542" s="47">
        <v>0</v>
      </c>
      <c r="I542" s="47">
        <v>0</v>
      </c>
      <c r="J542" s="47">
        <v>1</v>
      </c>
      <c r="K542" s="47">
        <v>21</v>
      </c>
      <c r="L542" s="47">
        <v>284</v>
      </c>
      <c r="M542" s="47">
        <v>3</v>
      </c>
      <c r="N542" s="47">
        <v>7</v>
      </c>
      <c r="O542" s="42">
        <v>4.7</v>
      </c>
      <c r="P542" s="42">
        <v>3.95</v>
      </c>
      <c r="Q542" s="42">
        <v>1.0900000000000001</v>
      </c>
      <c r="R542" s="42">
        <v>1.9</v>
      </c>
      <c r="S542" s="47">
        <v>3</v>
      </c>
      <c r="T542" s="42">
        <v>3.95</v>
      </c>
      <c r="U542" s="42">
        <v>3.05</v>
      </c>
      <c r="V542" s="42">
        <v>-0.4</v>
      </c>
      <c r="W542" s="42">
        <v>86</v>
      </c>
      <c r="X542" s="42">
        <v>51</v>
      </c>
      <c r="Y542" s="42">
        <v>1.33</v>
      </c>
      <c r="Z542" s="42">
        <v>0.33</v>
      </c>
      <c r="AA542" s="42">
        <v>1.67</v>
      </c>
      <c r="AB542" s="42">
        <v>0.33</v>
      </c>
      <c r="AC542" s="42">
        <v>0</v>
      </c>
      <c r="AD542" s="42">
        <v>0.33</v>
      </c>
      <c r="AE542" s="42">
        <v>0</v>
      </c>
      <c r="AF542" s="42">
        <v>0</v>
      </c>
      <c r="AG542" s="42">
        <v>0</v>
      </c>
      <c r="AH542" s="42">
        <v>0</v>
      </c>
      <c r="AI542" s="47">
        <v>1</v>
      </c>
      <c r="AJ542" s="47">
        <v>1</v>
      </c>
      <c r="AK542" s="47">
        <v>2</v>
      </c>
      <c r="AL542" s="47">
        <v>0</v>
      </c>
      <c r="AM542" s="47">
        <v>0</v>
      </c>
      <c r="AN542">
        <v>0</v>
      </c>
      <c r="AO542" s="47">
        <v>1</v>
      </c>
      <c r="AP542" s="47">
        <v>0</v>
      </c>
      <c r="AQ542" s="47">
        <v>0</v>
      </c>
      <c r="AR542" s="47">
        <v>0</v>
      </c>
      <c r="AS542" s="47">
        <v>3</v>
      </c>
      <c r="AT542" s="47">
        <v>0</v>
      </c>
      <c r="AU542" s="47">
        <v>3</v>
      </c>
      <c r="AV542" s="47">
        <v>1</v>
      </c>
      <c r="AW542" s="47">
        <v>0</v>
      </c>
      <c r="AX542" s="47">
        <v>0</v>
      </c>
      <c r="AY542">
        <v>0</v>
      </c>
      <c r="AZ542" s="47">
        <v>0</v>
      </c>
      <c r="BA542" s="47">
        <v>0</v>
      </c>
      <c r="BB542">
        <v>0</v>
      </c>
      <c r="BC542" t="s">
        <v>937</v>
      </c>
      <c r="BD542">
        <v>6.1</v>
      </c>
      <c r="BE542">
        <v>-0.39999999999999991</v>
      </c>
      <c r="BF542">
        <v>2</v>
      </c>
      <c r="BG542">
        <v>1</v>
      </c>
    </row>
    <row r="543" spans="1:59" x14ac:dyDescent="0.25">
      <c r="A543" s="47">
        <v>1</v>
      </c>
      <c r="B543" s="47">
        <v>1</v>
      </c>
      <c r="C543" s="47">
        <v>3</v>
      </c>
      <c r="D543" s="47">
        <v>2</v>
      </c>
      <c r="E543" s="47">
        <v>1</v>
      </c>
      <c r="F543" s="47">
        <v>0</v>
      </c>
      <c r="G543" s="47">
        <v>0</v>
      </c>
      <c r="H543" s="47">
        <v>0</v>
      </c>
      <c r="I543" s="47">
        <v>0</v>
      </c>
      <c r="J543" s="47">
        <v>1</v>
      </c>
      <c r="K543" s="47">
        <v>21</v>
      </c>
      <c r="L543" s="47">
        <v>285</v>
      </c>
      <c r="M543" s="47">
        <v>2</v>
      </c>
      <c r="N543" s="47">
        <v>7</v>
      </c>
      <c r="O543" s="42">
        <v>4.2</v>
      </c>
      <c r="P543" s="42">
        <v>5.72</v>
      </c>
      <c r="Q543" s="42">
        <v>0.59</v>
      </c>
      <c r="R543" s="42">
        <v>3.2</v>
      </c>
      <c r="S543" s="47">
        <v>2</v>
      </c>
      <c r="T543" s="42">
        <v>3.59</v>
      </c>
      <c r="U543" s="42">
        <v>2.2000000000000002</v>
      </c>
      <c r="V543" s="42">
        <v>4.2</v>
      </c>
      <c r="W543" s="42">
        <v>52</v>
      </c>
      <c r="X543" s="42">
        <v>66</v>
      </c>
      <c r="Y543" s="42">
        <v>0.5</v>
      </c>
      <c r="Z543" s="42">
        <v>0.5</v>
      </c>
      <c r="AA543" s="42">
        <v>1.5</v>
      </c>
      <c r="AB543" s="42">
        <v>0.5</v>
      </c>
      <c r="AC543" s="42">
        <v>1</v>
      </c>
      <c r="AD543" s="42">
        <v>0.5</v>
      </c>
      <c r="AE543" s="42">
        <v>0</v>
      </c>
      <c r="AF543" s="42">
        <v>0</v>
      </c>
      <c r="AG543" s="42">
        <v>0</v>
      </c>
      <c r="AH543" s="42">
        <v>0</v>
      </c>
      <c r="AI543" s="47">
        <v>1</v>
      </c>
      <c r="AJ543" s="47">
        <v>1</v>
      </c>
      <c r="AK543" s="47">
        <v>1</v>
      </c>
      <c r="AL543" s="47">
        <v>0</v>
      </c>
      <c r="AM543" s="47">
        <v>1</v>
      </c>
      <c r="AN543">
        <v>0</v>
      </c>
      <c r="AO543" s="47">
        <v>0</v>
      </c>
      <c r="AP543" s="47">
        <v>0</v>
      </c>
      <c r="AQ543" s="47">
        <v>0</v>
      </c>
      <c r="AR543" s="47">
        <v>0</v>
      </c>
      <c r="AS543" s="47">
        <v>0</v>
      </c>
      <c r="AT543" s="47">
        <v>0</v>
      </c>
      <c r="AU543" s="47">
        <v>2</v>
      </c>
      <c r="AV543" s="47">
        <v>1</v>
      </c>
      <c r="AW543" s="47">
        <v>1</v>
      </c>
      <c r="AX543" s="47">
        <v>0</v>
      </c>
      <c r="AY543">
        <v>1</v>
      </c>
      <c r="AZ543" s="47">
        <v>0</v>
      </c>
      <c r="BA543" s="47">
        <v>0</v>
      </c>
      <c r="BB543">
        <v>0</v>
      </c>
      <c r="BC543" t="s">
        <v>965</v>
      </c>
      <c r="BD543">
        <v>2.2000000000000002</v>
      </c>
      <c r="BE543">
        <v>4.2</v>
      </c>
      <c r="BF543">
        <v>1</v>
      </c>
      <c r="BG543">
        <v>1</v>
      </c>
    </row>
    <row r="544" spans="1:59" x14ac:dyDescent="0.25">
      <c r="A544" s="47">
        <v>2</v>
      </c>
      <c r="B544" s="47">
        <v>22</v>
      </c>
      <c r="C544" s="47">
        <v>13</v>
      </c>
      <c r="D544" s="47">
        <v>5</v>
      </c>
      <c r="E544" s="47">
        <v>10</v>
      </c>
      <c r="F544" s="47">
        <v>0</v>
      </c>
      <c r="G544" s="47">
        <v>1</v>
      </c>
      <c r="H544" s="47">
        <v>1</v>
      </c>
      <c r="I544" s="47">
        <v>0</v>
      </c>
      <c r="J544" s="47">
        <v>4</v>
      </c>
      <c r="K544" s="47">
        <v>21</v>
      </c>
      <c r="L544" s="47">
        <v>265</v>
      </c>
      <c r="M544" s="47">
        <v>3</v>
      </c>
      <c r="N544" s="47">
        <v>7</v>
      </c>
      <c r="O544" s="42">
        <v>2.4</v>
      </c>
      <c r="P544" s="42">
        <v>6.33</v>
      </c>
      <c r="Q544" s="42">
        <v>-1.99</v>
      </c>
      <c r="R544" s="42">
        <v>3.85</v>
      </c>
      <c r="S544" s="47">
        <v>15</v>
      </c>
      <c r="T544" s="42">
        <v>2.2599999999999998</v>
      </c>
      <c r="U544" s="42">
        <v>4.628571428571429</v>
      </c>
      <c r="V544" s="42">
        <v>3.1624999999999996</v>
      </c>
      <c r="W544" s="42">
        <v>82</v>
      </c>
      <c r="X544" s="42">
        <v>96</v>
      </c>
      <c r="Y544" s="42">
        <v>0.67</v>
      </c>
      <c r="Z544" s="42">
        <v>1.47</v>
      </c>
      <c r="AA544" s="42">
        <v>0.87</v>
      </c>
      <c r="AB544" s="42">
        <v>0.13</v>
      </c>
      <c r="AC544" s="42">
        <v>0.33</v>
      </c>
      <c r="AD544" s="42">
        <v>0.27</v>
      </c>
      <c r="AE544" s="42">
        <v>0</v>
      </c>
      <c r="AF544" s="42">
        <v>7.0000000000000007E-2</v>
      </c>
      <c r="AG544" s="42">
        <v>7.0000000000000007E-2</v>
      </c>
      <c r="AH544" s="42">
        <v>0</v>
      </c>
      <c r="AI544" s="47">
        <v>2</v>
      </c>
      <c r="AJ544" s="47">
        <v>12</v>
      </c>
      <c r="AK544" s="47">
        <v>4</v>
      </c>
      <c r="AL544" s="47">
        <v>2</v>
      </c>
      <c r="AM544" s="47">
        <v>4</v>
      </c>
      <c r="AN544">
        <v>0</v>
      </c>
      <c r="AO544" s="47">
        <v>2</v>
      </c>
      <c r="AP544" s="47">
        <v>1</v>
      </c>
      <c r="AQ544" s="47">
        <v>0</v>
      </c>
      <c r="AR544" s="47">
        <v>0</v>
      </c>
      <c r="AS544" s="47">
        <v>8</v>
      </c>
      <c r="AT544" s="47">
        <v>10</v>
      </c>
      <c r="AU544" s="47">
        <v>9</v>
      </c>
      <c r="AV544" s="47">
        <v>0</v>
      </c>
      <c r="AW544" s="47">
        <v>1</v>
      </c>
      <c r="AX544" s="47">
        <v>0</v>
      </c>
      <c r="AY544">
        <v>2</v>
      </c>
      <c r="AZ544" s="47">
        <v>0</v>
      </c>
      <c r="BA544" s="47">
        <v>1</v>
      </c>
      <c r="BB544">
        <v>0</v>
      </c>
      <c r="BC544" t="s">
        <v>374</v>
      </c>
      <c r="BD544">
        <v>33.4</v>
      </c>
      <c r="BE544">
        <v>25.3</v>
      </c>
      <c r="BF544">
        <v>7</v>
      </c>
      <c r="BG544">
        <v>8</v>
      </c>
    </row>
    <row r="545" spans="1:59" x14ac:dyDescent="0.25">
      <c r="A545" s="47">
        <v>1</v>
      </c>
      <c r="B545" s="47">
        <v>1</v>
      </c>
      <c r="C545" s="47">
        <v>1</v>
      </c>
      <c r="D545" s="47">
        <v>0</v>
      </c>
      <c r="E545" s="47">
        <v>0</v>
      </c>
      <c r="F545" s="47">
        <v>0</v>
      </c>
      <c r="G545" s="47">
        <v>0</v>
      </c>
      <c r="H545" s="47">
        <v>0</v>
      </c>
      <c r="I545" s="47">
        <v>0</v>
      </c>
      <c r="J545" s="47">
        <v>1</v>
      </c>
      <c r="K545" s="47">
        <v>21</v>
      </c>
      <c r="L545" s="47">
        <v>276</v>
      </c>
      <c r="M545" s="47">
        <v>3</v>
      </c>
      <c r="N545" s="47">
        <v>6</v>
      </c>
      <c r="O545" s="42">
        <v>-1.3</v>
      </c>
      <c r="P545" s="42">
        <v>0.9</v>
      </c>
      <c r="Q545" s="42">
        <v>-0.96</v>
      </c>
      <c r="R545" s="42">
        <v>2.4500000000000002</v>
      </c>
      <c r="S545" s="47">
        <v>2</v>
      </c>
      <c r="T545" s="42">
        <v>-0.61</v>
      </c>
      <c r="U545" s="42">
        <v>0</v>
      </c>
      <c r="V545" s="42">
        <v>2.4500000000000002</v>
      </c>
      <c r="W545" s="42">
        <v>92</v>
      </c>
      <c r="X545" s="42">
        <v>103</v>
      </c>
      <c r="Y545" s="42">
        <v>0</v>
      </c>
      <c r="Z545" s="42">
        <v>0.5</v>
      </c>
      <c r="AA545" s="42">
        <v>0.5</v>
      </c>
      <c r="AB545" s="42">
        <v>0.5</v>
      </c>
      <c r="AC545" s="42">
        <v>0</v>
      </c>
      <c r="AD545" s="42">
        <v>0.5</v>
      </c>
      <c r="AE545" s="42">
        <v>0</v>
      </c>
      <c r="AF545" s="42">
        <v>0</v>
      </c>
      <c r="AG545" s="42">
        <v>0</v>
      </c>
      <c r="AH545" s="42">
        <v>0</v>
      </c>
      <c r="AI545" s="47">
        <v>0</v>
      </c>
      <c r="AJ545" s="47">
        <v>0</v>
      </c>
      <c r="AK545" s="47">
        <v>0</v>
      </c>
      <c r="AL545" s="47">
        <v>0</v>
      </c>
      <c r="AM545" s="47">
        <v>0</v>
      </c>
      <c r="AN545">
        <v>0</v>
      </c>
      <c r="AO545" s="47">
        <v>0</v>
      </c>
      <c r="AP545" s="47">
        <v>0</v>
      </c>
      <c r="AQ545" s="47">
        <v>0</v>
      </c>
      <c r="AR545" s="47">
        <v>0</v>
      </c>
      <c r="AS545" s="47">
        <v>0</v>
      </c>
      <c r="AT545" s="47">
        <v>1</v>
      </c>
      <c r="AU545" s="47">
        <v>1</v>
      </c>
      <c r="AV545" s="47">
        <v>1</v>
      </c>
      <c r="AW545" s="47">
        <v>0</v>
      </c>
      <c r="AX545" s="47">
        <v>0</v>
      </c>
      <c r="AY545">
        <v>1</v>
      </c>
      <c r="AZ545" s="47">
        <v>0</v>
      </c>
      <c r="BA545" s="47">
        <v>0</v>
      </c>
      <c r="BB545">
        <v>0</v>
      </c>
      <c r="BC545" t="s">
        <v>532</v>
      </c>
      <c r="BD545">
        <v>0</v>
      </c>
      <c r="BE545">
        <v>4.9000000000000004</v>
      </c>
      <c r="BF545">
        <v>0</v>
      </c>
      <c r="BG545">
        <v>2</v>
      </c>
    </row>
    <row r="546" spans="1:59" x14ac:dyDescent="0.25">
      <c r="A546" s="47">
        <v>4</v>
      </c>
      <c r="B546" s="47">
        <v>36</v>
      </c>
      <c r="C546" s="47">
        <v>18</v>
      </c>
      <c r="D546" s="47">
        <v>6</v>
      </c>
      <c r="E546" s="47">
        <v>7</v>
      </c>
      <c r="F546" s="47">
        <v>0</v>
      </c>
      <c r="G546" s="47">
        <v>4</v>
      </c>
      <c r="H546" s="47">
        <v>0</v>
      </c>
      <c r="I546" s="47">
        <v>0</v>
      </c>
      <c r="J546" s="47">
        <v>3</v>
      </c>
      <c r="K546" s="47">
        <v>21</v>
      </c>
      <c r="L546" s="47">
        <v>294</v>
      </c>
      <c r="M546" s="47">
        <v>2</v>
      </c>
      <c r="N546" s="47">
        <v>6</v>
      </c>
      <c r="O546" s="42">
        <v>0.2</v>
      </c>
      <c r="P546" s="42">
        <v>6.39</v>
      </c>
      <c r="Q546" s="42">
        <v>-1</v>
      </c>
      <c r="R546" s="42">
        <v>3.26</v>
      </c>
      <c r="S546" s="47">
        <v>19</v>
      </c>
      <c r="T546" s="42">
        <v>0.61</v>
      </c>
      <c r="U546" s="42">
        <v>3.9444444444444446</v>
      </c>
      <c r="V546" s="42">
        <v>2.6199999999999997</v>
      </c>
      <c r="W546" s="42">
        <v>87</v>
      </c>
      <c r="X546" s="42">
        <v>102</v>
      </c>
      <c r="Y546" s="42">
        <v>0.37</v>
      </c>
      <c r="Z546" s="42">
        <v>1.89</v>
      </c>
      <c r="AA546" s="42">
        <v>0.95</v>
      </c>
      <c r="AB546" s="42">
        <v>0.21</v>
      </c>
      <c r="AC546" s="42">
        <v>0.32</v>
      </c>
      <c r="AD546" s="42">
        <v>0.16</v>
      </c>
      <c r="AE546" s="42">
        <v>0</v>
      </c>
      <c r="AF546" s="42">
        <v>0</v>
      </c>
      <c r="AG546" s="42">
        <v>0.21</v>
      </c>
      <c r="AH546" s="42">
        <v>0</v>
      </c>
      <c r="AI546" s="47">
        <v>6</v>
      </c>
      <c r="AJ546" s="47">
        <v>17</v>
      </c>
      <c r="AK546" s="47">
        <v>8</v>
      </c>
      <c r="AL546" s="47">
        <v>1</v>
      </c>
      <c r="AM546" s="47">
        <v>4</v>
      </c>
      <c r="AN546">
        <v>0</v>
      </c>
      <c r="AO546" s="47">
        <v>2</v>
      </c>
      <c r="AP546" s="47">
        <v>0</v>
      </c>
      <c r="AQ546" s="47">
        <v>2</v>
      </c>
      <c r="AR546" s="47">
        <v>0</v>
      </c>
      <c r="AS546" s="47">
        <v>1</v>
      </c>
      <c r="AT546" s="47">
        <v>19</v>
      </c>
      <c r="AU546" s="47">
        <v>10</v>
      </c>
      <c r="AV546" s="47">
        <v>3</v>
      </c>
      <c r="AW546" s="47">
        <v>2</v>
      </c>
      <c r="AX546" s="47">
        <v>0</v>
      </c>
      <c r="AY546">
        <v>1</v>
      </c>
      <c r="AZ546" s="47">
        <v>0</v>
      </c>
      <c r="BA546" s="47">
        <v>2</v>
      </c>
      <c r="BB546">
        <v>0</v>
      </c>
      <c r="BC546" t="s">
        <v>350</v>
      </c>
      <c r="BD546">
        <v>35.6</v>
      </c>
      <c r="BE546">
        <v>26.3</v>
      </c>
      <c r="BF546">
        <v>9</v>
      </c>
      <c r="BG546">
        <v>10</v>
      </c>
    </row>
    <row r="547" spans="1:59" x14ac:dyDescent="0.25">
      <c r="A547" s="47">
        <v>2</v>
      </c>
      <c r="B547" s="47">
        <v>7</v>
      </c>
      <c r="C547" s="47">
        <v>16</v>
      </c>
      <c r="D547" s="47">
        <v>1</v>
      </c>
      <c r="E547" s="47">
        <v>4</v>
      </c>
      <c r="F547" s="47">
        <v>0</v>
      </c>
      <c r="G547" s="47">
        <v>0</v>
      </c>
      <c r="H547" s="47">
        <v>0</v>
      </c>
      <c r="I547" s="47">
        <v>0</v>
      </c>
      <c r="J547" s="47">
        <v>2</v>
      </c>
      <c r="K547" s="47">
        <v>21</v>
      </c>
      <c r="L547" s="47">
        <v>283</v>
      </c>
      <c r="M547" s="47">
        <v>2</v>
      </c>
      <c r="N547" s="47">
        <v>6</v>
      </c>
      <c r="O547" s="42">
        <v>1.6</v>
      </c>
      <c r="P547" s="42">
        <v>3.81</v>
      </c>
      <c r="Q547" s="42">
        <v>-0.23</v>
      </c>
      <c r="R547" s="42">
        <v>2.4</v>
      </c>
      <c r="S547" s="47">
        <v>6</v>
      </c>
      <c r="T547" s="42">
        <v>1.62</v>
      </c>
      <c r="U547" s="42">
        <v>4.8666666666666663</v>
      </c>
      <c r="V547" s="42">
        <v>-6.6666666666666582E-2</v>
      </c>
      <c r="W547" s="42">
        <v>69</v>
      </c>
      <c r="X547" s="42">
        <v>76</v>
      </c>
      <c r="Y547" s="42">
        <v>0.67</v>
      </c>
      <c r="Z547" s="42">
        <v>1.17</v>
      </c>
      <c r="AA547" s="42">
        <v>2.67</v>
      </c>
      <c r="AB547" s="42">
        <v>0.33</v>
      </c>
      <c r="AC547" s="42">
        <v>0.17</v>
      </c>
      <c r="AD547" s="42">
        <v>0.33</v>
      </c>
      <c r="AE547" s="42">
        <v>0</v>
      </c>
      <c r="AF547" s="42">
        <v>0</v>
      </c>
      <c r="AG547" s="42">
        <v>0</v>
      </c>
      <c r="AH547" s="42">
        <v>0</v>
      </c>
      <c r="AI547" s="47">
        <v>2</v>
      </c>
      <c r="AJ547" s="47">
        <v>5</v>
      </c>
      <c r="AK547" s="47">
        <v>8</v>
      </c>
      <c r="AL547" s="47">
        <v>0</v>
      </c>
      <c r="AM547" s="47">
        <v>0</v>
      </c>
      <c r="AN547">
        <v>0</v>
      </c>
      <c r="AO547" s="47">
        <v>2</v>
      </c>
      <c r="AP547" s="47">
        <v>0</v>
      </c>
      <c r="AQ547" s="47">
        <v>0</v>
      </c>
      <c r="AR547" s="47">
        <v>0</v>
      </c>
      <c r="AS547" s="47">
        <v>2</v>
      </c>
      <c r="AT547" s="47">
        <v>2</v>
      </c>
      <c r="AU547" s="47">
        <v>8</v>
      </c>
      <c r="AV547" s="47">
        <v>2</v>
      </c>
      <c r="AW547" s="47">
        <v>1</v>
      </c>
      <c r="AX547" s="47">
        <v>0</v>
      </c>
      <c r="AY547">
        <v>0</v>
      </c>
      <c r="AZ547" s="47">
        <v>0</v>
      </c>
      <c r="BA547" s="47">
        <v>0</v>
      </c>
      <c r="BB547">
        <v>0</v>
      </c>
      <c r="BC547" t="s">
        <v>143</v>
      </c>
      <c r="BD547">
        <v>14.6</v>
      </c>
      <c r="BE547">
        <v>-0.19999999999999996</v>
      </c>
      <c r="BF547">
        <v>3</v>
      </c>
      <c r="BG547">
        <v>3</v>
      </c>
    </row>
    <row r="548" spans="1:59" x14ac:dyDescent="0.25">
      <c r="A548" s="47">
        <v>1</v>
      </c>
      <c r="B548" s="47">
        <v>10</v>
      </c>
      <c r="C548" s="47">
        <v>3</v>
      </c>
      <c r="D548" s="47">
        <v>3</v>
      </c>
      <c r="E548" s="47">
        <v>8</v>
      </c>
      <c r="F548" s="47">
        <v>1</v>
      </c>
      <c r="G548" s="47">
        <v>2</v>
      </c>
      <c r="H548" s="47">
        <v>0</v>
      </c>
      <c r="I548" s="47">
        <v>0</v>
      </c>
      <c r="J548" s="47">
        <v>3</v>
      </c>
      <c r="K548" s="47">
        <v>21</v>
      </c>
      <c r="L548" s="47">
        <v>265</v>
      </c>
      <c r="M548" s="47">
        <v>2</v>
      </c>
      <c r="N548" s="47">
        <v>7</v>
      </c>
      <c r="O548" s="42">
        <v>5.8</v>
      </c>
      <c r="P548" s="42">
        <v>9.59</v>
      </c>
      <c r="Q548" s="42">
        <v>-0.88</v>
      </c>
      <c r="R548" s="42">
        <v>6.48</v>
      </c>
      <c r="S548" s="47">
        <v>6</v>
      </c>
      <c r="T548" s="42">
        <v>4.93</v>
      </c>
      <c r="U548" s="42">
        <v>9.1666666666666661</v>
      </c>
      <c r="V548" s="42">
        <v>3.7999999999999994</v>
      </c>
      <c r="W548" s="42">
        <v>92</v>
      </c>
      <c r="X548" s="42">
        <v>96</v>
      </c>
      <c r="Y548" s="42">
        <v>1.33</v>
      </c>
      <c r="Z548" s="42">
        <v>1.67</v>
      </c>
      <c r="AA548" s="42">
        <v>0.5</v>
      </c>
      <c r="AB548" s="42">
        <v>0.17</v>
      </c>
      <c r="AC548" s="42">
        <v>0.5</v>
      </c>
      <c r="AD548" s="42">
        <v>0.5</v>
      </c>
      <c r="AE548" s="42">
        <v>0.17</v>
      </c>
      <c r="AF548" s="42">
        <v>0</v>
      </c>
      <c r="AG548" s="42">
        <v>0.33</v>
      </c>
      <c r="AH548" s="42">
        <v>0</v>
      </c>
      <c r="AI548" s="47">
        <v>5</v>
      </c>
      <c r="AJ548" s="47">
        <v>6</v>
      </c>
      <c r="AK548" s="47">
        <v>0</v>
      </c>
      <c r="AL548" s="47">
        <v>0</v>
      </c>
      <c r="AM548" s="47">
        <v>2</v>
      </c>
      <c r="AN548">
        <v>1</v>
      </c>
      <c r="AO548" s="47">
        <v>2</v>
      </c>
      <c r="AP548" s="47">
        <v>0</v>
      </c>
      <c r="AQ548" s="47">
        <v>1</v>
      </c>
      <c r="AR548" s="47">
        <v>0</v>
      </c>
      <c r="AS548" s="47">
        <v>3</v>
      </c>
      <c r="AT548" s="47">
        <v>4</v>
      </c>
      <c r="AU548" s="47">
        <v>3</v>
      </c>
      <c r="AV548" s="47">
        <v>1</v>
      </c>
      <c r="AW548" s="47">
        <v>1</v>
      </c>
      <c r="AX548" s="47">
        <v>0</v>
      </c>
      <c r="AY548">
        <v>1</v>
      </c>
      <c r="AZ548" s="47">
        <v>0</v>
      </c>
      <c r="BA548" s="47">
        <v>1</v>
      </c>
      <c r="BB548">
        <v>0</v>
      </c>
      <c r="BC548" t="s">
        <v>126</v>
      </c>
      <c r="BD548">
        <v>27.499999999999996</v>
      </c>
      <c r="BE548">
        <v>11.399999999999999</v>
      </c>
      <c r="BF548">
        <v>3</v>
      </c>
      <c r="BG548">
        <v>3</v>
      </c>
    </row>
    <row r="549" spans="1:59" x14ac:dyDescent="0.25">
      <c r="A549" s="47">
        <v>3</v>
      </c>
      <c r="B549" s="47">
        <v>4</v>
      </c>
      <c r="C549" s="47">
        <v>6</v>
      </c>
      <c r="D549" s="47">
        <v>0</v>
      </c>
      <c r="E549" s="47">
        <v>1</v>
      </c>
      <c r="F549" s="47">
        <v>0</v>
      </c>
      <c r="G549" s="47">
        <v>1</v>
      </c>
      <c r="H549" s="47">
        <v>0</v>
      </c>
      <c r="I549" s="47">
        <v>0</v>
      </c>
      <c r="J549" s="47">
        <v>1</v>
      </c>
      <c r="K549" s="47">
        <v>21</v>
      </c>
      <c r="L549" s="47">
        <v>266</v>
      </c>
      <c r="M549" s="47">
        <v>3</v>
      </c>
      <c r="N549" s="47">
        <v>3</v>
      </c>
      <c r="O549" s="42">
        <v>2.2999999999999998</v>
      </c>
      <c r="P549" s="42">
        <v>5.27</v>
      </c>
      <c r="Q549" s="42">
        <v>0.32</v>
      </c>
      <c r="R549" s="42">
        <v>1.34</v>
      </c>
      <c r="S549" s="47">
        <v>5</v>
      </c>
      <c r="T549" s="42">
        <v>2.14</v>
      </c>
      <c r="U549" s="42">
        <v>1</v>
      </c>
      <c r="V549" s="42">
        <v>1.8499999999999999</v>
      </c>
      <c r="W549" s="42">
        <v>63</v>
      </c>
      <c r="X549" s="42">
        <v>105</v>
      </c>
      <c r="Y549" s="42">
        <v>0.2</v>
      </c>
      <c r="Z549" s="42">
        <v>0.8</v>
      </c>
      <c r="AA549" s="42">
        <v>1.2</v>
      </c>
      <c r="AB549" s="42">
        <v>0.6</v>
      </c>
      <c r="AC549" s="42">
        <v>0</v>
      </c>
      <c r="AD549" s="42">
        <v>0.2</v>
      </c>
      <c r="AE549" s="42">
        <v>0</v>
      </c>
      <c r="AF549" s="42">
        <v>0</v>
      </c>
      <c r="AG549" s="42">
        <v>0.2</v>
      </c>
      <c r="AH549" s="42">
        <v>0</v>
      </c>
      <c r="AI549" s="47">
        <v>1</v>
      </c>
      <c r="AJ549" s="47">
        <v>0</v>
      </c>
      <c r="AK549" s="47">
        <v>5</v>
      </c>
      <c r="AL549" s="47">
        <v>1</v>
      </c>
      <c r="AM549" s="47">
        <v>0</v>
      </c>
      <c r="AN549">
        <v>0</v>
      </c>
      <c r="AO549" s="47">
        <v>1</v>
      </c>
      <c r="AP549" s="47">
        <v>0</v>
      </c>
      <c r="AQ549" s="47">
        <v>0</v>
      </c>
      <c r="AR549" s="47">
        <v>0</v>
      </c>
      <c r="AS549" s="47">
        <v>0</v>
      </c>
      <c r="AT549" s="47">
        <v>4</v>
      </c>
      <c r="AU549" s="47">
        <v>1</v>
      </c>
      <c r="AV549" s="47">
        <v>2</v>
      </c>
      <c r="AW549" s="47">
        <v>0</v>
      </c>
      <c r="AX549" s="47">
        <v>0</v>
      </c>
      <c r="AY549">
        <v>0</v>
      </c>
      <c r="AZ549" s="47">
        <v>0</v>
      </c>
      <c r="BA549" s="47">
        <v>1</v>
      </c>
      <c r="BB549">
        <v>0</v>
      </c>
      <c r="BC549" t="s">
        <v>119</v>
      </c>
      <c r="BD549">
        <v>3</v>
      </c>
      <c r="BE549">
        <v>3.7</v>
      </c>
      <c r="BF549">
        <v>3</v>
      </c>
      <c r="BG549">
        <v>2</v>
      </c>
    </row>
    <row r="550" spans="1:59" x14ac:dyDescent="0.25">
      <c r="A550" s="47">
        <v>0</v>
      </c>
      <c r="B550" s="47">
        <v>3</v>
      </c>
      <c r="C550" s="47">
        <v>8</v>
      </c>
      <c r="D550" s="47">
        <v>1</v>
      </c>
      <c r="E550" s="47">
        <v>0</v>
      </c>
      <c r="F550" s="47">
        <v>1</v>
      </c>
      <c r="G550" s="47">
        <v>0</v>
      </c>
      <c r="H550" s="47">
        <v>0</v>
      </c>
      <c r="I550" s="47">
        <v>0</v>
      </c>
      <c r="J550" s="47">
        <v>2</v>
      </c>
      <c r="K550" s="47">
        <v>21</v>
      </c>
      <c r="L550" s="47">
        <v>265</v>
      </c>
      <c r="M550" s="47">
        <v>2</v>
      </c>
      <c r="N550" s="47">
        <v>7</v>
      </c>
      <c r="O550" s="42">
        <v>-0.6</v>
      </c>
      <c r="P550" s="42">
        <v>4.7699999999999996</v>
      </c>
      <c r="Q550" s="42">
        <v>-1.1499999999999999</v>
      </c>
      <c r="R550" s="42">
        <v>3.4</v>
      </c>
      <c r="S550" s="47">
        <v>5</v>
      </c>
      <c r="T550" s="42">
        <v>-0.01</v>
      </c>
      <c r="U550" s="42">
        <v>5.85</v>
      </c>
      <c r="V550" s="42">
        <v>1.7666666666666668</v>
      </c>
      <c r="W550" s="42">
        <v>74</v>
      </c>
      <c r="X550" s="42">
        <v>96</v>
      </c>
      <c r="Y550" s="42">
        <v>0</v>
      </c>
      <c r="Z550" s="42">
        <v>0.6</v>
      </c>
      <c r="AA550" s="42">
        <v>1.6</v>
      </c>
      <c r="AB550" s="42">
        <v>0</v>
      </c>
      <c r="AC550" s="42">
        <v>0.2</v>
      </c>
      <c r="AD550" s="42">
        <v>0.4</v>
      </c>
      <c r="AE550" s="42">
        <v>0.2</v>
      </c>
      <c r="AF550" s="42">
        <v>0</v>
      </c>
      <c r="AG550" s="42">
        <v>0</v>
      </c>
      <c r="AH550" s="42">
        <v>0</v>
      </c>
      <c r="AI550" s="47">
        <v>0</v>
      </c>
      <c r="AJ550" s="47">
        <v>2</v>
      </c>
      <c r="AK550" s="47">
        <v>5</v>
      </c>
      <c r="AL550" s="47">
        <v>0</v>
      </c>
      <c r="AM550" s="47">
        <v>1</v>
      </c>
      <c r="AN550">
        <v>1</v>
      </c>
      <c r="AO550" s="47">
        <v>1</v>
      </c>
      <c r="AP550" s="47">
        <v>0</v>
      </c>
      <c r="AQ550" s="47">
        <v>0</v>
      </c>
      <c r="AR550" s="47">
        <v>0</v>
      </c>
      <c r="AS550" s="47">
        <v>0</v>
      </c>
      <c r="AT550" s="47">
        <v>1</v>
      </c>
      <c r="AU550" s="47">
        <v>3</v>
      </c>
      <c r="AV550" s="47">
        <v>0</v>
      </c>
      <c r="AW550" s="47">
        <v>0</v>
      </c>
      <c r="AX550" s="47">
        <v>0</v>
      </c>
      <c r="AY550">
        <v>1</v>
      </c>
      <c r="AZ550" s="47">
        <v>0</v>
      </c>
      <c r="BA550" s="47">
        <v>0</v>
      </c>
      <c r="BB550">
        <v>0</v>
      </c>
      <c r="BC550" t="s">
        <v>835</v>
      </c>
      <c r="BD550">
        <v>11.7</v>
      </c>
      <c r="BE550">
        <v>5.3</v>
      </c>
      <c r="BF550">
        <v>2</v>
      </c>
      <c r="BG550">
        <v>3</v>
      </c>
    </row>
    <row r="551" spans="1:59" x14ac:dyDescent="0.25">
      <c r="A551" s="47">
        <v>1</v>
      </c>
      <c r="B551" s="47">
        <v>14</v>
      </c>
      <c r="C551" s="47">
        <v>9</v>
      </c>
      <c r="D551" s="47">
        <v>14</v>
      </c>
      <c r="E551" s="47">
        <v>26</v>
      </c>
      <c r="F551" s="47">
        <v>2</v>
      </c>
      <c r="G551" s="47">
        <v>9</v>
      </c>
      <c r="H551" s="47">
        <v>5</v>
      </c>
      <c r="I551" s="47">
        <v>0</v>
      </c>
      <c r="J551" s="47">
        <v>0</v>
      </c>
      <c r="K551" s="47">
        <v>21</v>
      </c>
      <c r="L551" s="47">
        <v>275</v>
      </c>
      <c r="M551" s="47">
        <v>5</v>
      </c>
      <c r="N551" s="47">
        <v>7</v>
      </c>
      <c r="O551" s="42">
        <v>2.1</v>
      </c>
      <c r="P551" s="42">
        <v>11.29</v>
      </c>
      <c r="Q551" s="42">
        <v>0.06</v>
      </c>
      <c r="R551" s="42">
        <v>5.33</v>
      </c>
      <c r="S551" s="47">
        <v>20</v>
      </c>
      <c r="T551" s="42">
        <v>2.1</v>
      </c>
      <c r="U551" s="42">
        <v>4.8899999999999997</v>
      </c>
      <c r="V551" s="42">
        <v>5.77</v>
      </c>
      <c r="W551" s="42">
        <v>80</v>
      </c>
      <c r="X551" s="42">
        <v>75</v>
      </c>
      <c r="Y551" s="42">
        <v>1.3</v>
      </c>
      <c r="Z551" s="42">
        <v>0.7</v>
      </c>
      <c r="AA551" s="42">
        <v>0.45</v>
      </c>
      <c r="AB551" s="42">
        <v>0.05</v>
      </c>
      <c r="AC551" s="42">
        <v>0.7</v>
      </c>
      <c r="AD551" s="42">
        <v>0</v>
      </c>
      <c r="AE551" s="42">
        <v>0.1</v>
      </c>
      <c r="AF551" s="42">
        <v>0.25</v>
      </c>
      <c r="AG551" s="42">
        <v>0.45</v>
      </c>
      <c r="AH551" s="42">
        <v>0</v>
      </c>
      <c r="AI551" s="47">
        <v>16</v>
      </c>
      <c r="AJ551" s="47">
        <v>9</v>
      </c>
      <c r="AK551" s="47">
        <v>6</v>
      </c>
      <c r="AL551" s="47">
        <v>0</v>
      </c>
      <c r="AM551" s="47">
        <v>5</v>
      </c>
      <c r="AN551">
        <v>0</v>
      </c>
      <c r="AO551" s="47">
        <v>0</v>
      </c>
      <c r="AP551" s="47">
        <v>2</v>
      </c>
      <c r="AQ551" s="47">
        <v>5</v>
      </c>
      <c r="AR551" s="47">
        <v>0</v>
      </c>
      <c r="AS551" s="47">
        <v>10</v>
      </c>
      <c r="AT551" s="47">
        <v>5</v>
      </c>
      <c r="AU551" s="47">
        <v>3</v>
      </c>
      <c r="AV551" s="47">
        <v>1</v>
      </c>
      <c r="AW551" s="47">
        <v>9</v>
      </c>
      <c r="AX551" s="47">
        <v>2</v>
      </c>
      <c r="AY551">
        <v>0</v>
      </c>
      <c r="AZ551" s="47">
        <v>3</v>
      </c>
      <c r="BA551" s="47">
        <v>4</v>
      </c>
      <c r="BB551">
        <v>0</v>
      </c>
      <c r="BC551" t="s">
        <v>190</v>
      </c>
      <c r="BD551">
        <v>43</v>
      </c>
      <c r="BE551">
        <v>55.099999999999994</v>
      </c>
      <c r="BF551">
        <v>9</v>
      </c>
      <c r="BG551">
        <v>10</v>
      </c>
    </row>
    <row r="552" spans="1:59" x14ac:dyDescent="0.25">
      <c r="A552" s="47">
        <v>5</v>
      </c>
      <c r="B552" s="47">
        <v>19</v>
      </c>
      <c r="C552" s="47">
        <v>29</v>
      </c>
      <c r="D552" s="47">
        <v>13</v>
      </c>
      <c r="E552" s="47">
        <v>38</v>
      </c>
      <c r="F552" s="47">
        <v>3</v>
      </c>
      <c r="G552" s="47">
        <v>10</v>
      </c>
      <c r="H552" s="47">
        <v>10</v>
      </c>
      <c r="I552" s="47">
        <v>1</v>
      </c>
      <c r="J552" s="47">
        <v>0</v>
      </c>
      <c r="K552" s="47">
        <v>21</v>
      </c>
      <c r="L552" s="47">
        <v>293</v>
      </c>
      <c r="M552" s="47">
        <v>5</v>
      </c>
      <c r="N552" s="47">
        <v>7</v>
      </c>
      <c r="O552" s="42">
        <v>10.199999999999999</v>
      </c>
      <c r="P552" s="42">
        <v>13.7</v>
      </c>
      <c r="Q552" s="42">
        <v>0.19</v>
      </c>
      <c r="R552" s="42">
        <v>7.85</v>
      </c>
      <c r="S552" s="47">
        <v>19</v>
      </c>
      <c r="T552" s="42">
        <v>8.31</v>
      </c>
      <c r="U552" s="42">
        <v>8.9000000000000021</v>
      </c>
      <c r="V552" s="42">
        <v>6.666666666666667</v>
      </c>
      <c r="W552" s="42">
        <v>77</v>
      </c>
      <c r="X552" s="42">
        <v>103</v>
      </c>
      <c r="Y552" s="42">
        <v>2</v>
      </c>
      <c r="Z552" s="42">
        <v>1</v>
      </c>
      <c r="AA552" s="42">
        <v>1.53</v>
      </c>
      <c r="AB552" s="42">
        <v>0.26</v>
      </c>
      <c r="AC552" s="42">
        <v>0.68</v>
      </c>
      <c r="AD552" s="42">
        <v>0</v>
      </c>
      <c r="AE552" s="42">
        <v>0.16</v>
      </c>
      <c r="AF552" s="42">
        <v>0.53</v>
      </c>
      <c r="AG552" s="42">
        <v>0.53</v>
      </c>
      <c r="AH552" s="42">
        <v>0.05</v>
      </c>
      <c r="AI552" s="47">
        <v>17</v>
      </c>
      <c r="AJ552" s="47">
        <v>10</v>
      </c>
      <c r="AK552" s="47">
        <v>16</v>
      </c>
      <c r="AL552" s="47">
        <v>3</v>
      </c>
      <c r="AM552" s="47">
        <v>9</v>
      </c>
      <c r="AN552">
        <v>2</v>
      </c>
      <c r="AO552" s="47">
        <v>0</v>
      </c>
      <c r="AP552" s="47">
        <v>6</v>
      </c>
      <c r="AQ552" s="47">
        <v>7</v>
      </c>
      <c r="AR552" s="47">
        <v>0</v>
      </c>
      <c r="AS552" s="47">
        <v>21</v>
      </c>
      <c r="AT552" s="47">
        <v>9</v>
      </c>
      <c r="AU552" s="47">
        <v>13</v>
      </c>
      <c r="AV552" s="47">
        <v>2</v>
      </c>
      <c r="AW552" s="47">
        <v>4</v>
      </c>
      <c r="AX552" s="47">
        <v>1</v>
      </c>
      <c r="AY552">
        <v>0</v>
      </c>
      <c r="AZ552" s="47">
        <v>4</v>
      </c>
      <c r="BA552" s="47">
        <v>3</v>
      </c>
      <c r="BB552">
        <v>1</v>
      </c>
      <c r="BC552" t="s">
        <v>163</v>
      </c>
      <c r="BD552">
        <v>86.300000000000011</v>
      </c>
      <c r="BE552">
        <v>60.199999999999996</v>
      </c>
      <c r="BF552">
        <v>10</v>
      </c>
      <c r="BG552">
        <v>9</v>
      </c>
    </row>
    <row r="553" spans="1:59" x14ac:dyDescent="0.25">
      <c r="A553" s="47">
        <v>5</v>
      </c>
      <c r="B553" s="47">
        <v>8</v>
      </c>
      <c r="C553" s="47">
        <v>35</v>
      </c>
      <c r="D553" s="47">
        <v>31</v>
      </c>
      <c r="E553" s="47">
        <v>64</v>
      </c>
      <c r="F553" s="47">
        <v>5</v>
      </c>
      <c r="G553" s="47">
        <v>26</v>
      </c>
      <c r="H553" s="47">
        <v>7</v>
      </c>
      <c r="I553" s="47">
        <v>1</v>
      </c>
      <c r="J553" s="47">
        <v>0</v>
      </c>
      <c r="K553" s="47">
        <v>21</v>
      </c>
      <c r="L553" s="47">
        <v>282</v>
      </c>
      <c r="M553" s="47">
        <v>5</v>
      </c>
      <c r="N553" s="47">
        <v>7</v>
      </c>
      <c r="O553" s="42">
        <v>16.2</v>
      </c>
      <c r="P553" s="42">
        <v>19.440000000000001</v>
      </c>
      <c r="Q553" s="42">
        <v>1.62</v>
      </c>
      <c r="R553" s="42">
        <v>8.74</v>
      </c>
      <c r="S553" s="47">
        <v>19</v>
      </c>
      <c r="T553" s="42">
        <v>12.87</v>
      </c>
      <c r="U553" s="42">
        <v>9.9875000000000007</v>
      </c>
      <c r="V553" s="42">
        <v>7.8454545454545466</v>
      </c>
      <c r="W553" s="42">
        <v>93</v>
      </c>
      <c r="X553" s="42">
        <v>50</v>
      </c>
      <c r="Y553" s="42">
        <v>3.37</v>
      </c>
      <c r="Z553" s="42">
        <v>0.42</v>
      </c>
      <c r="AA553" s="42">
        <v>1.84</v>
      </c>
      <c r="AB553" s="42">
        <v>0.26</v>
      </c>
      <c r="AC553" s="42">
        <v>1.63</v>
      </c>
      <c r="AD553" s="42">
        <v>0</v>
      </c>
      <c r="AE553" s="42">
        <v>0.26</v>
      </c>
      <c r="AF553" s="42">
        <v>0.37</v>
      </c>
      <c r="AG553" s="42">
        <v>1.37</v>
      </c>
      <c r="AH553" s="42">
        <v>0.05</v>
      </c>
      <c r="AI553" s="47">
        <v>26</v>
      </c>
      <c r="AJ553" s="47">
        <v>4</v>
      </c>
      <c r="AK553" s="47">
        <v>19</v>
      </c>
      <c r="AL553" s="47">
        <v>2</v>
      </c>
      <c r="AM553" s="47">
        <v>14</v>
      </c>
      <c r="AN553">
        <v>4</v>
      </c>
      <c r="AO553" s="47">
        <v>0</v>
      </c>
      <c r="AP553" s="47">
        <v>3</v>
      </c>
      <c r="AQ553" s="47">
        <v>10</v>
      </c>
      <c r="AR553" s="47">
        <v>0</v>
      </c>
      <c r="AS553" s="47">
        <v>38</v>
      </c>
      <c r="AT553" s="47">
        <v>4</v>
      </c>
      <c r="AU553" s="47">
        <v>16</v>
      </c>
      <c r="AV553" s="47">
        <v>3</v>
      </c>
      <c r="AW553" s="47">
        <v>17</v>
      </c>
      <c r="AX553" s="47">
        <v>1</v>
      </c>
      <c r="AY553">
        <v>0</v>
      </c>
      <c r="AZ553" s="47">
        <v>4</v>
      </c>
      <c r="BA553" s="47">
        <v>16</v>
      </c>
      <c r="BB553">
        <v>1</v>
      </c>
      <c r="BC553" t="s">
        <v>164</v>
      </c>
      <c r="BD553">
        <v>77.300000000000011</v>
      </c>
      <c r="BE553">
        <v>86.8</v>
      </c>
      <c r="BF553">
        <v>8</v>
      </c>
      <c r="BG553">
        <v>11</v>
      </c>
    </row>
    <row r="554" spans="1:59" x14ac:dyDescent="0.25">
      <c r="A554" s="47">
        <v>2</v>
      </c>
      <c r="B554" s="47">
        <v>12</v>
      </c>
      <c r="C554" s="47">
        <v>35</v>
      </c>
      <c r="D554" s="47">
        <v>13</v>
      </c>
      <c r="E554" s="47">
        <v>33</v>
      </c>
      <c r="F554" s="47">
        <v>2</v>
      </c>
      <c r="G554" s="47">
        <v>10</v>
      </c>
      <c r="H554" s="47">
        <v>4</v>
      </c>
      <c r="I554" s="47">
        <v>1</v>
      </c>
      <c r="J554" s="47">
        <v>0</v>
      </c>
      <c r="K554" s="47">
        <v>21</v>
      </c>
      <c r="L554" s="47">
        <v>264</v>
      </c>
      <c r="M554" s="47">
        <v>5</v>
      </c>
      <c r="N554" s="47">
        <v>7</v>
      </c>
      <c r="O554" s="42">
        <v>5.3</v>
      </c>
      <c r="P554" s="42">
        <v>10.31</v>
      </c>
      <c r="Q554" s="42">
        <v>-0.86</v>
      </c>
      <c r="R554" s="42">
        <v>4.54</v>
      </c>
      <c r="S554" s="47">
        <v>19</v>
      </c>
      <c r="T554" s="42">
        <v>4.51</v>
      </c>
      <c r="U554" s="42">
        <v>5.5666666666666664</v>
      </c>
      <c r="V554" s="42">
        <v>3.59</v>
      </c>
      <c r="W554" s="42">
        <v>87</v>
      </c>
      <c r="X554" s="42">
        <v>98</v>
      </c>
      <c r="Y554" s="42">
        <v>1.74</v>
      </c>
      <c r="Z554" s="42">
        <v>0.63</v>
      </c>
      <c r="AA554" s="42">
        <v>1.84</v>
      </c>
      <c r="AB554" s="42">
        <v>0.11</v>
      </c>
      <c r="AC554" s="42">
        <v>0.68</v>
      </c>
      <c r="AD554" s="42">
        <v>0</v>
      </c>
      <c r="AE554" s="42">
        <v>0.11</v>
      </c>
      <c r="AF554" s="42">
        <v>0.21</v>
      </c>
      <c r="AG554" s="42">
        <v>0.53</v>
      </c>
      <c r="AH554" s="42">
        <v>0.05</v>
      </c>
      <c r="AI554" s="47">
        <v>11</v>
      </c>
      <c r="AJ554" s="47">
        <v>4</v>
      </c>
      <c r="AK554" s="47">
        <v>9</v>
      </c>
      <c r="AL554" s="47">
        <v>0</v>
      </c>
      <c r="AM554" s="47">
        <v>10</v>
      </c>
      <c r="AN554">
        <v>1</v>
      </c>
      <c r="AO554" s="47">
        <v>0</v>
      </c>
      <c r="AP554" s="47">
        <v>3</v>
      </c>
      <c r="AQ554" s="47">
        <v>5</v>
      </c>
      <c r="AR554" s="47">
        <v>0</v>
      </c>
      <c r="AS554" s="47">
        <v>22</v>
      </c>
      <c r="AT554" s="47">
        <v>8</v>
      </c>
      <c r="AU554" s="47">
        <v>26</v>
      </c>
      <c r="AV554" s="47">
        <v>2</v>
      </c>
      <c r="AW554" s="47">
        <v>3</v>
      </c>
      <c r="AX554" s="47">
        <v>1</v>
      </c>
      <c r="AY554">
        <v>0</v>
      </c>
      <c r="AZ554" s="47">
        <v>1</v>
      </c>
      <c r="BA554" s="47">
        <v>5</v>
      </c>
      <c r="BB554">
        <v>1</v>
      </c>
      <c r="BC554" t="s">
        <v>303</v>
      </c>
      <c r="BD554">
        <v>50.6</v>
      </c>
      <c r="BE554">
        <v>33.200000000000003</v>
      </c>
      <c r="BF554">
        <v>9</v>
      </c>
      <c r="BG554">
        <v>9</v>
      </c>
    </row>
    <row r="555" spans="1:59" x14ac:dyDescent="0.25">
      <c r="A555" s="47">
        <v>1</v>
      </c>
      <c r="B555" s="47">
        <v>14</v>
      </c>
      <c r="C555" s="47">
        <v>12</v>
      </c>
      <c r="D555" s="47">
        <v>5</v>
      </c>
      <c r="E555" s="47">
        <v>19</v>
      </c>
      <c r="F555" s="47">
        <v>2</v>
      </c>
      <c r="G555" s="47">
        <v>3</v>
      </c>
      <c r="H555" s="47">
        <v>2</v>
      </c>
      <c r="I555" s="47">
        <v>0</v>
      </c>
      <c r="J555" s="47">
        <v>0</v>
      </c>
      <c r="K555" s="47">
        <v>21</v>
      </c>
      <c r="L555" s="47">
        <v>262</v>
      </c>
      <c r="M555" s="47">
        <v>4</v>
      </c>
      <c r="N555" s="47">
        <v>2</v>
      </c>
      <c r="O555" s="42">
        <v>0.9</v>
      </c>
      <c r="P555" s="42">
        <v>8.59</v>
      </c>
      <c r="Q555" s="42">
        <v>-0.28999999999999998</v>
      </c>
      <c r="R555" s="42">
        <v>3.45</v>
      </c>
      <c r="S555" s="47">
        <v>16</v>
      </c>
      <c r="T555" s="42">
        <v>1.1100000000000001</v>
      </c>
      <c r="U555" s="42">
        <v>3.5124999999999997</v>
      </c>
      <c r="V555" s="42">
        <v>3.3874999999999997</v>
      </c>
      <c r="W555" s="42">
        <v>63</v>
      </c>
      <c r="X555" s="42">
        <v>71</v>
      </c>
      <c r="Y555" s="42">
        <v>1.19</v>
      </c>
      <c r="Z555" s="42">
        <v>0.88</v>
      </c>
      <c r="AA555" s="42">
        <v>0.75</v>
      </c>
      <c r="AB555" s="42">
        <v>0.06</v>
      </c>
      <c r="AC555" s="42">
        <v>0.31</v>
      </c>
      <c r="AD555" s="42">
        <v>0</v>
      </c>
      <c r="AE555" s="42">
        <v>0.12</v>
      </c>
      <c r="AF555" s="42">
        <v>0.12</v>
      </c>
      <c r="AG555" s="42">
        <v>0.19</v>
      </c>
      <c r="AH555" s="42">
        <v>0</v>
      </c>
      <c r="AI555" s="47">
        <v>13</v>
      </c>
      <c r="AJ555" s="47">
        <v>7</v>
      </c>
      <c r="AK555" s="47">
        <v>11</v>
      </c>
      <c r="AL555" s="47">
        <v>0</v>
      </c>
      <c r="AM555" s="47">
        <v>3</v>
      </c>
      <c r="AN555">
        <v>1</v>
      </c>
      <c r="AO555" s="47">
        <v>0</v>
      </c>
      <c r="AP555" s="47">
        <v>1</v>
      </c>
      <c r="AQ555" s="47">
        <v>1</v>
      </c>
      <c r="AR555" s="47">
        <v>0</v>
      </c>
      <c r="AS555" s="47">
        <v>6</v>
      </c>
      <c r="AT555" s="47">
        <v>7</v>
      </c>
      <c r="AU555" s="47">
        <v>1</v>
      </c>
      <c r="AV555" s="47">
        <v>1</v>
      </c>
      <c r="AW555" s="47">
        <v>2</v>
      </c>
      <c r="AX555" s="47">
        <v>1</v>
      </c>
      <c r="AY555">
        <v>0</v>
      </c>
      <c r="AZ555" s="47">
        <v>1</v>
      </c>
      <c r="BA555" s="47">
        <v>2</v>
      </c>
      <c r="BB555">
        <v>0</v>
      </c>
      <c r="BC555" t="s">
        <v>255</v>
      </c>
      <c r="BD555">
        <v>28.2</v>
      </c>
      <c r="BE555">
        <v>27.099999999999998</v>
      </c>
      <c r="BF555">
        <v>8</v>
      </c>
      <c r="BG555">
        <v>8</v>
      </c>
    </row>
    <row r="556" spans="1:59" x14ac:dyDescent="0.25">
      <c r="A556" s="47">
        <v>3</v>
      </c>
      <c r="B556" s="47">
        <v>14</v>
      </c>
      <c r="C556" s="47">
        <v>17</v>
      </c>
      <c r="D556" s="47">
        <v>9</v>
      </c>
      <c r="E556" s="47">
        <v>19</v>
      </c>
      <c r="F556" s="47">
        <v>5</v>
      </c>
      <c r="G556" s="47">
        <v>4</v>
      </c>
      <c r="H556" s="47">
        <v>4</v>
      </c>
      <c r="I556" s="47">
        <v>1</v>
      </c>
      <c r="J556" s="47">
        <v>0</v>
      </c>
      <c r="K556" s="47">
        <v>21</v>
      </c>
      <c r="L556" s="47">
        <v>262</v>
      </c>
      <c r="M556" s="47">
        <v>4</v>
      </c>
      <c r="N556" s="47">
        <v>5</v>
      </c>
      <c r="O556" s="42">
        <v>1.2</v>
      </c>
      <c r="P556" s="42">
        <v>13.43</v>
      </c>
      <c r="Q556" s="42">
        <v>-1.47</v>
      </c>
      <c r="R556" s="42">
        <v>6.25</v>
      </c>
      <c r="S556" s="47">
        <v>15</v>
      </c>
      <c r="T556" s="42">
        <v>1.4</v>
      </c>
      <c r="U556" s="42">
        <v>5.4333333333333336</v>
      </c>
      <c r="V556" s="42">
        <v>6.8111111111111109</v>
      </c>
      <c r="W556" s="42">
        <v>69</v>
      </c>
      <c r="X556" s="42">
        <v>15</v>
      </c>
      <c r="Y556" s="42">
        <v>1.27</v>
      </c>
      <c r="Z556" s="42">
        <v>0.93</v>
      </c>
      <c r="AA556" s="42">
        <v>1.1299999999999999</v>
      </c>
      <c r="AB556" s="42">
        <v>0.2</v>
      </c>
      <c r="AC556" s="42">
        <v>0.6</v>
      </c>
      <c r="AD556" s="42">
        <v>0</v>
      </c>
      <c r="AE556" s="42">
        <v>0.33</v>
      </c>
      <c r="AF556" s="42">
        <v>0.27</v>
      </c>
      <c r="AG556" s="42">
        <v>0.27</v>
      </c>
      <c r="AH556" s="42">
        <v>7.0000000000000007E-2</v>
      </c>
      <c r="AI556" s="47">
        <v>5</v>
      </c>
      <c r="AJ556" s="47">
        <v>6</v>
      </c>
      <c r="AK556" s="47">
        <v>3</v>
      </c>
      <c r="AL556" s="47">
        <v>1</v>
      </c>
      <c r="AM556" s="47">
        <v>4</v>
      </c>
      <c r="AN556">
        <v>2</v>
      </c>
      <c r="AO556" s="47">
        <v>0</v>
      </c>
      <c r="AP556" s="47">
        <v>1</v>
      </c>
      <c r="AQ556" s="47">
        <v>3</v>
      </c>
      <c r="AR556" s="47">
        <v>0</v>
      </c>
      <c r="AS556" s="47">
        <v>14</v>
      </c>
      <c r="AT556" s="47">
        <v>8</v>
      </c>
      <c r="AU556" s="47">
        <v>14</v>
      </c>
      <c r="AV556" s="47">
        <v>2</v>
      </c>
      <c r="AW556" s="47">
        <v>5</v>
      </c>
      <c r="AX556" s="47">
        <v>3</v>
      </c>
      <c r="AY556">
        <v>0</v>
      </c>
      <c r="AZ556" s="47">
        <v>3</v>
      </c>
      <c r="BA556" s="47">
        <v>1</v>
      </c>
      <c r="BB556">
        <v>1</v>
      </c>
      <c r="BC556" t="s">
        <v>166</v>
      </c>
      <c r="BD556">
        <v>32.6</v>
      </c>
      <c r="BE556">
        <v>55.600000000000009</v>
      </c>
      <c r="BF556">
        <v>6</v>
      </c>
      <c r="BG556">
        <v>8</v>
      </c>
    </row>
    <row r="557" spans="1:59" x14ac:dyDescent="0.25">
      <c r="A557" s="47">
        <v>0</v>
      </c>
      <c r="B557" s="47">
        <v>5</v>
      </c>
      <c r="C557" s="47">
        <v>1</v>
      </c>
      <c r="D557" s="47">
        <v>2</v>
      </c>
      <c r="E557" s="47">
        <v>5</v>
      </c>
      <c r="F557" s="47">
        <v>2</v>
      </c>
      <c r="G557" s="47">
        <v>2</v>
      </c>
      <c r="H557" s="47">
        <v>1</v>
      </c>
      <c r="I557" s="47">
        <v>0</v>
      </c>
      <c r="J557" s="47">
        <v>0</v>
      </c>
      <c r="K557" s="47">
        <v>21</v>
      </c>
      <c r="L557" s="47">
        <v>284</v>
      </c>
      <c r="M557" s="47">
        <v>5</v>
      </c>
      <c r="N557" s="47">
        <v>6</v>
      </c>
      <c r="O557" s="42">
        <v>1.2</v>
      </c>
      <c r="P557" s="42">
        <v>7.78</v>
      </c>
      <c r="Q557" s="42">
        <v>-0.24</v>
      </c>
      <c r="R557" s="42">
        <v>4.1100000000000003</v>
      </c>
      <c r="S557" s="47">
        <v>8</v>
      </c>
      <c r="T557" s="42">
        <v>1.32</v>
      </c>
      <c r="U557" s="42">
        <v>3.4499999999999997</v>
      </c>
      <c r="V557" s="42">
        <v>4.7750000000000004</v>
      </c>
      <c r="W557" s="42">
        <v>49</v>
      </c>
      <c r="X557" s="42">
        <v>31</v>
      </c>
      <c r="Y557" s="42">
        <v>0.62</v>
      </c>
      <c r="Z557" s="42">
        <v>0.62</v>
      </c>
      <c r="AA557" s="42">
        <v>0.12</v>
      </c>
      <c r="AB557" s="42">
        <v>0</v>
      </c>
      <c r="AC557" s="42">
        <v>0.25</v>
      </c>
      <c r="AD557" s="42">
        <v>0</v>
      </c>
      <c r="AE557" s="42">
        <v>0.25</v>
      </c>
      <c r="AF557" s="42">
        <v>0.12</v>
      </c>
      <c r="AG557" s="42">
        <v>0.25</v>
      </c>
      <c r="AH557" s="42">
        <v>0</v>
      </c>
      <c r="AI557" s="47">
        <v>3</v>
      </c>
      <c r="AJ557" s="47">
        <v>2</v>
      </c>
      <c r="AK557" s="47">
        <v>0</v>
      </c>
      <c r="AL557" s="47">
        <v>0</v>
      </c>
      <c r="AM557" s="47">
        <v>1</v>
      </c>
      <c r="AN557">
        <v>0</v>
      </c>
      <c r="AO557" s="47">
        <v>0</v>
      </c>
      <c r="AP557" s="47">
        <v>1</v>
      </c>
      <c r="AQ557" s="47">
        <v>1</v>
      </c>
      <c r="AR557" s="47">
        <v>0</v>
      </c>
      <c r="AS557" s="47">
        <v>2</v>
      </c>
      <c r="AT557" s="47">
        <v>3</v>
      </c>
      <c r="AU557" s="47">
        <v>1</v>
      </c>
      <c r="AV557" s="47">
        <v>0</v>
      </c>
      <c r="AW557" s="47">
        <v>1</v>
      </c>
      <c r="AX557" s="47">
        <v>2</v>
      </c>
      <c r="AY557">
        <v>0</v>
      </c>
      <c r="AZ557" s="47">
        <v>0</v>
      </c>
      <c r="BA557" s="47">
        <v>1</v>
      </c>
      <c r="BB557">
        <v>0</v>
      </c>
      <c r="BC557" t="s">
        <v>626</v>
      </c>
      <c r="BD557">
        <v>13.899999999999999</v>
      </c>
      <c r="BE557">
        <v>16.3</v>
      </c>
      <c r="BF557">
        <v>4</v>
      </c>
      <c r="BG557">
        <v>3</v>
      </c>
    </row>
    <row r="558" spans="1:59" x14ac:dyDescent="0.25">
      <c r="A558" s="47">
        <v>4</v>
      </c>
      <c r="B558" s="47">
        <v>7</v>
      </c>
      <c r="C558" s="47">
        <v>14</v>
      </c>
      <c r="D558" s="47">
        <v>8</v>
      </c>
      <c r="E558" s="47">
        <v>28</v>
      </c>
      <c r="F558" s="47">
        <v>2</v>
      </c>
      <c r="G558" s="47">
        <v>4</v>
      </c>
      <c r="H558" s="47">
        <v>0</v>
      </c>
      <c r="I558" s="47">
        <v>0</v>
      </c>
      <c r="J558" s="47">
        <v>0</v>
      </c>
      <c r="K558" s="47">
        <v>21</v>
      </c>
      <c r="L558" s="47">
        <v>285</v>
      </c>
      <c r="M558" s="47">
        <v>4</v>
      </c>
      <c r="N558" s="47">
        <v>7</v>
      </c>
      <c r="O558" s="42">
        <v>1.4</v>
      </c>
      <c r="P558" s="42">
        <v>7.94</v>
      </c>
      <c r="Q558" s="42">
        <v>0.14000000000000001</v>
      </c>
      <c r="R558" s="42">
        <v>2.13</v>
      </c>
      <c r="S558" s="47">
        <v>18</v>
      </c>
      <c r="T558" s="42">
        <v>1.48</v>
      </c>
      <c r="U558" s="42">
        <v>1.4300000000000002</v>
      </c>
      <c r="V558" s="42">
        <v>2.9874999999999998</v>
      </c>
      <c r="W558" s="42">
        <v>80</v>
      </c>
      <c r="X558" s="42">
        <v>39</v>
      </c>
      <c r="Y558" s="42">
        <v>1.56</v>
      </c>
      <c r="Z558" s="42">
        <v>0.39</v>
      </c>
      <c r="AA558" s="42">
        <v>0.78</v>
      </c>
      <c r="AB558" s="42">
        <v>0.22</v>
      </c>
      <c r="AC558" s="42">
        <v>0.44</v>
      </c>
      <c r="AD558" s="42">
        <v>0</v>
      </c>
      <c r="AE558" s="42">
        <v>0.11</v>
      </c>
      <c r="AF558" s="42">
        <v>0</v>
      </c>
      <c r="AG558" s="42">
        <v>0.22</v>
      </c>
      <c r="AH558" s="42">
        <v>0</v>
      </c>
      <c r="AI558" s="47">
        <v>11</v>
      </c>
      <c r="AJ558" s="47">
        <v>4</v>
      </c>
      <c r="AK558" s="47">
        <v>6</v>
      </c>
      <c r="AL558" s="47">
        <v>2</v>
      </c>
      <c r="AM558" s="47">
        <v>6</v>
      </c>
      <c r="AN558">
        <v>0</v>
      </c>
      <c r="AO558" s="47">
        <v>0</v>
      </c>
      <c r="AP558" s="47">
        <v>0</v>
      </c>
      <c r="AQ558" s="47">
        <v>0</v>
      </c>
      <c r="AR558" s="47">
        <v>0</v>
      </c>
      <c r="AS558" s="47">
        <v>17</v>
      </c>
      <c r="AT558" s="47">
        <v>3</v>
      </c>
      <c r="AU558" s="47">
        <v>8</v>
      </c>
      <c r="AV558" s="47">
        <v>2</v>
      </c>
      <c r="AW558" s="47">
        <v>2</v>
      </c>
      <c r="AX558" s="47">
        <v>2</v>
      </c>
      <c r="AY558">
        <v>0</v>
      </c>
      <c r="AZ558" s="47">
        <v>0</v>
      </c>
      <c r="BA558" s="47">
        <v>4</v>
      </c>
      <c r="BB558">
        <v>0</v>
      </c>
      <c r="BC558" t="s">
        <v>440</v>
      </c>
      <c r="BD558">
        <v>11.3</v>
      </c>
      <c r="BE558">
        <v>24.099999999999998</v>
      </c>
      <c r="BF558">
        <v>8</v>
      </c>
      <c r="BG558">
        <v>8</v>
      </c>
    </row>
    <row r="559" spans="1:59" x14ac:dyDescent="0.25">
      <c r="A559" s="47">
        <v>4</v>
      </c>
      <c r="B559" s="47">
        <v>9</v>
      </c>
      <c r="C559" s="47">
        <v>14</v>
      </c>
      <c r="D559" s="47">
        <v>14</v>
      </c>
      <c r="E559" s="47">
        <v>28</v>
      </c>
      <c r="F559" s="47">
        <v>2</v>
      </c>
      <c r="G559" s="47">
        <v>10</v>
      </c>
      <c r="H559" s="47">
        <v>4</v>
      </c>
      <c r="I559" s="47">
        <v>0</v>
      </c>
      <c r="J559" s="47">
        <v>0</v>
      </c>
      <c r="K559" s="47">
        <v>21</v>
      </c>
      <c r="L559" s="47">
        <v>276</v>
      </c>
      <c r="M559" s="47">
        <v>5</v>
      </c>
      <c r="N559" s="47">
        <v>6</v>
      </c>
      <c r="O559" s="42">
        <v>2.5</v>
      </c>
      <c r="P559" s="42">
        <v>11.37</v>
      </c>
      <c r="Q559" s="42">
        <v>-0.01</v>
      </c>
      <c r="R559" s="42">
        <v>4.62</v>
      </c>
      <c r="S559" s="47">
        <v>18</v>
      </c>
      <c r="T559" s="42">
        <v>2.38</v>
      </c>
      <c r="U559" s="42">
        <v>6.63</v>
      </c>
      <c r="V559" s="42">
        <v>2.125</v>
      </c>
      <c r="W559" s="42">
        <v>72</v>
      </c>
      <c r="X559" s="42">
        <v>37</v>
      </c>
      <c r="Y559" s="42">
        <v>1.56</v>
      </c>
      <c r="Z559" s="42">
        <v>0.5</v>
      </c>
      <c r="AA559" s="42">
        <v>0.78</v>
      </c>
      <c r="AB559" s="42">
        <v>0.22</v>
      </c>
      <c r="AC559" s="42">
        <v>0.78</v>
      </c>
      <c r="AD559" s="42">
        <v>0</v>
      </c>
      <c r="AE559" s="42">
        <v>0.11</v>
      </c>
      <c r="AF559" s="42">
        <v>0.22</v>
      </c>
      <c r="AG559" s="42">
        <v>0.56000000000000005</v>
      </c>
      <c r="AH559" s="42">
        <v>0</v>
      </c>
      <c r="AI559" s="47">
        <v>18</v>
      </c>
      <c r="AJ559" s="47">
        <v>7</v>
      </c>
      <c r="AK559" s="47">
        <v>11</v>
      </c>
      <c r="AL559" s="47">
        <v>2</v>
      </c>
      <c r="AM559" s="47">
        <v>9</v>
      </c>
      <c r="AN559">
        <v>1</v>
      </c>
      <c r="AO559" s="47">
        <v>0</v>
      </c>
      <c r="AP559" s="47">
        <v>4</v>
      </c>
      <c r="AQ559" s="47">
        <v>7</v>
      </c>
      <c r="AR559" s="47">
        <v>0</v>
      </c>
      <c r="AS559" s="47">
        <v>10</v>
      </c>
      <c r="AT559" s="47">
        <v>2</v>
      </c>
      <c r="AU559" s="47">
        <v>3</v>
      </c>
      <c r="AV559" s="47">
        <v>2</v>
      </c>
      <c r="AW559" s="47">
        <v>5</v>
      </c>
      <c r="AX559" s="47">
        <v>1</v>
      </c>
      <c r="AY559">
        <v>0</v>
      </c>
      <c r="AZ559" s="47">
        <v>0</v>
      </c>
      <c r="BA559" s="47">
        <v>3</v>
      </c>
      <c r="BB559">
        <v>0</v>
      </c>
      <c r="BC559" t="s">
        <v>180</v>
      </c>
      <c r="BD559">
        <v>64.7</v>
      </c>
      <c r="BE559">
        <v>17.100000000000001</v>
      </c>
      <c r="BF559">
        <v>10</v>
      </c>
      <c r="BG559">
        <v>8</v>
      </c>
    </row>
    <row r="560" spans="1:59" x14ac:dyDescent="0.25">
      <c r="A560" s="47">
        <v>0</v>
      </c>
      <c r="B560" s="47">
        <v>7</v>
      </c>
      <c r="C560" s="47">
        <v>9</v>
      </c>
      <c r="D560" s="47">
        <v>11</v>
      </c>
      <c r="E560" s="47">
        <v>40</v>
      </c>
      <c r="F560" s="47">
        <v>3</v>
      </c>
      <c r="G560" s="47">
        <v>7</v>
      </c>
      <c r="H560" s="47">
        <v>3</v>
      </c>
      <c r="I560" s="47">
        <v>0</v>
      </c>
      <c r="J560" s="47">
        <v>0</v>
      </c>
      <c r="K560" s="47">
        <v>21</v>
      </c>
      <c r="L560" s="47">
        <v>275</v>
      </c>
      <c r="M560" s="47">
        <v>5</v>
      </c>
      <c r="N560" s="47">
        <v>5</v>
      </c>
      <c r="O560" s="42">
        <v>1.9</v>
      </c>
      <c r="P560" s="42">
        <v>14.16</v>
      </c>
      <c r="Q560" s="42">
        <v>-2.1800000000000002</v>
      </c>
      <c r="R560" s="42">
        <v>6.04</v>
      </c>
      <c r="S560" s="47">
        <v>14</v>
      </c>
      <c r="T560" s="42">
        <v>1.92</v>
      </c>
      <c r="U560" s="42">
        <v>6</v>
      </c>
      <c r="V560" s="42">
        <v>6.1000000000000005</v>
      </c>
      <c r="W560" s="42">
        <v>83</v>
      </c>
      <c r="X560" s="42">
        <v>42</v>
      </c>
      <c r="Y560" s="42">
        <v>2.86</v>
      </c>
      <c r="Z560" s="42">
        <v>0.5</v>
      </c>
      <c r="AA560" s="42">
        <v>0.64</v>
      </c>
      <c r="AB560" s="42">
        <v>0</v>
      </c>
      <c r="AC560" s="42">
        <v>0.79</v>
      </c>
      <c r="AD560" s="42">
        <v>0</v>
      </c>
      <c r="AE560" s="42">
        <v>0.21</v>
      </c>
      <c r="AF560" s="42">
        <v>0.21</v>
      </c>
      <c r="AG560" s="42">
        <v>0.5</v>
      </c>
      <c r="AH560" s="42">
        <v>0</v>
      </c>
      <c r="AI560" s="47">
        <v>22</v>
      </c>
      <c r="AJ560" s="47">
        <v>6</v>
      </c>
      <c r="AK560" s="47">
        <v>5</v>
      </c>
      <c r="AL560" s="47">
        <v>0</v>
      </c>
      <c r="AM560" s="47">
        <v>7</v>
      </c>
      <c r="AN560">
        <v>2</v>
      </c>
      <c r="AO560" s="47">
        <v>0</v>
      </c>
      <c r="AP560" s="47">
        <v>1</v>
      </c>
      <c r="AQ560" s="47">
        <v>4</v>
      </c>
      <c r="AR560" s="47">
        <v>0</v>
      </c>
      <c r="AS560" s="47">
        <v>18</v>
      </c>
      <c r="AT560" s="47">
        <v>1</v>
      </c>
      <c r="AU560" s="47">
        <v>4</v>
      </c>
      <c r="AV560" s="47">
        <v>0</v>
      </c>
      <c r="AW560" s="47">
        <v>4</v>
      </c>
      <c r="AX560" s="47">
        <v>1</v>
      </c>
      <c r="AY560">
        <v>0</v>
      </c>
      <c r="AZ560" s="47">
        <v>2</v>
      </c>
      <c r="BA560" s="47">
        <v>3</v>
      </c>
      <c r="BB560">
        <v>0</v>
      </c>
      <c r="BC560" t="s">
        <v>222</v>
      </c>
      <c r="BD560">
        <v>45.099999999999994</v>
      </c>
      <c r="BE560">
        <v>36.800000000000004</v>
      </c>
      <c r="BF560">
        <v>8</v>
      </c>
      <c r="BG560">
        <v>6</v>
      </c>
    </row>
    <row r="561" spans="1:59" x14ac:dyDescent="0.25">
      <c r="A561" s="47">
        <v>4</v>
      </c>
      <c r="B561" s="47">
        <v>36</v>
      </c>
      <c r="C561" s="47">
        <v>34</v>
      </c>
      <c r="D561" s="47">
        <v>11</v>
      </c>
      <c r="E561" s="47">
        <v>22</v>
      </c>
      <c r="F561" s="47">
        <v>2</v>
      </c>
      <c r="G561" s="47">
        <v>5</v>
      </c>
      <c r="H561" s="47">
        <v>2</v>
      </c>
      <c r="I561" s="47">
        <v>0</v>
      </c>
      <c r="J561" s="47">
        <v>0</v>
      </c>
      <c r="K561" s="47">
        <v>21</v>
      </c>
      <c r="L561" s="47">
        <v>275</v>
      </c>
      <c r="M561" s="47">
        <v>4</v>
      </c>
      <c r="N561" s="47">
        <v>7</v>
      </c>
      <c r="O561" s="42">
        <v>5.4</v>
      </c>
      <c r="P561" s="42">
        <v>9.32</v>
      </c>
      <c r="Q561" s="42">
        <v>0.56000000000000005</v>
      </c>
      <c r="R561" s="42">
        <v>4.57</v>
      </c>
      <c r="S561" s="47">
        <v>19</v>
      </c>
      <c r="T561" s="42">
        <v>4.58</v>
      </c>
      <c r="U561" s="42">
        <v>2.8333333333333335</v>
      </c>
      <c r="V561" s="42">
        <v>6.1099999999999985</v>
      </c>
      <c r="W561" s="42">
        <v>75</v>
      </c>
      <c r="X561" s="42">
        <v>98</v>
      </c>
      <c r="Y561" s="42">
        <v>1.1599999999999999</v>
      </c>
      <c r="Z561" s="42">
        <v>1.89</v>
      </c>
      <c r="AA561" s="42">
        <v>1.79</v>
      </c>
      <c r="AB561" s="42">
        <v>0.21</v>
      </c>
      <c r="AC561" s="42">
        <v>0.57999999999999996</v>
      </c>
      <c r="AD561" s="42">
        <v>0</v>
      </c>
      <c r="AE561" s="42">
        <v>0.11</v>
      </c>
      <c r="AF561" s="42">
        <v>0.11</v>
      </c>
      <c r="AG561" s="42">
        <v>0.26</v>
      </c>
      <c r="AH561" s="42">
        <v>0</v>
      </c>
      <c r="AI561" s="47">
        <v>13</v>
      </c>
      <c r="AJ561" s="47">
        <v>13</v>
      </c>
      <c r="AK561" s="47">
        <v>16</v>
      </c>
      <c r="AL561" s="47">
        <v>0</v>
      </c>
      <c r="AM561" s="47">
        <v>9</v>
      </c>
      <c r="AN561">
        <v>0</v>
      </c>
      <c r="AO561" s="47">
        <v>0</v>
      </c>
      <c r="AP561" s="47">
        <v>0</v>
      </c>
      <c r="AQ561" s="47">
        <v>1</v>
      </c>
      <c r="AR561" s="47">
        <v>0</v>
      </c>
      <c r="AS561" s="47">
        <v>9</v>
      </c>
      <c r="AT561" s="47">
        <v>23</v>
      </c>
      <c r="AU561" s="47">
        <v>18</v>
      </c>
      <c r="AV561" s="47">
        <v>4</v>
      </c>
      <c r="AW561" s="47">
        <v>2</v>
      </c>
      <c r="AX561" s="47">
        <v>2</v>
      </c>
      <c r="AY561">
        <v>0</v>
      </c>
      <c r="AZ561" s="47">
        <v>2</v>
      </c>
      <c r="BA561" s="47">
        <v>4</v>
      </c>
      <c r="BB561">
        <v>0</v>
      </c>
      <c r="BC561" t="s">
        <v>312</v>
      </c>
      <c r="BD561">
        <v>25.7</v>
      </c>
      <c r="BE561">
        <v>55.099999999999994</v>
      </c>
      <c r="BF561">
        <v>9</v>
      </c>
      <c r="BG561">
        <v>9</v>
      </c>
    </row>
    <row r="562" spans="1:59" x14ac:dyDescent="0.25">
      <c r="A562" s="47">
        <v>1</v>
      </c>
      <c r="B562" s="47">
        <v>4</v>
      </c>
      <c r="C562" s="47">
        <v>5</v>
      </c>
      <c r="D562" s="47">
        <v>2</v>
      </c>
      <c r="E562" s="47">
        <v>15</v>
      </c>
      <c r="F562" s="47">
        <v>3</v>
      </c>
      <c r="G562" s="47">
        <v>6</v>
      </c>
      <c r="H562" s="47">
        <v>1</v>
      </c>
      <c r="I562" s="47">
        <v>0</v>
      </c>
      <c r="J562" s="47">
        <v>0</v>
      </c>
      <c r="K562" s="47">
        <v>21</v>
      </c>
      <c r="L562" s="47">
        <v>275</v>
      </c>
      <c r="M562" s="47">
        <v>5</v>
      </c>
      <c r="N562" s="47">
        <v>2</v>
      </c>
      <c r="O562" s="42">
        <v>1.2</v>
      </c>
      <c r="P562" s="42">
        <v>3.9</v>
      </c>
      <c r="Q562" s="42">
        <v>0.14000000000000001</v>
      </c>
      <c r="R562" s="42">
        <v>2.95</v>
      </c>
      <c r="S562" s="47">
        <v>15</v>
      </c>
      <c r="T562" s="42">
        <v>1.34</v>
      </c>
      <c r="U562" s="42">
        <v>2.5499999999999998</v>
      </c>
      <c r="V562" s="42">
        <v>3.2222222222222228</v>
      </c>
      <c r="W562" s="42">
        <v>34</v>
      </c>
      <c r="X562" s="42">
        <v>60</v>
      </c>
      <c r="Y562" s="42">
        <v>1</v>
      </c>
      <c r="Z562" s="42">
        <v>0.27</v>
      </c>
      <c r="AA562" s="42">
        <v>0.33</v>
      </c>
      <c r="AB562" s="42">
        <v>7.0000000000000007E-2</v>
      </c>
      <c r="AC562" s="42">
        <v>0.13</v>
      </c>
      <c r="AD562" s="42">
        <v>0</v>
      </c>
      <c r="AE562" s="42">
        <v>0.2</v>
      </c>
      <c r="AF562" s="42">
        <v>7.0000000000000007E-2</v>
      </c>
      <c r="AG562" s="42">
        <v>0.4</v>
      </c>
      <c r="AH562" s="42">
        <v>0</v>
      </c>
      <c r="AI562" s="47">
        <v>6</v>
      </c>
      <c r="AJ562" s="47">
        <v>0</v>
      </c>
      <c r="AK562" s="47">
        <v>2</v>
      </c>
      <c r="AL562" s="47">
        <v>0</v>
      </c>
      <c r="AM562" s="47">
        <v>1</v>
      </c>
      <c r="AN562">
        <v>0</v>
      </c>
      <c r="AO562" s="47">
        <v>0</v>
      </c>
      <c r="AP562" s="47">
        <v>1</v>
      </c>
      <c r="AQ562" s="47">
        <v>1</v>
      </c>
      <c r="AR562" s="47">
        <v>0</v>
      </c>
      <c r="AS562" s="47">
        <v>9</v>
      </c>
      <c r="AT562" s="47">
        <v>4</v>
      </c>
      <c r="AU562" s="47">
        <v>3</v>
      </c>
      <c r="AV562" s="47">
        <v>1</v>
      </c>
      <c r="AW562" s="47">
        <v>1</v>
      </c>
      <c r="AX562" s="47">
        <v>3</v>
      </c>
      <c r="AY562">
        <v>0</v>
      </c>
      <c r="AZ562" s="47">
        <v>0</v>
      </c>
      <c r="BA562" s="47">
        <v>5</v>
      </c>
      <c r="BB562">
        <v>0</v>
      </c>
      <c r="BC562" t="s">
        <v>488</v>
      </c>
      <c r="BD562">
        <v>12.399999999999999</v>
      </c>
      <c r="BE562">
        <v>29.200000000000003</v>
      </c>
      <c r="BF562">
        <v>5</v>
      </c>
      <c r="BG562">
        <v>9</v>
      </c>
    </row>
    <row r="563" spans="1:59" x14ac:dyDescent="0.25">
      <c r="A563" s="47">
        <v>2</v>
      </c>
      <c r="B563" s="47">
        <v>33</v>
      </c>
      <c r="C563" s="47">
        <v>20</v>
      </c>
      <c r="D563" s="47">
        <v>7</v>
      </c>
      <c r="E563" s="47">
        <v>37</v>
      </c>
      <c r="F563" s="47">
        <v>3</v>
      </c>
      <c r="G563" s="47">
        <v>4</v>
      </c>
      <c r="H563" s="47">
        <v>0</v>
      </c>
      <c r="I563" s="47">
        <v>0</v>
      </c>
      <c r="J563" s="47">
        <v>0</v>
      </c>
      <c r="K563" s="47">
        <v>21</v>
      </c>
      <c r="L563" s="47">
        <v>327</v>
      </c>
      <c r="M563" s="47">
        <v>4</v>
      </c>
      <c r="N563" s="47">
        <v>7</v>
      </c>
      <c r="O563" s="42">
        <v>7</v>
      </c>
      <c r="P563" s="42">
        <v>6.87</v>
      </c>
      <c r="Q563" s="42">
        <v>1.19</v>
      </c>
      <c r="R563" s="42">
        <v>4.13</v>
      </c>
      <c r="S563" s="47">
        <v>19</v>
      </c>
      <c r="T563" s="42">
        <v>5.79</v>
      </c>
      <c r="U563" s="42">
        <v>4.4444444444444446</v>
      </c>
      <c r="V563" s="42">
        <v>3.85</v>
      </c>
      <c r="W563" s="42">
        <v>74</v>
      </c>
      <c r="X563" s="42">
        <v>103</v>
      </c>
      <c r="Y563" s="42">
        <v>1.95</v>
      </c>
      <c r="Z563" s="42">
        <v>1.74</v>
      </c>
      <c r="AA563" s="42">
        <v>1.05</v>
      </c>
      <c r="AB563" s="42">
        <v>0.11</v>
      </c>
      <c r="AC563" s="42">
        <v>0.37</v>
      </c>
      <c r="AD563" s="42">
        <v>0</v>
      </c>
      <c r="AE563" s="42">
        <v>0.16</v>
      </c>
      <c r="AF563" s="42">
        <v>0</v>
      </c>
      <c r="AG563" s="42">
        <v>0.21</v>
      </c>
      <c r="AH563" s="42">
        <v>0</v>
      </c>
      <c r="AI563" s="47">
        <v>9</v>
      </c>
      <c r="AJ563" s="47">
        <v>19</v>
      </c>
      <c r="AK563" s="47">
        <v>11</v>
      </c>
      <c r="AL563" s="47">
        <v>1</v>
      </c>
      <c r="AM563" s="47">
        <v>2</v>
      </c>
      <c r="AN563">
        <v>2</v>
      </c>
      <c r="AO563" s="47">
        <v>0</v>
      </c>
      <c r="AP563" s="47">
        <v>0</v>
      </c>
      <c r="AQ563" s="47">
        <v>2</v>
      </c>
      <c r="AR563" s="47">
        <v>0</v>
      </c>
      <c r="AS563" s="47">
        <v>28</v>
      </c>
      <c r="AT563" s="47">
        <v>14</v>
      </c>
      <c r="AU563" s="47">
        <v>9</v>
      </c>
      <c r="AV563" s="47">
        <v>1</v>
      </c>
      <c r="AW563" s="47">
        <v>5</v>
      </c>
      <c r="AX563" s="47">
        <v>1</v>
      </c>
      <c r="AY563">
        <v>0</v>
      </c>
      <c r="AZ563" s="47">
        <v>0</v>
      </c>
      <c r="BA563" s="47">
        <v>2</v>
      </c>
      <c r="BB563">
        <v>0</v>
      </c>
      <c r="BC563" t="s">
        <v>338</v>
      </c>
      <c r="BD563">
        <v>37</v>
      </c>
      <c r="BE563">
        <v>38.5</v>
      </c>
      <c r="BF563">
        <v>8</v>
      </c>
      <c r="BG563">
        <v>10</v>
      </c>
    </row>
    <row r="564" spans="1:59" x14ac:dyDescent="0.25">
      <c r="A564" s="47">
        <v>1</v>
      </c>
      <c r="B564" s="47">
        <v>19</v>
      </c>
      <c r="C564" s="47">
        <v>5</v>
      </c>
      <c r="D564" s="47">
        <v>5</v>
      </c>
      <c r="E564" s="47">
        <v>17</v>
      </c>
      <c r="F564" s="47">
        <v>2</v>
      </c>
      <c r="G564" s="47">
        <v>2</v>
      </c>
      <c r="H564" s="47">
        <v>1</v>
      </c>
      <c r="I564" s="47">
        <v>0</v>
      </c>
      <c r="J564" s="47">
        <v>0</v>
      </c>
      <c r="K564" s="47">
        <v>21</v>
      </c>
      <c r="L564" s="47">
        <v>262</v>
      </c>
      <c r="M564" s="47">
        <v>4</v>
      </c>
      <c r="N564" s="47">
        <v>2</v>
      </c>
      <c r="O564" s="42">
        <v>2.2000000000000002</v>
      </c>
      <c r="P564" s="42">
        <v>6.24</v>
      </c>
      <c r="Q564" s="42">
        <v>-0.56999999999999995</v>
      </c>
      <c r="R564" s="42">
        <v>2.66</v>
      </c>
      <c r="S564" s="47">
        <v>20</v>
      </c>
      <c r="T564" s="42">
        <v>2.1</v>
      </c>
      <c r="U564" s="42">
        <v>3.3</v>
      </c>
      <c r="V564" s="42">
        <v>2.0099999999999998</v>
      </c>
      <c r="W564" s="42">
        <v>54</v>
      </c>
      <c r="X564" s="42">
        <v>90</v>
      </c>
      <c r="Y564" s="42">
        <v>0.85</v>
      </c>
      <c r="Z564" s="42">
        <v>0.95</v>
      </c>
      <c r="AA564" s="42">
        <v>0.25</v>
      </c>
      <c r="AB564" s="42">
        <v>0.05</v>
      </c>
      <c r="AC564" s="42">
        <v>0.25</v>
      </c>
      <c r="AD564" s="42">
        <v>0</v>
      </c>
      <c r="AE564" s="42">
        <v>0.1</v>
      </c>
      <c r="AF564" s="42">
        <v>0.05</v>
      </c>
      <c r="AG564" s="42">
        <v>0.1</v>
      </c>
      <c r="AH564" s="42">
        <v>0</v>
      </c>
      <c r="AI564" s="47">
        <v>9</v>
      </c>
      <c r="AJ564" s="47">
        <v>9</v>
      </c>
      <c r="AK564" s="47">
        <v>0</v>
      </c>
      <c r="AL564" s="47">
        <v>0</v>
      </c>
      <c r="AM564" s="47">
        <v>3</v>
      </c>
      <c r="AN564">
        <v>1</v>
      </c>
      <c r="AO564" s="47">
        <v>0</v>
      </c>
      <c r="AP564" s="47">
        <v>1</v>
      </c>
      <c r="AQ564" s="47">
        <v>2</v>
      </c>
      <c r="AR564" s="47">
        <v>0</v>
      </c>
      <c r="AS564" s="47">
        <v>8</v>
      </c>
      <c r="AT564" s="47">
        <v>10</v>
      </c>
      <c r="AU564" s="47">
        <v>5</v>
      </c>
      <c r="AV564" s="47">
        <v>1</v>
      </c>
      <c r="AW564" s="47">
        <v>2</v>
      </c>
      <c r="AX564" s="47">
        <v>1</v>
      </c>
      <c r="AY564">
        <v>0</v>
      </c>
      <c r="AZ564" s="47">
        <v>0</v>
      </c>
      <c r="BA564" s="47">
        <v>0</v>
      </c>
      <c r="BB564">
        <v>0</v>
      </c>
      <c r="BC564" t="s">
        <v>383</v>
      </c>
      <c r="BD564">
        <v>33.1</v>
      </c>
      <c r="BE564">
        <v>20.100000000000001</v>
      </c>
      <c r="BF564">
        <v>10</v>
      </c>
      <c r="BG564">
        <v>10</v>
      </c>
    </row>
    <row r="565" spans="1:59" x14ac:dyDescent="0.25">
      <c r="A565" s="47">
        <v>1</v>
      </c>
      <c r="B565" s="47">
        <v>14</v>
      </c>
      <c r="C565" s="47">
        <v>12</v>
      </c>
      <c r="D565" s="47">
        <v>13</v>
      </c>
      <c r="E565" s="47">
        <v>13</v>
      </c>
      <c r="F565" s="47">
        <v>3</v>
      </c>
      <c r="G565" s="47">
        <v>8</v>
      </c>
      <c r="H565" s="47">
        <v>2</v>
      </c>
      <c r="I565" s="47">
        <v>1</v>
      </c>
      <c r="J565" s="47">
        <v>0</v>
      </c>
      <c r="K565" s="47">
        <v>21</v>
      </c>
      <c r="L565" s="47">
        <v>262</v>
      </c>
      <c r="M565" s="47">
        <v>5</v>
      </c>
      <c r="N565" s="47">
        <v>6</v>
      </c>
      <c r="O565" s="42">
        <v>2.4</v>
      </c>
      <c r="P565" s="42">
        <v>8.19</v>
      </c>
      <c r="Q565" s="42">
        <v>0.18</v>
      </c>
      <c r="R565" s="42">
        <v>4.1399999999999997</v>
      </c>
      <c r="S565" s="47">
        <v>17</v>
      </c>
      <c r="T565" s="42">
        <v>2.27</v>
      </c>
      <c r="U565" s="42">
        <v>5.1571428571428575</v>
      </c>
      <c r="V565" s="42">
        <v>3.430000000000001</v>
      </c>
      <c r="W565" s="42">
        <v>59</v>
      </c>
      <c r="X565" s="42">
        <v>34</v>
      </c>
      <c r="Y565" s="42">
        <v>0.76</v>
      </c>
      <c r="Z565" s="42">
        <v>0.82</v>
      </c>
      <c r="AA565" s="42">
        <v>0.71</v>
      </c>
      <c r="AB565" s="42">
        <v>0.06</v>
      </c>
      <c r="AC565" s="42">
        <v>0.76</v>
      </c>
      <c r="AD565" s="42">
        <v>0</v>
      </c>
      <c r="AE565" s="42">
        <v>0.18</v>
      </c>
      <c r="AF565" s="42">
        <v>0.12</v>
      </c>
      <c r="AG565" s="42">
        <v>0.47</v>
      </c>
      <c r="AH565" s="42">
        <v>0.06</v>
      </c>
      <c r="AI565" s="47">
        <v>3</v>
      </c>
      <c r="AJ565" s="47">
        <v>7</v>
      </c>
      <c r="AK565" s="47">
        <v>7</v>
      </c>
      <c r="AL565" s="47">
        <v>0</v>
      </c>
      <c r="AM565" s="47">
        <v>7</v>
      </c>
      <c r="AN565">
        <v>2</v>
      </c>
      <c r="AO565" s="47">
        <v>0</v>
      </c>
      <c r="AP565" s="47">
        <v>1</v>
      </c>
      <c r="AQ565" s="47">
        <v>4</v>
      </c>
      <c r="AR565" s="47">
        <v>0</v>
      </c>
      <c r="AS565" s="47">
        <v>10</v>
      </c>
      <c r="AT565" s="47">
        <v>7</v>
      </c>
      <c r="AU565" s="47">
        <v>5</v>
      </c>
      <c r="AV565" s="47">
        <v>1</v>
      </c>
      <c r="AW565" s="47">
        <v>6</v>
      </c>
      <c r="AX565" s="47">
        <v>1</v>
      </c>
      <c r="AY565">
        <v>0</v>
      </c>
      <c r="AZ565" s="47">
        <v>1</v>
      </c>
      <c r="BA565" s="47">
        <v>4</v>
      </c>
      <c r="BB565">
        <v>1</v>
      </c>
      <c r="BC565" t="s">
        <v>220</v>
      </c>
      <c r="BD565">
        <v>36.200000000000003</v>
      </c>
      <c r="BE565">
        <v>34.5</v>
      </c>
      <c r="BF565">
        <v>7</v>
      </c>
      <c r="BG565">
        <v>10</v>
      </c>
    </row>
    <row r="566" spans="1:59" x14ac:dyDescent="0.25">
      <c r="A566" s="47">
        <v>5</v>
      </c>
      <c r="B566" s="47">
        <v>28</v>
      </c>
      <c r="C566" s="47">
        <v>17</v>
      </c>
      <c r="D566" s="47">
        <v>10</v>
      </c>
      <c r="E566" s="47">
        <v>30</v>
      </c>
      <c r="F566" s="47">
        <v>2</v>
      </c>
      <c r="G566" s="47">
        <v>13</v>
      </c>
      <c r="H566" s="47">
        <v>1</v>
      </c>
      <c r="I566" s="47">
        <v>1</v>
      </c>
      <c r="J566" s="47">
        <v>0</v>
      </c>
      <c r="K566" s="47">
        <v>21</v>
      </c>
      <c r="L566" s="47">
        <v>293</v>
      </c>
      <c r="M566" s="47">
        <v>5</v>
      </c>
      <c r="N566" s="47">
        <v>3</v>
      </c>
      <c r="O566" s="42">
        <v>6.9</v>
      </c>
      <c r="P566" s="42">
        <v>7.5</v>
      </c>
      <c r="Q566" s="42">
        <v>-0.35</v>
      </c>
      <c r="R566" s="42">
        <v>4.96</v>
      </c>
      <c r="S566" s="47">
        <v>16</v>
      </c>
      <c r="T566" s="42">
        <v>5.7</v>
      </c>
      <c r="U566" s="42">
        <v>5.9</v>
      </c>
      <c r="V566" s="42">
        <v>3.7714285714285714</v>
      </c>
      <c r="W566" s="42">
        <v>70</v>
      </c>
      <c r="X566" s="42">
        <v>105</v>
      </c>
      <c r="Y566" s="42">
        <v>1.88</v>
      </c>
      <c r="Z566" s="42">
        <v>1.75</v>
      </c>
      <c r="AA566" s="42">
        <v>1.06</v>
      </c>
      <c r="AB566" s="42">
        <v>0.31</v>
      </c>
      <c r="AC566" s="42">
        <v>0.62</v>
      </c>
      <c r="AD566" s="42">
        <v>0</v>
      </c>
      <c r="AE566" s="42">
        <v>0.12</v>
      </c>
      <c r="AF566" s="42">
        <v>0.06</v>
      </c>
      <c r="AG566" s="42">
        <v>0.81</v>
      </c>
      <c r="AH566" s="42">
        <v>0.06</v>
      </c>
      <c r="AI566" s="47">
        <v>13</v>
      </c>
      <c r="AJ566" s="47">
        <v>20</v>
      </c>
      <c r="AK566" s="47">
        <v>10</v>
      </c>
      <c r="AL566" s="47">
        <v>1</v>
      </c>
      <c r="AM566" s="47">
        <v>6</v>
      </c>
      <c r="AN566">
        <v>0</v>
      </c>
      <c r="AO566" s="47">
        <v>0</v>
      </c>
      <c r="AP566" s="47">
        <v>1</v>
      </c>
      <c r="AQ566" s="47">
        <v>11</v>
      </c>
      <c r="AR566" s="47">
        <v>1</v>
      </c>
      <c r="AS566" s="47">
        <v>17</v>
      </c>
      <c r="AT566" s="47">
        <v>8</v>
      </c>
      <c r="AU566" s="47">
        <v>7</v>
      </c>
      <c r="AV566" s="47">
        <v>4</v>
      </c>
      <c r="AW566" s="47">
        <v>4</v>
      </c>
      <c r="AX566" s="47">
        <v>2</v>
      </c>
      <c r="AY566">
        <v>0</v>
      </c>
      <c r="AZ566" s="47">
        <v>0</v>
      </c>
      <c r="BA566" s="47">
        <v>2</v>
      </c>
      <c r="BB566">
        <v>0</v>
      </c>
      <c r="BC566" t="s">
        <v>219</v>
      </c>
      <c r="BD566">
        <v>53.5</v>
      </c>
      <c r="BE566">
        <v>27.599999999999998</v>
      </c>
      <c r="BF566">
        <v>9</v>
      </c>
      <c r="BG566">
        <v>7</v>
      </c>
    </row>
    <row r="567" spans="1:59" x14ac:dyDescent="0.25">
      <c r="A567" s="47">
        <v>6</v>
      </c>
      <c r="B567" s="47">
        <v>25</v>
      </c>
      <c r="C567" s="47">
        <v>16</v>
      </c>
      <c r="D567" s="47">
        <v>15</v>
      </c>
      <c r="E567" s="47">
        <v>14</v>
      </c>
      <c r="F567" s="47">
        <v>4</v>
      </c>
      <c r="G567" s="47">
        <v>10</v>
      </c>
      <c r="H567" s="47">
        <v>3</v>
      </c>
      <c r="I567" s="47">
        <v>0</v>
      </c>
      <c r="J567" s="47">
        <v>0</v>
      </c>
      <c r="K567" s="47">
        <v>21</v>
      </c>
      <c r="L567" s="47">
        <v>282</v>
      </c>
      <c r="M567" s="47">
        <v>5</v>
      </c>
      <c r="N567" s="47">
        <v>7</v>
      </c>
      <c r="O567" s="42">
        <v>3.7</v>
      </c>
      <c r="P567" s="42">
        <v>9.14</v>
      </c>
      <c r="Q567" s="42">
        <v>-0.02</v>
      </c>
      <c r="R567" s="42">
        <v>5.38</v>
      </c>
      <c r="S567" s="47">
        <v>18</v>
      </c>
      <c r="T567" s="42">
        <v>3.28</v>
      </c>
      <c r="U567" s="42">
        <v>5.4799999999999995</v>
      </c>
      <c r="V567" s="42">
        <v>5.25</v>
      </c>
      <c r="W567" s="42">
        <v>75</v>
      </c>
      <c r="X567" s="42">
        <v>104</v>
      </c>
      <c r="Y567" s="42">
        <v>0.78</v>
      </c>
      <c r="Z567" s="42">
        <v>1.39</v>
      </c>
      <c r="AA567" s="42">
        <v>0.89</v>
      </c>
      <c r="AB567" s="42">
        <v>0.33</v>
      </c>
      <c r="AC567" s="42">
        <v>0.83</v>
      </c>
      <c r="AD567" s="42">
        <v>0</v>
      </c>
      <c r="AE567" s="42">
        <v>0.22</v>
      </c>
      <c r="AF567" s="42">
        <v>0.17</v>
      </c>
      <c r="AG567" s="42">
        <v>0.56000000000000005</v>
      </c>
      <c r="AH567" s="42">
        <v>0</v>
      </c>
      <c r="AI567" s="47">
        <v>12</v>
      </c>
      <c r="AJ567" s="47">
        <v>17</v>
      </c>
      <c r="AK567" s="47">
        <v>8</v>
      </c>
      <c r="AL567" s="47">
        <v>5</v>
      </c>
      <c r="AM567" s="47">
        <v>10</v>
      </c>
      <c r="AN567">
        <v>2</v>
      </c>
      <c r="AO567" s="47">
        <v>0</v>
      </c>
      <c r="AP567" s="47">
        <v>1</v>
      </c>
      <c r="AQ567" s="47">
        <v>6</v>
      </c>
      <c r="AR567" s="47">
        <v>0</v>
      </c>
      <c r="AS567" s="47">
        <v>2</v>
      </c>
      <c r="AT567" s="47">
        <v>8</v>
      </c>
      <c r="AU567" s="47">
        <v>8</v>
      </c>
      <c r="AV567" s="47">
        <v>1</v>
      </c>
      <c r="AW567" s="47">
        <v>5</v>
      </c>
      <c r="AX567" s="47">
        <v>2</v>
      </c>
      <c r="AY567">
        <v>0</v>
      </c>
      <c r="AZ567" s="47">
        <v>2</v>
      </c>
      <c r="BA567" s="47">
        <v>4</v>
      </c>
      <c r="BB567">
        <v>0</v>
      </c>
      <c r="BC567" t="s">
        <v>215</v>
      </c>
      <c r="BD567">
        <v>52.2</v>
      </c>
      <c r="BE567">
        <v>42</v>
      </c>
      <c r="BF567">
        <v>10</v>
      </c>
      <c r="BG567">
        <v>8</v>
      </c>
    </row>
    <row r="568" spans="1:59" x14ac:dyDescent="0.25">
      <c r="A568" s="47">
        <v>0</v>
      </c>
      <c r="B568" s="47">
        <v>31</v>
      </c>
      <c r="C568" s="47">
        <v>13</v>
      </c>
      <c r="D568" s="47">
        <v>11</v>
      </c>
      <c r="E568" s="47">
        <v>5</v>
      </c>
      <c r="F568" s="47">
        <v>1</v>
      </c>
      <c r="G568" s="47">
        <v>4</v>
      </c>
      <c r="H568" s="47">
        <v>0</v>
      </c>
      <c r="I568" s="47">
        <v>0</v>
      </c>
      <c r="J568" s="47">
        <v>0</v>
      </c>
      <c r="K568" s="47">
        <v>21</v>
      </c>
      <c r="L568" s="47">
        <v>263</v>
      </c>
      <c r="M568" s="47">
        <v>4</v>
      </c>
      <c r="N568" s="47">
        <v>7</v>
      </c>
      <c r="O568" s="42">
        <v>5.6</v>
      </c>
      <c r="P568" s="42">
        <v>5.96</v>
      </c>
      <c r="Q568" s="42">
        <v>0.43</v>
      </c>
      <c r="R568" s="42">
        <v>2.71</v>
      </c>
      <c r="S568" s="47">
        <v>20</v>
      </c>
      <c r="T568" s="42">
        <v>4.6900000000000004</v>
      </c>
      <c r="U568" s="42">
        <v>2.8099999999999996</v>
      </c>
      <c r="V568" s="42">
        <v>2.63</v>
      </c>
      <c r="W568" s="42">
        <v>88</v>
      </c>
      <c r="X568" s="42">
        <v>96</v>
      </c>
      <c r="Y568" s="42">
        <v>0.25</v>
      </c>
      <c r="Z568" s="42">
        <v>1.55</v>
      </c>
      <c r="AA568" s="42">
        <v>0.65</v>
      </c>
      <c r="AB568" s="42">
        <v>0</v>
      </c>
      <c r="AC568" s="42">
        <v>0.55000000000000004</v>
      </c>
      <c r="AD568" s="42">
        <v>0</v>
      </c>
      <c r="AE568" s="42">
        <v>0.05</v>
      </c>
      <c r="AF568" s="42">
        <v>0</v>
      </c>
      <c r="AG568" s="42">
        <v>0.2</v>
      </c>
      <c r="AH568" s="42">
        <v>0</v>
      </c>
      <c r="AI568" s="47">
        <v>1</v>
      </c>
      <c r="AJ568" s="47">
        <v>18</v>
      </c>
      <c r="AK568" s="47">
        <v>4</v>
      </c>
      <c r="AL568" s="47">
        <v>0</v>
      </c>
      <c r="AM568" s="47">
        <v>6</v>
      </c>
      <c r="AN568">
        <v>0</v>
      </c>
      <c r="AO568" s="47">
        <v>0</v>
      </c>
      <c r="AP568" s="47">
        <v>0</v>
      </c>
      <c r="AQ568" s="47">
        <v>2</v>
      </c>
      <c r="AR568" s="47">
        <v>0</v>
      </c>
      <c r="AS568" s="47">
        <v>4</v>
      </c>
      <c r="AT568" s="47">
        <v>13</v>
      </c>
      <c r="AU568" s="47">
        <v>9</v>
      </c>
      <c r="AV568" s="47">
        <v>0</v>
      </c>
      <c r="AW568" s="47">
        <v>5</v>
      </c>
      <c r="AX568" s="47">
        <v>1</v>
      </c>
      <c r="AY568">
        <v>0</v>
      </c>
      <c r="AZ568" s="47">
        <v>0</v>
      </c>
      <c r="BA568" s="47">
        <v>2</v>
      </c>
      <c r="BB568">
        <v>0</v>
      </c>
      <c r="BC568" t="s">
        <v>384</v>
      </c>
      <c r="BD568">
        <v>28.099999999999998</v>
      </c>
      <c r="BE568">
        <v>26.3</v>
      </c>
      <c r="BF568">
        <v>10</v>
      </c>
      <c r="BG568">
        <v>10</v>
      </c>
    </row>
    <row r="569" spans="1:59" x14ac:dyDescent="0.25">
      <c r="A569" s="47">
        <v>4</v>
      </c>
      <c r="B569" s="47">
        <v>9</v>
      </c>
      <c r="C569" s="47">
        <v>25</v>
      </c>
      <c r="D569" s="47">
        <v>4</v>
      </c>
      <c r="E569" s="47">
        <v>34</v>
      </c>
      <c r="F569" s="47">
        <v>4</v>
      </c>
      <c r="G569" s="47">
        <v>6</v>
      </c>
      <c r="H569" s="47">
        <v>4</v>
      </c>
      <c r="I569" s="47">
        <v>0</v>
      </c>
      <c r="J569" s="47">
        <v>0</v>
      </c>
      <c r="K569" s="47">
        <v>21</v>
      </c>
      <c r="L569" s="47">
        <v>263</v>
      </c>
      <c r="M569" s="47">
        <v>4</v>
      </c>
      <c r="N569" s="47">
        <v>7</v>
      </c>
      <c r="O569" s="42">
        <v>0.9</v>
      </c>
      <c r="P569" s="42">
        <v>12.27</v>
      </c>
      <c r="Q569" s="42">
        <v>-0.41</v>
      </c>
      <c r="R569" s="42">
        <v>4.71</v>
      </c>
      <c r="S569" s="47">
        <v>18</v>
      </c>
      <c r="T569" s="42">
        <v>1.1599999999999999</v>
      </c>
      <c r="U569" s="42">
        <v>5.1909090909090914</v>
      </c>
      <c r="V569" s="42">
        <v>3.9428571428571431</v>
      </c>
      <c r="W569" s="42">
        <v>90</v>
      </c>
      <c r="X569" s="42">
        <v>96</v>
      </c>
      <c r="Y569" s="42">
        <v>1.89</v>
      </c>
      <c r="Z569" s="42">
        <v>0.5</v>
      </c>
      <c r="AA569" s="42">
        <v>1.39</v>
      </c>
      <c r="AB569" s="42">
        <v>0.22</v>
      </c>
      <c r="AC569" s="42">
        <v>0.22</v>
      </c>
      <c r="AD569" s="42">
        <v>0</v>
      </c>
      <c r="AE569" s="42">
        <v>0.22</v>
      </c>
      <c r="AF569" s="42">
        <v>0.22</v>
      </c>
      <c r="AG569" s="42">
        <v>0.33</v>
      </c>
      <c r="AH569" s="42">
        <v>0</v>
      </c>
      <c r="AI569" s="47">
        <v>20</v>
      </c>
      <c r="AJ569" s="47">
        <v>4</v>
      </c>
      <c r="AK569" s="47">
        <v>17</v>
      </c>
      <c r="AL569" s="47">
        <v>4</v>
      </c>
      <c r="AM569" s="47">
        <v>2</v>
      </c>
      <c r="AN569">
        <v>3</v>
      </c>
      <c r="AO569" s="47">
        <v>0</v>
      </c>
      <c r="AP569" s="47">
        <v>3</v>
      </c>
      <c r="AQ569" s="47">
        <v>4</v>
      </c>
      <c r="AR569" s="47">
        <v>0</v>
      </c>
      <c r="AS569" s="47">
        <v>14</v>
      </c>
      <c r="AT569" s="47">
        <v>5</v>
      </c>
      <c r="AU569" s="47">
        <v>8</v>
      </c>
      <c r="AV569" s="47">
        <v>0</v>
      </c>
      <c r="AW569" s="47">
        <v>2</v>
      </c>
      <c r="AX569" s="47">
        <v>1</v>
      </c>
      <c r="AY569">
        <v>0</v>
      </c>
      <c r="AZ569" s="47">
        <v>1</v>
      </c>
      <c r="BA569" s="47">
        <v>2</v>
      </c>
      <c r="BB569">
        <v>0</v>
      </c>
      <c r="BC569" t="s">
        <v>225</v>
      </c>
      <c r="BD569">
        <v>51.099999999999994</v>
      </c>
      <c r="BE569">
        <v>27.599999999999998</v>
      </c>
      <c r="BF569">
        <v>10</v>
      </c>
      <c r="BG569">
        <v>7</v>
      </c>
    </row>
    <row r="570" spans="1:59" x14ac:dyDescent="0.25">
      <c r="A570" s="47">
        <v>3</v>
      </c>
      <c r="B570" s="47">
        <v>67</v>
      </c>
      <c r="C570" s="47">
        <v>31</v>
      </c>
      <c r="D570" s="47">
        <v>6</v>
      </c>
      <c r="E570" s="47">
        <v>18</v>
      </c>
      <c r="F570" s="47">
        <v>2</v>
      </c>
      <c r="G570" s="47">
        <v>5</v>
      </c>
      <c r="H570" s="47">
        <v>1</v>
      </c>
      <c r="I570" s="47">
        <v>0</v>
      </c>
      <c r="J570" s="47">
        <v>0</v>
      </c>
      <c r="K570" s="47">
        <v>21</v>
      </c>
      <c r="L570" s="47">
        <v>280</v>
      </c>
      <c r="M570" s="47">
        <v>4</v>
      </c>
      <c r="N570" s="47">
        <v>7</v>
      </c>
      <c r="O570" s="42">
        <v>3</v>
      </c>
      <c r="P570" s="42">
        <v>12.34</v>
      </c>
      <c r="Q570" s="42">
        <v>-0.87</v>
      </c>
      <c r="R570" s="42">
        <v>5.57</v>
      </c>
      <c r="S570" s="47">
        <v>19</v>
      </c>
      <c r="T570" s="42">
        <v>2.78</v>
      </c>
      <c r="U570" s="42">
        <v>4.6400000000000006</v>
      </c>
      <c r="V570" s="42">
        <v>6.6111111111111107</v>
      </c>
      <c r="W570" s="42">
        <v>82</v>
      </c>
      <c r="X570" s="42">
        <v>99</v>
      </c>
      <c r="Y570" s="42">
        <v>0.95</v>
      </c>
      <c r="Z570" s="42">
        <v>3.53</v>
      </c>
      <c r="AA570" s="42">
        <v>1.63</v>
      </c>
      <c r="AB570" s="42">
        <v>0.16</v>
      </c>
      <c r="AC570" s="42">
        <v>0.32</v>
      </c>
      <c r="AD570" s="42">
        <v>0</v>
      </c>
      <c r="AE570" s="42">
        <v>0.11</v>
      </c>
      <c r="AF570" s="42">
        <v>0.05</v>
      </c>
      <c r="AG570" s="42">
        <v>0.26</v>
      </c>
      <c r="AH570" s="42">
        <v>0</v>
      </c>
      <c r="AI570" s="47">
        <v>7</v>
      </c>
      <c r="AJ570" s="47">
        <v>31</v>
      </c>
      <c r="AK570" s="47">
        <v>21</v>
      </c>
      <c r="AL570" s="47">
        <v>1</v>
      </c>
      <c r="AM570" s="47">
        <v>4</v>
      </c>
      <c r="AN570">
        <v>1</v>
      </c>
      <c r="AO570" s="47">
        <v>0</v>
      </c>
      <c r="AP570" s="47">
        <v>0</v>
      </c>
      <c r="AQ570" s="47">
        <v>4</v>
      </c>
      <c r="AR570" s="47">
        <v>0</v>
      </c>
      <c r="AS570" s="47">
        <v>11</v>
      </c>
      <c r="AT570" s="47">
        <v>36</v>
      </c>
      <c r="AU570" s="47">
        <v>10</v>
      </c>
      <c r="AV570" s="47">
        <v>2</v>
      </c>
      <c r="AW570" s="47">
        <v>2</v>
      </c>
      <c r="AX570" s="47">
        <v>1</v>
      </c>
      <c r="AY570">
        <v>0</v>
      </c>
      <c r="AZ570" s="47">
        <v>1</v>
      </c>
      <c r="BA570" s="47">
        <v>1</v>
      </c>
      <c r="BB570">
        <v>0</v>
      </c>
      <c r="BC570" t="s">
        <v>248</v>
      </c>
      <c r="BD570">
        <v>46.4</v>
      </c>
      <c r="BE570">
        <v>59.5</v>
      </c>
      <c r="BF570">
        <v>10</v>
      </c>
      <c r="BG570">
        <v>9</v>
      </c>
    </row>
    <row r="571" spans="1:59" x14ac:dyDescent="0.25">
      <c r="A571" s="47">
        <v>6</v>
      </c>
      <c r="B571" s="47">
        <v>13</v>
      </c>
      <c r="C571" s="47">
        <v>20</v>
      </c>
      <c r="D571" s="47">
        <v>19</v>
      </c>
      <c r="E571" s="47">
        <v>25</v>
      </c>
      <c r="F571" s="47">
        <v>2</v>
      </c>
      <c r="G571" s="47">
        <v>10</v>
      </c>
      <c r="H571" s="47">
        <v>1</v>
      </c>
      <c r="I571" s="47">
        <v>0</v>
      </c>
      <c r="J571" s="47">
        <v>0</v>
      </c>
      <c r="K571" s="47">
        <v>21</v>
      </c>
      <c r="L571" s="47">
        <v>280</v>
      </c>
      <c r="M571" s="47">
        <v>5</v>
      </c>
      <c r="N571" s="47">
        <v>6</v>
      </c>
      <c r="O571" s="42">
        <v>-0.3</v>
      </c>
      <c r="P571" s="42">
        <v>6.2</v>
      </c>
      <c r="Q571" s="42">
        <v>-0.31</v>
      </c>
      <c r="R571" s="42">
        <v>3.81</v>
      </c>
      <c r="S571" s="47">
        <v>16</v>
      </c>
      <c r="T571" s="42">
        <v>0.22</v>
      </c>
      <c r="U571" s="42">
        <v>4.9749999999999996</v>
      </c>
      <c r="V571" s="42">
        <v>2.65</v>
      </c>
      <c r="W571" s="42">
        <v>75</v>
      </c>
      <c r="X571" s="42">
        <v>51</v>
      </c>
      <c r="Y571" s="42">
        <v>1.56</v>
      </c>
      <c r="Z571" s="42">
        <v>0.81</v>
      </c>
      <c r="AA571" s="42">
        <v>1.25</v>
      </c>
      <c r="AB571" s="42">
        <v>0.38</v>
      </c>
      <c r="AC571" s="42">
        <v>1.19</v>
      </c>
      <c r="AD571" s="42">
        <v>0</v>
      </c>
      <c r="AE571" s="42">
        <v>0.12</v>
      </c>
      <c r="AF571" s="42">
        <v>0.06</v>
      </c>
      <c r="AG571" s="42">
        <v>0.62</v>
      </c>
      <c r="AH571" s="42">
        <v>0</v>
      </c>
      <c r="AI571" s="47">
        <v>19</v>
      </c>
      <c r="AJ571" s="47">
        <v>6</v>
      </c>
      <c r="AK571" s="47">
        <v>13</v>
      </c>
      <c r="AL571" s="47">
        <v>3</v>
      </c>
      <c r="AM571" s="47">
        <v>11</v>
      </c>
      <c r="AN571">
        <v>1</v>
      </c>
      <c r="AO571" s="47">
        <v>0</v>
      </c>
      <c r="AP571" s="47">
        <v>1</v>
      </c>
      <c r="AQ571" s="47">
        <v>7</v>
      </c>
      <c r="AR571" s="47">
        <v>0</v>
      </c>
      <c r="AS571" s="47">
        <v>6</v>
      </c>
      <c r="AT571" s="47">
        <v>7</v>
      </c>
      <c r="AU571" s="47">
        <v>7</v>
      </c>
      <c r="AV571" s="47">
        <v>3</v>
      </c>
      <c r="AW571" s="47">
        <v>8</v>
      </c>
      <c r="AX571" s="47">
        <v>1</v>
      </c>
      <c r="AY571">
        <v>0</v>
      </c>
      <c r="AZ571" s="47">
        <v>0</v>
      </c>
      <c r="BA571" s="47">
        <v>3</v>
      </c>
      <c r="BB571">
        <v>0</v>
      </c>
      <c r="BC571" t="s">
        <v>187</v>
      </c>
      <c r="BD571">
        <v>40</v>
      </c>
      <c r="BE571">
        <v>21.300000000000004</v>
      </c>
      <c r="BF571">
        <v>8</v>
      </c>
      <c r="BG571">
        <v>8</v>
      </c>
    </row>
    <row r="572" spans="1:59" x14ac:dyDescent="0.25">
      <c r="A572" s="47">
        <v>5</v>
      </c>
      <c r="B572" s="47">
        <v>8</v>
      </c>
      <c r="C572" s="47">
        <v>31</v>
      </c>
      <c r="D572" s="47">
        <v>11</v>
      </c>
      <c r="E572" s="47">
        <v>11</v>
      </c>
      <c r="F572" s="47">
        <v>1</v>
      </c>
      <c r="G572" s="47">
        <v>12</v>
      </c>
      <c r="H572" s="47">
        <v>6</v>
      </c>
      <c r="I572" s="47">
        <v>0</v>
      </c>
      <c r="J572" s="47">
        <v>0</v>
      </c>
      <c r="K572" s="47">
        <v>21</v>
      </c>
      <c r="L572" s="47">
        <v>280</v>
      </c>
      <c r="M572" s="47">
        <v>5</v>
      </c>
      <c r="N572" s="47">
        <v>7</v>
      </c>
      <c r="O572" s="42">
        <v>9</v>
      </c>
      <c r="P572" s="42">
        <v>7.88</v>
      </c>
      <c r="Q572" s="42">
        <v>1.21</v>
      </c>
      <c r="R572" s="42">
        <v>4.28</v>
      </c>
      <c r="S572" s="47">
        <v>18</v>
      </c>
      <c r="T572" s="42">
        <v>7.3</v>
      </c>
      <c r="U572" s="42">
        <v>2.8333333333333335</v>
      </c>
      <c r="V572" s="42">
        <v>5.7</v>
      </c>
      <c r="W572" s="42">
        <v>45</v>
      </c>
      <c r="X572" s="42">
        <v>48</v>
      </c>
      <c r="Y572" s="42">
        <v>0.61</v>
      </c>
      <c r="Z572" s="42">
        <v>0.44</v>
      </c>
      <c r="AA572" s="42">
        <v>1.72</v>
      </c>
      <c r="AB572" s="42">
        <v>0.28000000000000003</v>
      </c>
      <c r="AC572" s="42">
        <v>0.61</v>
      </c>
      <c r="AD572" s="42">
        <v>0</v>
      </c>
      <c r="AE572" s="42">
        <v>0.06</v>
      </c>
      <c r="AF572" s="42">
        <v>0.33</v>
      </c>
      <c r="AG572" s="42">
        <v>0.67</v>
      </c>
      <c r="AH572" s="42">
        <v>0</v>
      </c>
      <c r="AI572" s="47">
        <v>5</v>
      </c>
      <c r="AJ572" s="47">
        <v>3</v>
      </c>
      <c r="AK572" s="47">
        <v>13</v>
      </c>
      <c r="AL572" s="47">
        <v>3</v>
      </c>
      <c r="AM572" s="47">
        <v>7</v>
      </c>
      <c r="AN572">
        <v>0</v>
      </c>
      <c r="AO572" s="47">
        <v>0</v>
      </c>
      <c r="AP572" s="47">
        <v>2</v>
      </c>
      <c r="AQ572" s="47">
        <v>4</v>
      </c>
      <c r="AR572" s="47">
        <v>0</v>
      </c>
      <c r="AS572" s="47">
        <v>6</v>
      </c>
      <c r="AT572" s="47">
        <v>5</v>
      </c>
      <c r="AU572" s="47">
        <v>18</v>
      </c>
      <c r="AV572" s="47">
        <v>2</v>
      </c>
      <c r="AW572" s="47">
        <v>4</v>
      </c>
      <c r="AX572" s="47">
        <v>1</v>
      </c>
      <c r="AY572">
        <v>0</v>
      </c>
      <c r="AZ572" s="47">
        <v>4</v>
      </c>
      <c r="BA572" s="47">
        <v>8</v>
      </c>
      <c r="BB572">
        <v>0</v>
      </c>
      <c r="BC572" t="s">
        <v>387</v>
      </c>
      <c r="BD572">
        <v>25.6</v>
      </c>
      <c r="BE572">
        <v>51.4</v>
      </c>
      <c r="BF572">
        <v>9</v>
      </c>
      <c r="BG572">
        <v>9</v>
      </c>
    </row>
    <row r="573" spans="1:59" x14ac:dyDescent="0.25">
      <c r="A573" s="47">
        <v>0</v>
      </c>
      <c r="B573" s="47">
        <v>2</v>
      </c>
      <c r="C573" s="47">
        <v>1</v>
      </c>
      <c r="D573" s="47">
        <v>1</v>
      </c>
      <c r="E573" s="47">
        <v>7</v>
      </c>
      <c r="F573" s="47">
        <v>1</v>
      </c>
      <c r="G573" s="47">
        <v>1</v>
      </c>
      <c r="H573" s="47">
        <v>0</v>
      </c>
      <c r="I573" s="47">
        <v>0</v>
      </c>
      <c r="J573" s="47">
        <v>0</v>
      </c>
      <c r="K573" s="47">
        <v>21</v>
      </c>
      <c r="L573" s="47">
        <v>264</v>
      </c>
      <c r="M573" s="47">
        <v>5</v>
      </c>
      <c r="N573" s="47">
        <v>6</v>
      </c>
      <c r="O573" s="42">
        <v>3.2</v>
      </c>
      <c r="P573" s="42">
        <v>3.24</v>
      </c>
      <c r="Q573" s="42">
        <v>-0.25</v>
      </c>
      <c r="R573" s="42">
        <v>2.1</v>
      </c>
      <c r="S573" s="47">
        <v>6</v>
      </c>
      <c r="T573" s="42">
        <v>2.81</v>
      </c>
      <c r="U573" s="42">
        <v>2.4500000000000002</v>
      </c>
      <c r="V573" s="42">
        <v>1.925</v>
      </c>
      <c r="W573" s="42">
        <v>42</v>
      </c>
      <c r="X573" s="42">
        <v>98</v>
      </c>
      <c r="Y573" s="42">
        <v>1.17</v>
      </c>
      <c r="Z573" s="42">
        <v>0.33</v>
      </c>
      <c r="AA573" s="42">
        <v>0.17</v>
      </c>
      <c r="AB573" s="42">
        <v>0</v>
      </c>
      <c r="AC573" s="42">
        <v>0.17</v>
      </c>
      <c r="AD573" s="42">
        <v>0</v>
      </c>
      <c r="AE573" s="42">
        <v>0.17</v>
      </c>
      <c r="AF573" s="42">
        <v>0</v>
      </c>
      <c r="AG573" s="42">
        <v>0.17</v>
      </c>
      <c r="AH573" s="42">
        <v>0</v>
      </c>
      <c r="AI573" s="47">
        <v>5</v>
      </c>
      <c r="AJ573" s="47">
        <v>1</v>
      </c>
      <c r="AK573" s="47">
        <v>0</v>
      </c>
      <c r="AL573" s="47">
        <v>0</v>
      </c>
      <c r="AM573" s="47">
        <v>0</v>
      </c>
      <c r="AN573">
        <v>0</v>
      </c>
      <c r="AO573" s="47">
        <v>0</v>
      </c>
      <c r="AP573" s="47">
        <v>0</v>
      </c>
      <c r="AQ573" s="47">
        <v>1</v>
      </c>
      <c r="AR573" s="47">
        <v>0</v>
      </c>
      <c r="AS573" s="47">
        <v>2</v>
      </c>
      <c r="AT573" s="47">
        <v>1</v>
      </c>
      <c r="AU573" s="47">
        <v>1</v>
      </c>
      <c r="AV573" s="47">
        <v>0</v>
      </c>
      <c r="AW573" s="47">
        <v>1</v>
      </c>
      <c r="AX573" s="47">
        <v>1</v>
      </c>
      <c r="AY573">
        <v>0</v>
      </c>
      <c r="AZ573" s="47">
        <v>0</v>
      </c>
      <c r="BA573" s="47">
        <v>0</v>
      </c>
      <c r="BB573">
        <v>0</v>
      </c>
      <c r="BC573" t="s">
        <v>655</v>
      </c>
      <c r="BD573">
        <v>4.9000000000000004</v>
      </c>
      <c r="BE573">
        <v>7.7</v>
      </c>
      <c r="BF573">
        <v>2</v>
      </c>
      <c r="BG573">
        <v>4</v>
      </c>
    </row>
    <row r="574" spans="1:59" x14ac:dyDescent="0.25">
      <c r="A574" s="47">
        <v>2</v>
      </c>
      <c r="B574" s="47">
        <v>18</v>
      </c>
      <c r="C574" s="47">
        <v>13</v>
      </c>
      <c r="D574" s="47">
        <v>5</v>
      </c>
      <c r="E574" s="47">
        <v>9</v>
      </c>
      <c r="F574" s="47">
        <v>2</v>
      </c>
      <c r="G574" s="47">
        <v>2</v>
      </c>
      <c r="H574" s="47">
        <v>2</v>
      </c>
      <c r="I574" s="47">
        <v>0</v>
      </c>
      <c r="J574" s="47">
        <v>0</v>
      </c>
      <c r="K574" s="47">
        <v>21</v>
      </c>
      <c r="L574" s="47">
        <v>264</v>
      </c>
      <c r="M574" s="47">
        <v>4</v>
      </c>
      <c r="N574" s="47">
        <v>6</v>
      </c>
      <c r="O574" s="42">
        <v>1.2</v>
      </c>
      <c r="P574" s="42">
        <v>3.81</v>
      </c>
      <c r="Q574" s="42">
        <v>-0.01</v>
      </c>
      <c r="R574" s="42">
        <v>4.78</v>
      </c>
      <c r="S574" s="47">
        <v>11</v>
      </c>
      <c r="T574" s="42">
        <v>1.35</v>
      </c>
      <c r="U574" s="42">
        <v>5.16</v>
      </c>
      <c r="V574" s="42">
        <v>4.4666666666666668</v>
      </c>
      <c r="W574" s="42">
        <v>67</v>
      </c>
      <c r="X574" s="42">
        <v>68</v>
      </c>
      <c r="Y574" s="42">
        <v>0.82</v>
      </c>
      <c r="Z574" s="42">
        <v>1.64</v>
      </c>
      <c r="AA574" s="42">
        <v>1.18</v>
      </c>
      <c r="AB574" s="42">
        <v>0.18</v>
      </c>
      <c r="AC574" s="42">
        <v>0.45</v>
      </c>
      <c r="AD574" s="42">
        <v>0</v>
      </c>
      <c r="AE574" s="42">
        <v>0.18</v>
      </c>
      <c r="AF574" s="42">
        <v>0.18</v>
      </c>
      <c r="AG574" s="42">
        <v>0.18</v>
      </c>
      <c r="AH574" s="42">
        <v>0</v>
      </c>
      <c r="AI574" s="47">
        <v>3</v>
      </c>
      <c r="AJ574" s="47">
        <v>8</v>
      </c>
      <c r="AK574" s="47">
        <v>7</v>
      </c>
      <c r="AL574" s="47">
        <v>1</v>
      </c>
      <c r="AM574" s="47">
        <v>3</v>
      </c>
      <c r="AN574">
        <v>1</v>
      </c>
      <c r="AO574" s="47">
        <v>0</v>
      </c>
      <c r="AP574" s="47">
        <v>1</v>
      </c>
      <c r="AQ574" s="47">
        <v>2</v>
      </c>
      <c r="AR574" s="47">
        <v>0</v>
      </c>
      <c r="AS574" s="47">
        <v>6</v>
      </c>
      <c r="AT574" s="47">
        <v>10</v>
      </c>
      <c r="AU574" s="47">
        <v>6</v>
      </c>
      <c r="AV574" s="47">
        <v>1</v>
      </c>
      <c r="AW574" s="47">
        <v>2</v>
      </c>
      <c r="AX574" s="47">
        <v>1</v>
      </c>
      <c r="AY574">
        <v>0</v>
      </c>
      <c r="AZ574" s="47">
        <v>1</v>
      </c>
      <c r="BA574" s="47">
        <v>0</v>
      </c>
      <c r="BB574">
        <v>0</v>
      </c>
      <c r="BC574" t="s">
        <v>188</v>
      </c>
      <c r="BD574">
        <v>25.799999999999997</v>
      </c>
      <c r="BE574">
        <v>26.799999999999997</v>
      </c>
      <c r="BF574">
        <v>5</v>
      </c>
      <c r="BG574">
        <v>6</v>
      </c>
    </row>
    <row r="575" spans="1:59" x14ac:dyDescent="0.25">
      <c r="A575" s="47">
        <v>4</v>
      </c>
      <c r="B575" s="47">
        <v>12</v>
      </c>
      <c r="C575" s="47">
        <v>22</v>
      </c>
      <c r="D575" s="47">
        <v>17</v>
      </c>
      <c r="E575" s="47">
        <v>33</v>
      </c>
      <c r="F575" s="47">
        <v>4</v>
      </c>
      <c r="G575" s="47">
        <v>10</v>
      </c>
      <c r="H575" s="47">
        <v>7</v>
      </c>
      <c r="I575" s="47">
        <v>0</v>
      </c>
      <c r="J575" s="47">
        <v>0</v>
      </c>
      <c r="K575" s="47">
        <v>21</v>
      </c>
      <c r="L575" s="47">
        <v>275</v>
      </c>
      <c r="M575" s="47">
        <v>4</v>
      </c>
      <c r="N575" s="47">
        <v>7</v>
      </c>
      <c r="O575" s="42">
        <v>12.9</v>
      </c>
      <c r="P575" s="42">
        <v>19.21</v>
      </c>
      <c r="Q575" s="42">
        <v>0.33</v>
      </c>
      <c r="R575" s="42">
        <v>8.23</v>
      </c>
      <c r="S575" s="47">
        <v>15</v>
      </c>
      <c r="T575" s="42">
        <v>10.29</v>
      </c>
      <c r="U575" s="42">
        <v>10.55</v>
      </c>
      <c r="V575" s="42">
        <v>5.5857142857142863</v>
      </c>
      <c r="W575" s="42">
        <v>86</v>
      </c>
      <c r="X575" s="42">
        <v>102</v>
      </c>
      <c r="Y575" s="42">
        <v>2.2000000000000002</v>
      </c>
      <c r="Z575" s="42">
        <v>0.8</v>
      </c>
      <c r="AA575" s="42">
        <v>1.47</v>
      </c>
      <c r="AB575" s="42">
        <v>0.27</v>
      </c>
      <c r="AC575" s="42">
        <v>1.1299999999999999</v>
      </c>
      <c r="AD575" s="42">
        <v>0</v>
      </c>
      <c r="AE575" s="42">
        <v>0.27</v>
      </c>
      <c r="AF575" s="42">
        <v>0.47</v>
      </c>
      <c r="AG575" s="42">
        <v>0.67</v>
      </c>
      <c r="AH575" s="42">
        <v>0</v>
      </c>
      <c r="AI575" s="47">
        <v>18</v>
      </c>
      <c r="AJ575" s="47">
        <v>6</v>
      </c>
      <c r="AK575" s="47">
        <v>8</v>
      </c>
      <c r="AL575" s="47">
        <v>0</v>
      </c>
      <c r="AM575" s="47">
        <v>9</v>
      </c>
      <c r="AN575">
        <v>3</v>
      </c>
      <c r="AO575" s="47">
        <v>0</v>
      </c>
      <c r="AP575" s="47">
        <v>5</v>
      </c>
      <c r="AQ575" s="47">
        <v>8</v>
      </c>
      <c r="AR575" s="47">
        <v>0</v>
      </c>
      <c r="AS575" s="47">
        <v>15</v>
      </c>
      <c r="AT575" s="47">
        <v>6</v>
      </c>
      <c r="AU575" s="47">
        <v>14</v>
      </c>
      <c r="AV575" s="47">
        <v>4</v>
      </c>
      <c r="AW575" s="47">
        <v>8</v>
      </c>
      <c r="AX575" s="47">
        <v>1</v>
      </c>
      <c r="AY575">
        <v>0</v>
      </c>
      <c r="AZ575" s="47">
        <v>2</v>
      </c>
      <c r="BA575" s="47">
        <v>2</v>
      </c>
      <c r="BB575">
        <v>0</v>
      </c>
      <c r="BC575" t="s">
        <v>155</v>
      </c>
      <c r="BD575">
        <v>85.6</v>
      </c>
      <c r="BE575">
        <v>36.299999999999997</v>
      </c>
      <c r="BF575">
        <v>8</v>
      </c>
      <c r="BG575">
        <v>6</v>
      </c>
    </row>
    <row r="576" spans="1:59" x14ac:dyDescent="0.25">
      <c r="A576" s="47">
        <v>8</v>
      </c>
      <c r="B576" s="47">
        <v>29</v>
      </c>
      <c r="C576" s="47">
        <v>37</v>
      </c>
      <c r="D576" s="47">
        <v>8</v>
      </c>
      <c r="E576" s="47">
        <v>27</v>
      </c>
      <c r="F576" s="47">
        <v>2</v>
      </c>
      <c r="G576" s="47">
        <v>7</v>
      </c>
      <c r="H576" s="47">
        <v>6</v>
      </c>
      <c r="I576" s="47">
        <v>3</v>
      </c>
      <c r="J576" s="47">
        <v>0</v>
      </c>
      <c r="K576" s="47">
        <v>21</v>
      </c>
      <c r="L576" s="47">
        <v>294</v>
      </c>
      <c r="M576" s="47">
        <v>5</v>
      </c>
      <c r="N576" s="47">
        <v>6</v>
      </c>
      <c r="O576" s="42">
        <v>6.4</v>
      </c>
      <c r="P576" s="42">
        <v>8.6</v>
      </c>
      <c r="Q576" s="42">
        <v>-0.22</v>
      </c>
      <c r="R576" s="42">
        <v>5.71</v>
      </c>
      <c r="S576" s="47">
        <v>18</v>
      </c>
      <c r="T576" s="42">
        <v>5.36</v>
      </c>
      <c r="U576" s="42">
        <v>7.2111111111111121</v>
      </c>
      <c r="V576" s="42">
        <v>4.2</v>
      </c>
      <c r="W576" s="42">
        <v>81</v>
      </c>
      <c r="X576" s="42">
        <v>102</v>
      </c>
      <c r="Y576" s="42">
        <v>1.5</v>
      </c>
      <c r="Z576" s="42">
        <v>1.61</v>
      </c>
      <c r="AA576" s="42">
        <v>2.06</v>
      </c>
      <c r="AB576" s="42">
        <v>0.44</v>
      </c>
      <c r="AC576" s="42">
        <v>0.44</v>
      </c>
      <c r="AD576" s="42">
        <v>0</v>
      </c>
      <c r="AE576" s="42">
        <v>0.11</v>
      </c>
      <c r="AF576" s="42">
        <v>0.33</v>
      </c>
      <c r="AG576" s="42">
        <v>0.39</v>
      </c>
      <c r="AH576" s="42">
        <v>0.17</v>
      </c>
      <c r="AI576" s="47">
        <v>16</v>
      </c>
      <c r="AJ576" s="47">
        <v>17</v>
      </c>
      <c r="AK576" s="47">
        <v>18</v>
      </c>
      <c r="AL576" s="47">
        <v>5</v>
      </c>
      <c r="AM576" s="47">
        <v>4</v>
      </c>
      <c r="AN576">
        <v>1</v>
      </c>
      <c r="AO576" s="47">
        <v>0</v>
      </c>
      <c r="AP576" s="47">
        <v>4</v>
      </c>
      <c r="AQ576" s="47">
        <v>4</v>
      </c>
      <c r="AR576" s="47">
        <v>2</v>
      </c>
      <c r="AS576" s="47">
        <v>11</v>
      </c>
      <c r="AT576" s="47">
        <v>12</v>
      </c>
      <c r="AU576" s="47">
        <v>19</v>
      </c>
      <c r="AV576" s="47">
        <v>3</v>
      </c>
      <c r="AW576" s="47">
        <v>4</v>
      </c>
      <c r="AX576" s="47">
        <v>1</v>
      </c>
      <c r="AY576">
        <v>0</v>
      </c>
      <c r="AZ576" s="47">
        <v>2</v>
      </c>
      <c r="BA576" s="47">
        <v>3</v>
      </c>
      <c r="BB576">
        <v>1</v>
      </c>
      <c r="BC576" t="s">
        <v>237</v>
      </c>
      <c r="BD576">
        <v>65</v>
      </c>
      <c r="BE576">
        <v>40</v>
      </c>
      <c r="BF576">
        <v>9</v>
      </c>
      <c r="BG576">
        <v>10</v>
      </c>
    </row>
    <row r="577" spans="1:59" x14ac:dyDescent="0.25">
      <c r="A577" s="47">
        <v>2</v>
      </c>
      <c r="B577" s="47">
        <v>16</v>
      </c>
      <c r="C577" s="47">
        <v>8</v>
      </c>
      <c r="D577" s="47">
        <v>4</v>
      </c>
      <c r="E577" s="47">
        <v>42</v>
      </c>
      <c r="F577" s="47">
        <v>2</v>
      </c>
      <c r="G577" s="47">
        <v>10</v>
      </c>
      <c r="H577" s="47">
        <v>1</v>
      </c>
      <c r="I577" s="47">
        <v>0</v>
      </c>
      <c r="J577" s="47">
        <v>0</v>
      </c>
      <c r="K577" s="47">
        <v>21</v>
      </c>
      <c r="L577" s="47">
        <v>294</v>
      </c>
      <c r="M577" s="47">
        <v>4</v>
      </c>
      <c r="N577" s="47">
        <v>6</v>
      </c>
      <c r="O577" s="42">
        <v>3.4</v>
      </c>
      <c r="P577" s="42">
        <v>5.88</v>
      </c>
      <c r="Q577" s="42">
        <v>0.49</v>
      </c>
      <c r="R577" s="42">
        <v>3.99</v>
      </c>
      <c r="S577" s="47">
        <v>17</v>
      </c>
      <c r="T577" s="42">
        <v>3.04</v>
      </c>
      <c r="U577" s="42">
        <v>3.1250000000000004</v>
      </c>
      <c r="V577" s="42">
        <v>4.7555555555555555</v>
      </c>
      <c r="W577" s="42">
        <v>73</v>
      </c>
      <c r="X577" s="42">
        <v>51</v>
      </c>
      <c r="Y577" s="42">
        <v>2.4700000000000002</v>
      </c>
      <c r="Z577" s="42">
        <v>0.94</v>
      </c>
      <c r="AA577" s="42">
        <v>0.47</v>
      </c>
      <c r="AB577" s="42">
        <v>0.12</v>
      </c>
      <c r="AC577" s="42">
        <v>0.24</v>
      </c>
      <c r="AD577" s="42">
        <v>0</v>
      </c>
      <c r="AE577" s="42">
        <v>0.12</v>
      </c>
      <c r="AF577" s="42">
        <v>0.06</v>
      </c>
      <c r="AG577" s="42">
        <v>0.59</v>
      </c>
      <c r="AH577" s="42">
        <v>0</v>
      </c>
      <c r="AI577" s="47">
        <v>23</v>
      </c>
      <c r="AJ577" s="47">
        <v>5</v>
      </c>
      <c r="AK577" s="47">
        <v>2</v>
      </c>
      <c r="AL577" s="47">
        <v>0</v>
      </c>
      <c r="AM577" s="47">
        <v>4</v>
      </c>
      <c r="AN577">
        <v>0</v>
      </c>
      <c r="AO577" s="47">
        <v>0</v>
      </c>
      <c r="AP577" s="47">
        <v>0</v>
      </c>
      <c r="AQ577" s="47">
        <v>5</v>
      </c>
      <c r="AR577" s="47">
        <v>0</v>
      </c>
      <c r="AS577" s="47">
        <v>19</v>
      </c>
      <c r="AT577" s="47">
        <v>11</v>
      </c>
      <c r="AU577" s="47">
        <v>6</v>
      </c>
      <c r="AV577" s="47">
        <v>2</v>
      </c>
      <c r="AW577" s="47">
        <v>0</v>
      </c>
      <c r="AX577" s="47">
        <v>2</v>
      </c>
      <c r="AY577">
        <v>0</v>
      </c>
      <c r="AZ577" s="47">
        <v>1</v>
      </c>
      <c r="BA577" s="47">
        <v>5</v>
      </c>
      <c r="BB577">
        <v>0</v>
      </c>
      <c r="BC577" t="s">
        <v>315</v>
      </c>
      <c r="BD577">
        <v>26.099999999999998</v>
      </c>
      <c r="BE577">
        <v>42.9</v>
      </c>
      <c r="BF577">
        <v>8</v>
      </c>
      <c r="BG577">
        <v>9</v>
      </c>
    </row>
    <row r="578" spans="1:59" x14ac:dyDescent="0.25">
      <c r="A578" s="47">
        <v>0</v>
      </c>
      <c r="B578" s="47">
        <v>14</v>
      </c>
      <c r="C578" s="47">
        <v>9</v>
      </c>
      <c r="D578" s="47">
        <v>12</v>
      </c>
      <c r="E578" s="47">
        <v>16</v>
      </c>
      <c r="F578" s="47">
        <v>1</v>
      </c>
      <c r="G578" s="47">
        <v>7</v>
      </c>
      <c r="H578" s="47">
        <v>0</v>
      </c>
      <c r="I578" s="47">
        <v>0</v>
      </c>
      <c r="J578" s="47">
        <v>0</v>
      </c>
      <c r="K578" s="47">
        <v>21</v>
      </c>
      <c r="L578" s="47">
        <v>283</v>
      </c>
      <c r="M578" s="47">
        <v>4</v>
      </c>
      <c r="N578" s="47">
        <v>2</v>
      </c>
      <c r="O578" s="42">
        <v>2</v>
      </c>
      <c r="P578" s="42">
        <v>6.41</v>
      </c>
      <c r="Q578" s="42">
        <v>0.18</v>
      </c>
      <c r="R578" s="42">
        <v>2.66</v>
      </c>
      <c r="S578" s="47">
        <v>18</v>
      </c>
      <c r="T578" s="42">
        <v>1.94</v>
      </c>
      <c r="U578" s="42">
        <v>3.1222222222222218</v>
      </c>
      <c r="V578" s="42">
        <v>2.2111111111111108</v>
      </c>
      <c r="W578" s="42">
        <v>79</v>
      </c>
      <c r="X578" s="42">
        <v>66</v>
      </c>
      <c r="Y578" s="42">
        <v>0.89</v>
      </c>
      <c r="Z578" s="42">
        <v>0.78</v>
      </c>
      <c r="AA578" s="42">
        <v>0.5</v>
      </c>
      <c r="AB578" s="42">
        <v>0</v>
      </c>
      <c r="AC578" s="42">
        <v>0.67</v>
      </c>
      <c r="AD578" s="42">
        <v>0</v>
      </c>
      <c r="AE578" s="42">
        <v>0.06</v>
      </c>
      <c r="AF578" s="42">
        <v>0</v>
      </c>
      <c r="AG578" s="42">
        <v>0.39</v>
      </c>
      <c r="AH578" s="42">
        <v>0</v>
      </c>
      <c r="AI578" s="47">
        <v>10</v>
      </c>
      <c r="AJ578" s="47">
        <v>7</v>
      </c>
      <c r="AK578" s="47">
        <v>2</v>
      </c>
      <c r="AL578" s="47">
        <v>0</v>
      </c>
      <c r="AM578" s="47">
        <v>8</v>
      </c>
      <c r="AN578">
        <v>0</v>
      </c>
      <c r="AO578" s="47">
        <v>0</v>
      </c>
      <c r="AP578" s="47">
        <v>0</v>
      </c>
      <c r="AQ578" s="47">
        <v>5</v>
      </c>
      <c r="AR578" s="47">
        <v>0</v>
      </c>
      <c r="AS578" s="47">
        <v>6</v>
      </c>
      <c r="AT578" s="47">
        <v>7</v>
      </c>
      <c r="AU578" s="47">
        <v>7</v>
      </c>
      <c r="AV578" s="47">
        <v>0</v>
      </c>
      <c r="AW578" s="47">
        <v>4</v>
      </c>
      <c r="AX578" s="47">
        <v>1</v>
      </c>
      <c r="AY578">
        <v>0</v>
      </c>
      <c r="AZ578" s="47">
        <v>0</v>
      </c>
      <c r="BA578" s="47">
        <v>2</v>
      </c>
      <c r="BB578">
        <v>0</v>
      </c>
      <c r="BC578" t="s">
        <v>110</v>
      </c>
      <c r="BD578">
        <v>25.200000000000003</v>
      </c>
      <c r="BE578">
        <v>19.899999999999999</v>
      </c>
      <c r="BF578">
        <v>8</v>
      </c>
      <c r="BG578">
        <v>9</v>
      </c>
    </row>
    <row r="579" spans="1:59" x14ac:dyDescent="0.25">
      <c r="A579" s="47">
        <v>2</v>
      </c>
      <c r="B579" s="47">
        <v>23</v>
      </c>
      <c r="C579" s="47">
        <v>19</v>
      </c>
      <c r="D579" s="47">
        <v>7</v>
      </c>
      <c r="E579" s="47">
        <v>16</v>
      </c>
      <c r="F579" s="47">
        <v>3</v>
      </c>
      <c r="G579" s="47">
        <v>7</v>
      </c>
      <c r="H579" s="47">
        <v>1</v>
      </c>
      <c r="I579" s="47">
        <v>0</v>
      </c>
      <c r="J579" s="47">
        <v>0</v>
      </c>
      <c r="K579" s="47">
        <v>21</v>
      </c>
      <c r="L579" s="47">
        <v>283</v>
      </c>
      <c r="M579" s="47">
        <v>4</v>
      </c>
      <c r="N579" s="47">
        <v>6</v>
      </c>
      <c r="O579" s="42">
        <v>0.9</v>
      </c>
      <c r="P579" s="42">
        <v>6.35</v>
      </c>
      <c r="Q579" s="42">
        <v>-0.23</v>
      </c>
      <c r="R579" s="42">
        <v>3.09</v>
      </c>
      <c r="S579" s="47">
        <v>21</v>
      </c>
      <c r="T579" s="42">
        <v>1.1399999999999999</v>
      </c>
      <c r="U579" s="42">
        <v>2.7818181818181817</v>
      </c>
      <c r="V579" s="42">
        <v>3.4299999999999997</v>
      </c>
      <c r="W579" s="42">
        <v>74</v>
      </c>
      <c r="X579" s="42">
        <v>49</v>
      </c>
      <c r="Y579" s="42">
        <v>0.76</v>
      </c>
      <c r="Z579" s="42">
        <v>1.1000000000000001</v>
      </c>
      <c r="AA579" s="42">
        <v>0.9</v>
      </c>
      <c r="AB579" s="42">
        <v>0.1</v>
      </c>
      <c r="AC579" s="42">
        <v>0.33</v>
      </c>
      <c r="AD579" s="42">
        <v>0</v>
      </c>
      <c r="AE579" s="42">
        <v>0.14000000000000001</v>
      </c>
      <c r="AF579" s="42">
        <v>0.05</v>
      </c>
      <c r="AG579" s="42">
        <v>0.33</v>
      </c>
      <c r="AH579" s="42">
        <v>0</v>
      </c>
      <c r="AI579" s="47">
        <v>10</v>
      </c>
      <c r="AJ579" s="47">
        <v>13</v>
      </c>
      <c r="AK579" s="47">
        <v>12</v>
      </c>
      <c r="AL579" s="47">
        <v>1</v>
      </c>
      <c r="AM579" s="47">
        <v>6</v>
      </c>
      <c r="AN579">
        <v>1</v>
      </c>
      <c r="AO579" s="47">
        <v>0</v>
      </c>
      <c r="AP579" s="47">
        <v>0</v>
      </c>
      <c r="AQ579" s="47">
        <v>4</v>
      </c>
      <c r="AR579" s="47">
        <v>0</v>
      </c>
      <c r="AS579" s="47">
        <v>6</v>
      </c>
      <c r="AT579" s="47">
        <v>10</v>
      </c>
      <c r="AU579" s="47">
        <v>7</v>
      </c>
      <c r="AV579" s="47">
        <v>1</v>
      </c>
      <c r="AW579" s="47">
        <v>1</v>
      </c>
      <c r="AX579" s="47">
        <v>2</v>
      </c>
      <c r="AY579">
        <v>0</v>
      </c>
      <c r="AZ579" s="47">
        <v>1</v>
      </c>
      <c r="BA579" s="47">
        <v>3</v>
      </c>
      <c r="BB579">
        <v>0</v>
      </c>
      <c r="BC579" t="s">
        <v>112</v>
      </c>
      <c r="BD579">
        <v>30.6</v>
      </c>
      <c r="BE579">
        <v>34.300000000000004</v>
      </c>
      <c r="BF579">
        <v>11</v>
      </c>
      <c r="BG579">
        <v>10</v>
      </c>
    </row>
    <row r="580" spans="1:59" x14ac:dyDescent="0.25">
      <c r="A580" s="47">
        <v>2</v>
      </c>
      <c r="B580" s="47">
        <v>18</v>
      </c>
      <c r="C580" s="47">
        <v>14</v>
      </c>
      <c r="D580" s="47">
        <v>22</v>
      </c>
      <c r="E580" s="47">
        <v>34</v>
      </c>
      <c r="F580" s="47">
        <v>3</v>
      </c>
      <c r="G580" s="47">
        <v>13</v>
      </c>
      <c r="H580" s="47">
        <v>3</v>
      </c>
      <c r="I580" s="47">
        <v>1</v>
      </c>
      <c r="J580" s="47">
        <v>0</v>
      </c>
      <c r="K580" s="47">
        <v>21</v>
      </c>
      <c r="L580" s="47">
        <v>283</v>
      </c>
      <c r="M580" s="47">
        <v>5</v>
      </c>
      <c r="N580" s="47">
        <v>6</v>
      </c>
      <c r="O580" s="42">
        <v>-0.3</v>
      </c>
      <c r="P580" s="42">
        <v>11.76</v>
      </c>
      <c r="Q580" s="42">
        <v>-1.07</v>
      </c>
      <c r="R580" s="42">
        <v>5.45</v>
      </c>
      <c r="S580" s="47">
        <v>19</v>
      </c>
      <c r="T580" s="42">
        <v>0.28000000000000003</v>
      </c>
      <c r="U580" s="42">
        <v>4.67</v>
      </c>
      <c r="V580" s="42">
        <v>6.3111111111111127</v>
      </c>
      <c r="W580" s="42">
        <v>94</v>
      </c>
      <c r="X580" s="42">
        <v>33</v>
      </c>
      <c r="Y580" s="42">
        <v>1.79</v>
      </c>
      <c r="Z580" s="42">
        <v>0.95</v>
      </c>
      <c r="AA580" s="42">
        <v>0.74</v>
      </c>
      <c r="AB580" s="42">
        <v>0.11</v>
      </c>
      <c r="AC580" s="42">
        <v>1.1599999999999999</v>
      </c>
      <c r="AD580" s="42">
        <v>0</v>
      </c>
      <c r="AE580" s="42">
        <v>0.16</v>
      </c>
      <c r="AF580" s="42">
        <v>0.16</v>
      </c>
      <c r="AG580" s="42">
        <v>0.68</v>
      </c>
      <c r="AH580" s="42">
        <v>0.05</v>
      </c>
      <c r="AI580" s="47">
        <v>16</v>
      </c>
      <c r="AJ580" s="47">
        <v>12</v>
      </c>
      <c r="AK580" s="47">
        <v>11</v>
      </c>
      <c r="AL580" s="47">
        <v>1</v>
      </c>
      <c r="AM580" s="47">
        <v>11</v>
      </c>
      <c r="AN580">
        <v>1</v>
      </c>
      <c r="AO580" s="47">
        <v>0</v>
      </c>
      <c r="AP580" s="47">
        <v>1</v>
      </c>
      <c r="AQ580" s="47">
        <v>6</v>
      </c>
      <c r="AR580" s="47">
        <v>1</v>
      </c>
      <c r="AS580" s="47">
        <v>18</v>
      </c>
      <c r="AT580" s="47">
        <v>6</v>
      </c>
      <c r="AU580" s="47">
        <v>3</v>
      </c>
      <c r="AV580" s="47">
        <v>1</v>
      </c>
      <c r="AW580" s="47">
        <v>11</v>
      </c>
      <c r="AX580" s="47">
        <v>2</v>
      </c>
      <c r="AY580">
        <v>0</v>
      </c>
      <c r="AZ580" s="47">
        <v>2</v>
      </c>
      <c r="BA580" s="47">
        <v>7</v>
      </c>
      <c r="BB580">
        <v>0</v>
      </c>
      <c r="BC580" t="s">
        <v>105</v>
      </c>
      <c r="BD580">
        <v>48.099999999999994</v>
      </c>
      <c r="BE580">
        <v>57.5</v>
      </c>
      <c r="BF580">
        <v>10</v>
      </c>
      <c r="BG580">
        <v>9</v>
      </c>
    </row>
    <row r="581" spans="1:59" x14ac:dyDescent="0.25">
      <c r="A581" s="47">
        <v>3</v>
      </c>
      <c r="B581" s="47">
        <v>26</v>
      </c>
      <c r="C581" s="47">
        <v>39</v>
      </c>
      <c r="D581" s="47">
        <v>14</v>
      </c>
      <c r="E581" s="47">
        <v>34</v>
      </c>
      <c r="F581" s="47">
        <v>1</v>
      </c>
      <c r="G581" s="47">
        <v>11</v>
      </c>
      <c r="H581" s="47">
        <v>4</v>
      </c>
      <c r="I581" s="47">
        <v>0</v>
      </c>
      <c r="J581" s="47">
        <v>0</v>
      </c>
      <c r="K581" s="47">
        <v>21</v>
      </c>
      <c r="L581" s="47">
        <v>283</v>
      </c>
      <c r="M581" s="47">
        <v>5</v>
      </c>
      <c r="N581" s="47">
        <v>7</v>
      </c>
      <c r="O581" s="42">
        <v>-0.9</v>
      </c>
      <c r="P581" s="42">
        <v>7.99</v>
      </c>
      <c r="Q581" s="42">
        <v>-0.69</v>
      </c>
      <c r="R581" s="42">
        <v>5.26</v>
      </c>
      <c r="S581" s="47">
        <v>18</v>
      </c>
      <c r="T581" s="42">
        <v>-0.19</v>
      </c>
      <c r="U581" s="42">
        <v>5.3111111111111109</v>
      </c>
      <c r="V581" s="42">
        <v>5.2111111111111112</v>
      </c>
      <c r="W581" s="42">
        <v>82</v>
      </c>
      <c r="X581" s="42">
        <v>99</v>
      </c>
      <c r="Y581" s="42">
        <v>1.89</v>
      </c>
      <c r="Z581" s="42">
        <v>1.44</v>
      </c>
      <c r="AA581" s="42">
        <v>2.17</v>
      </c>
      <c r="AB581" s="42">
        <v>0.17</v>
      </c>
      <c r="AC581" s="42">
        <v>0.78</v>
      </c>
      <c r="AD581" s="42">
        <v>0</v>
      </c>
      <c r="AE581" s="42">
        <v>0.06</v>
      </c>
      <c r="AF581" s="42">
        <v>0.22</v>
      </c>
      <c r="AG581" s="42">
        <v>0.61</v>
      </c>
      <c r="AH581" s="42">
        <v>0</v>
      </c>
      <c r="AI581" s="47">
        <v>19</v>
      </c>
      <c r="AJ581" s="47">
        <v>14</v>
      </c>
      <c r="AK581" s="47">
        <v>19</v>
      </c>
      <c r="AL581" s="47">
        <v>1</v>
      </c>
      <c r="AM581" s="47">
        <v>8</v>
      </c>
      <c r="AN581">
        <v>0</v>
      </c>
      <c r="AO581" s="47">
        <v>0</v>
      </c>
      <c r="AP581" s="47">
        <v>2</v>
      </c>
      <c r="AQ581" s="47">
        <v>5</v>
      </c>
      <c r="AR581" s="47">
        <v>0</v>
      </c>
      <c r="AS581" s="47">
        <v>15</v>
      </c>
      <c r="AT581" s="47">
        <v>12</v>
      </c>
      <c r="AU581" s="47">
        <v>20</v>
      </c>
      <c r="AV581" s="47">
        <v>2</v>
      </c>
      <c r="AW581" s="47">
        <v>6</v>
      </c>
      <c r="AX581" s="47">
        <v>1</v>
      </c>
      <c r="AY581">
        <v>0</v>
      </c>
      <c r="AZ581" s="47">
        <v>2</v>
      </c>
      <c r="BA581" s="47">
        <v>6</v>
      </c>
      <c r="BB581">
        <v>0</v>
      </c>
      <c r="BC581" t="s">
        <v>102</v>
      </c>
      <c r="BD581">
        <v>48</v>
      </c>
      <c r="BE581">
        <v>46.900000000000006</v>
      </c>
      <c r="BF581">
        <v>9</v>
      </c>
      <c r="BG581">
        <v>9</v>
      </c>
    </row>
    <row r="582" spans="1:59" x14ac:dyDescent="0.25">
      <c r="A582" s="47">
        <v>3</v>
      </c>
      <c r="B582" s="47">
        <v>22</v>
      </c>
      <c r="C582" s="47">
        <v>23</v>
      </c>
      <c r="D582" s="47">
        <v>6</v>
      </c>
      <c r="E582" s="47">
        <v>27</v>
      </c>
      <c r="F582" s="47">
        <v>2</v>
      </c>
      <c r="G582" s="47">
        <v>3</v>
      </c>
      <c r="H582" s="47">
        <v>0</v>
      </c>
      <c r="I582" s="47">
        <v>2</v>
      </c>
      <c r="J582" s="47">
        <v>0</v>
      </c>
      <c r="K582" s="47">
        <v>21</v>
      </c>
      <c r="L582" s="47">
        <v>1371</v>
      </c>
      <c r="M582" s="47">
        <v>5</v>
      </c>
      <c r="N582" s="47">
        <v>7</v>
      </c>
      <c r="O582" s="42">
        <v>0.8</v>
      </c>
      <c r="P582" s="42">
        <v>6.36</v>
      </c>
      <c r="Q582" s="42">
        <v>0.16</v>
      </c>
      <c r="R582" s="42">
        <v>2.78</v>
      </c>
      <c r="S582" s="47">
        <v>18</v>
      </c>
      <c r="T582" s="42">
        <v>1.04</v>
      </c>
      <c r="U582" s="42">
        <v>2.9699999999999998</v>
      </c>
      <c r="V582" s="42">
        <v>2.5375000000000001</v>
      </c>
      <c r="W582" s="42">
        <v>69</v>
      </c>
      <c r="X582" s="42">
        <v>75</v>
      </c>
      <c r="Y582" s="42">
        <v>1.5</v>
      </c>
      <c r="Z582" s="42">
        <v>1.22</v>
      </c>
      <c r="AA582" s="42">
        <v>1.28</v>
      </c>
      <c r="AB582" s="42">
        <v>0.17</v>
      </c>
      <c r="AC582" s="42">
        <v>0.33</v>
      </c>
      <c r="AD582" s="42">
        <v>0</v>
      </c>
      <c r="AE582" s="42">
        <v>0.11</v>
      </c>
      <c r="AF582" s="42">
        <v>0</v>
      </c>
      <c r="AG582" s="42">
        <v>0.17</v>
      </c>
      <c r="AH582" s="42">
        <v>0.11</v>
      </c>
      <c r="AI582" s="47">
        <v>14</v>
      </c>
      <c r="AJ582" s="47">
        <v>13</v>
      </c>
      <c r="AK582" s="47">
        <v>11</v>
      </c>
      <c r="AL582" s="47">
        <v>2</v>
      </c>
      <c r="AM582" s="47">
        <v>4</v>
      </c>
      <c r="AN582">
        <v>1</v>
      </c>
      <c r="AO582" s="47">
        <v>0</v>
      </c>
      <c r="AP582" s="47">
        <v>0</v>
      </c>
      <c r="AQ582" s="47">
        <v>2</v>
      </c>
      <c r="AR582" s="47">
        <v>2</v>
      </c>
      <c r="AS582" s="47">
        <v>13</v>
      </c>
      <c r="AT582" s="47">
        <v>9</v>
      </c>
      <c r="AU582" s="47">
        <v>12</v>
      </c>
      <c r="AV582" s="47">
        <v>1</v>
      </c>
      <c r="AW582" s="47">
        <v>2</v>
      </c>
      <c r="AX582" s="47">
        <v>1</v>
      </c>
      <c r="AY582">
        <v>0</v>
      </c>
      <c r="AZ582" s="47">
        <v>0</v>
      </c>
      <c r="BA582" s="47">
        <v>1</v>
      </c>
      <c r="BB582">
        <v>0</v>
      </c>
      <c r="BC582" t="s">
        <v>343</v>
      </c>
      <c r="BD582">
        <v>29.9</v>
      </c>
      <c r="BE582">
        <v>20.499999999999996</v>
      </c>
      <c r="BF582">
        <v>10</v>
      </c>
      <c r="BG582">
        <v>8</v>
      </c>
    </row>
    <row r="583" spans="1:59" x14ac:dyDescent="0.25">
      <c r="A583" s="47">
        <v>3</v>
      </c>
      <c r="B583" s="47">
        <v>38</v>
      </c>
      <c r="C583" s="47">
        <v>22</v>
      </c>
      <c r="D583" s="47">
        <v>10</v>
      </c>
      <c r="E583" s="47">
        <v>25</v>
      </c>
      <c r="F583" s="47">
        <v>2</v>
      </c>
      <c r="G583" s="47">
        <v>6</v>
      </c>
      <c r="H583" s="47">
        <v>1</v>
      </c>
      <c r="I583" s="47">
        <v>1</v>
      </c>
      <c r="J583" s="47">
        <v>0</v>
      </c>
      <c r="K583" s="47">
        <v>21</v>
      </c>
      <c r="L583" s="47">
        <v>1371</v>
      </c>
      <c r="M583" s="47">
        <v>4</v>
      </c>
      <c r="N583" s="47">
        <v>7</v>
      </c>
      <c r="O583" s="42">
        <v>1.9</v>
      </c>
      <c r="P583" s="42">
        <v>7.73</v>
      </c>
      <c r="Q583" s="42">
        <v>-0.43</v>
      </c>
      <c r="R583" s="42">
        <v>5.16</v>
      </c>
      <c r="S583" s="47">
        <v>16</v>
      </c>
      <c r="T583" s="42">
        <v>1.93</v>
      </c>
      <c r="U583" s="42">
        <v>6.4142857142857137</v>
      </c>
      <c r="V583" s="42">
        <v>4.1999999999999993</v>
      </c>
      <c r="W583" s="42">
        <v>77</v>
      </c>
      <c r="X583" s="42">
        <v>67</v>
      </c>
      <c r="Y583" s="42">
        <v>1.56</v>
      </c>
      <c r="Z583" s="42">
        <v>2.38</v>
      </c>
      <c r="AA583" s="42">
        <v>1.38</v>
      </c>
      <c r="AB583" s="42">
        <v>0.19</v>
      </c>
      <c r="AC583" s="42">
        <v>0.62</v>
      </c>
      <c r="AD583" s="42">
        <v>0</v>
      </c>
      <c r="AE583" s="42">
        <v>0.12</v>
      </c>
      <c r="AF583" s="42">
        <v>0.06</v>
      </c>
      <c r="AG583" s="42">
        <v>0.38</v>
      </c>
      <c r="AH583" s="42">
        <v>0.06</v>
      </c>
      <c r="AI583" s="47">
        <v>9</v>
      </c>
      <c r="AJ583" s="47">
        <v>18</v>
      </c>
      <c r="AK583" s="47">
        <v>8</v>
      </c>
      <c r="AL583" s="47">
        <v>0</v>
      </c>
      <c r="AM583" s="47">
        <v>3</v>
      </c>
      <c r="AN583">
        <v>1</v>
      </c>
      <c r="AO583" s="47">
        <v>0</v>
      </c>
      <c r="AP583" s="47">
        <v>1</v>
      </c>
      <c r="AQ583" s="47">
        <v>4</v>
      </c>
      <c r="AR583" s="47">
        <v>1</v>
      </c>
      <c r="AS583" s="47">
        <v>16</v>
      </c>
      <c r="AT583" s="47">
        <v>20</v>
      </c>
      <c r="AU583" s="47">
        <v>14</v>
      </c>
      <c r="AV583" s="47">
        <v>3</v>
      </c>
      <c r="AW583" s="47">
        <v>7</v>
      </c>
      <c r="AX583" s="47">
        <v>1</v>
      </c>
      <c r="AY583">
        <v>0</v>
      </c>
      <c r="AZ583" s="47">
        <v>0</v>
      </c>
      <c r="BA583" s="47">
        <v>2</v>
      </c>
      <c r="BB583">
        <v>0</v>
      </c>
      <c r="BC583" t="s">
        <v>172</v>
      </c>
      <c r="BD583">
        <v>44.9</v>
      </c>
      <c r="BE583">
        <v>37.800000000000004</v>
      </c>
      <c r="BF583">
        <v>7</v>
      </c>
      <c r="BG583">
        <v>9</v>
      </c>
    </row>
    <row r="584" spans="1:59" x14ac:dyDescent="0.25">
      <c r="A584" s="47">
        <v>5</v>
      </c>
      <c r="B584" s="47">
        <v>24</v>
      </c>
      <c r="C584" s="47">
        <v>17</v>
      </c>
      <c r="D584" s="47">
        <v>5</v>
      </c>
      <c r="E584" s="47">
        <v>18</v>
      </c>
      <c r="F584" s="47">
        <v>1</v>
      </c>
      <c r="G584" s="47">
        <v>6</v>
      </c>
      <c r="H584" s="47">
        <v>1</v>
      </c>
      <c r="I584" s="47">
        <v>0</v>
      </c>
      <c r="J584" s="47">
        <v>0</v>
      </c>
      <c r="K584" s="47">
        <v>21</v>
      </c>
      <c r="L584" s="47">
        <v>1371</v>
      </c>
      <c r="M584" s="47">
        <v>4</v>
      </c>
      <c r="N584" s="47">
        <v>6</v>
      </c>
      <c r="O584" s="42">
        <v>4.5999999999999996</v>
      </c>
      <c r="P584" s="42">
        <v>4.82</v>
      </c>
      <c r="Q584" s="42">
        <v>0.79</v>
      </c>
      <c r="R584" s="42">
        <v>3.24</v>
      </c>
      <c r="S584" s="47">
        <v>16</v>
      </c>
      <c r="T584" s="42">
        <v>3.93</v>
      </c>
      <c r="U584" s="42">
        <v>3.8749999999999996</v>
      </c>
      <c r="V584" s="42">
        <v>2.6124999999999998</v>
      </c>
      <c r="W584" s="42">
        <v>64</v>
      </c>
      <c r="X584" s="42">
        <v>75</v>
      </c>
      <c r="Y584" s="42">
        <v>1.1200000000000001</v>
      </c>
      <c r="Z584" s="42">
        <v>1.5</v>
      </c>
      <c r="AA584" s="42">
        <v>1.06</v>
      </c>
      <c r="AB584" s="42">
        <v>0.31</v>
      </c>
      <c r="AC584" s="42">
        <v>0.31</v>
      </c>
      <c r="AD584" s="42">
        <v>0</v>
      </c>
      <c r="AE584" s="42">
        <v>0.06</v>
      </c>
      <c r="AF584" s="42">
        <v>0.06</v>
      </c>
      <c r="AG584" s="42">
        <v>0.38</v>
      </c>
      <c r="AH584" s="42">
        <v>0</v>
      </c>
      <c r="AI584" s="47">
        <v>7</v>
      </c>
      <c r="AJ584" s="47">
        <v>14</v>
      </c>
      <c r="AK584" s="47">
        <v>5</v>
      </c>
      <c r="AL584" s="47">
        <v>1</v>
      </c>
      <c r="AM584" s="47">
        <v>2</v>
      </c>
      <c r="AN584">
        <v>0</v>
      </c>
      <c r="AO584" s="47">
        <v>0</v>
      </c>
      <c r="AP584" s="47">
        <v>1</v>
      </c>
      <c r="AQ584" s="47">
        <v>3</v>
      </c>
      <c r="AR584" s="47">
        <v>0</v>
      </c>
      <c r="AS584" s="47">
        <v>11</v>
      </c>
      <c r="AT584" s="47">
        <v>10</v>
      </c>
      <c r="AU584" s="47">
        <v>12</v>
      </c>
      <c r="AV584" s="47">
        <v>4</v>
      </c>
      <c r="AW584" s="47">
        <v>3</v>
      </c>
      <c r="AX584" s="47">
        <v>1</v>
      </c>
      <c r="AY584">
        <v>0</v>
      </c>
      <c r="AZ584" s="47">
        <v>0</v>
      </c>
      <c r="BA584" s="47">
        <v>3</v>
      </c>
      <c r="BB584">
        <v>0</v>
      </c>
      <c r="BC584" t="s">
        <v>238</v>
      </c>
      <c r="BD584">
        <v>31</v>
      </c>
      <c r="BE584">
        <v>20.9</v>
      </c>
      <c r="BF584">
        <v>8</v>
      </c>
      <c r="BG584">
        <v>8</v>
      </c>
    </row>
    <row r="585" spans="1:59" x14ac:dyDescent="0.25">
      <c r="A585" s="47">
        <v>0</v>
      </c>
      <c r="B585" s="47">
        <v>43</v>
      </c>
      <c r="C585" s="47">
        <v>14</v>
      </c>
      <c r="D585" s="47">
        <v>5</v>
      </c>
      <c r="E585" s="47">
        <v>5</v>
      </c>
      <c r="F585" s="47">
        <v>1</v>
      </c>
      <c r="G585" s="47">
        <v>4</v>
      </c>
      <c r="H585" s="47">
        <v>1</v>
      </c>
      <c r="I585" s="47">
        <v>0</v>
      </c>
      <c r="J585" s="47">
        <v>0</v>
      </c>
      <c r="K585" s="47">
        <v>21</v>
      </c>
      <c r="L585" s="47">
        <v>1371</v>
      </c>
      <c r="M585" s="47">
        <v>5</v>
      </c>
      <c r="N585" s="47">
        <v>7</v>
      </c>
      <c r="O585" s="42">
        <v>0.9</v>
      </c>
      <c r="P585" s="42">
        <v>4.26</v>
      </c>
      <c r="Q585" s="42">
        <v>-0.36</v>
      </c>
      <c r="R585" s="42">
        <v>5.0999999999999996</v>
      </c>
      <c r="S585" s="47">
        <v>14</v>
      </c>
      <c r="T585" s="42">
        <v>1.1499999999999999</v>
      </c>
      <c r="U585" s="42">
        <v>5.0571428571428569</v>
      </c>
      <c r="V585" s="42">
        <v>5.1428571428571432</v>
      </c>
      <c r="W585" s="42">
        <v>91</v>
      </c>
      <c r="X585" s="42">
        <v>87</v>
      </c>
      <c r="Y585" s="42">
        <v>0.36</v>
      </c>
      <c r="Z585" s="42">
        <v>3.07</v>
      </c>
      <c r="AA585" s="42">
        <v>1</v>
      </c>
      <c r="AB585" s="42">
        <v>0</v>
      </c>
      <c r="AC585" s="42">
        <v>0.36</v>
      </c>
      <c r="AD585" s="42">
        <v>0</v>
      </c>
      <c r="AE585" s="42">
        <v>7.0000000000000007E-2</v>
      </c>
      <c r="AF585" s="42">
        <v>7.0000000000000007E-2</v>
      </c>
      <c r="AG585" s="42">
        <v>0.28999999999999998</v>
      </c>
      <c r="AH585" s="42">
        <v>0</v>
      </c>
      <c r="AI585" s="47">
        <v>0</v>
      </c>
      <c r="AJ585" s="47">
        <v>19</v>
      </c>
      <c r="AK585" s="47">
        <v>8</v>
      </c>
      <c r="AL585" s="47">
        <v>0</v>
      </c>
      <c r="AM585" s="47">
        <v>3</v>
      </c>
      <c r="AN585">
        <v>0</v>
      </c>
      <c r="AO585" s="47">
        <v>0</v>
      </c>
      <c r="AP585" s="47">
        <v>1</v>
      </c>
      <c r="AQ585" s="47">
        <v>4</v>
      </c>
      <c r="AR585" s="47">
        <v>0</v>
      </c>
      <c r="AS585" s="47">
        <v>5</v>
      </c>
      <c r="AT585" s="47">
        <v>24</v>
      </c>
      <c r="AU585" s="47">
        <v>6</v>
      </c>
      <c r="AV585" s="47">
        <v>0</v>
      </c>
      <c r="AW585" s="47">
        <v>2</v>
      </c>
      <c r="AX585" s="47">
        <v>1</v>
      </c>
      <c r="AY585">
        <v>0</v>
      </c>
      <c r="AZ585" s="47">
        <v>0</v>
      </c>
      <c r="BA585" s="47">
        <v>0</v>
      </c>
      <c r="BB585">
        <v>0</v>
      </c>
      <c r="BC585" t="s">
        <v>181</v>
      </c>
      <c r="BD585">
        <v>35.6</v>
      </c>
      <c r="BE585">
        <v>36.099999999999994</v>
      </c>
      <c r="BF585">
        <v>7</v>
      </c>
      <c r="BG585">
        <v>7</v>
      </c>
    </row>
    <row r="586" spans="1:59" x14ac:dyDescent="0.25">
      <c r="A586" s="47">
        <v>2</v>
      </c>
      <c r="B586" s="47">
        <v>12</v>
      </c>
      <c r="C586" s="47">
        <v>22</v>
      </c>
      <c r="D586" s="47">
        <v>4</v>
      </c>
      <c r="E586" s="47">
        <v>14</v>
      </c>
      <c r="F586" s="47">
        <v>1</v>
      </c>
      <c r="G586" s="47">
        <v>1</v>
      </c>
      <c r="H586" s="47">
        <v>1</v>
      </c>
      <c r="I586" s="47">
        <v>0</v>
      </c>
      <c r="J586" s="47">
        <v>0</v>
      </c>
      <c r="K586" s="47">
        <v>21</v>
      </c>
      <c r="L586" s="47">
        <v>266</v>
      </c>
      <c r="M586" s="47">
        <v>4</v>
      </c>
      <c r="N586" s="47">
        <v>6</v>
      </c>
      <c r="O586" s="42">
        <v>5.5</v>
      </c>
      <c r="P586" s="42">
        <v>5.33</v>
      </c>
      <c r="Q586" s="42">
        <v>0.73</v>
      </c>
      <c r="R586" s="42">
        <v>2.15</v>
      </c>
      <c r="S586" s="47">
        <v>14</v>
      </c>
      <c r="T586" s="42">
        <v>4.58</v>
      </c>
      <c r="U586" s="42">
        <v>1.9875</v>
      </c>
      <c r="V586" s="42">
        <v>2.3666666666666667</v>
      </c>
      <c r="W586" s="42">
        <v>75</v>
      </c>
      <c r="X586" s="42">
        <v>105</v>
      </c>
      <c r="Y586" s="42">
        <v>1</v>
      </c>
      <c r="Z586" s="42">
        <v>0.86</v>
      </c>
      <c r="AA586" s="42">
        <v>1.57</v>
      </c>
      <c r="AB586" s="42">
        <v>0.14000000000000001</v>
      </c>
      <c r="AC586" s="42">
        <v>0.28999999999999998</v>
      </c>
      <c r="AD586" s="42">
        <v>0</v>
      </c>
      <c r="AE586" s="42">
        <v>7.0000000000000007E-2</v>
      </c>
      <c r="AF586" s="42">
        <v>7.0000000000000007E-2</v>
      </c>
      <c r="AG586" s="42">
        <v>7.0000000000000007E-2</v>
      </c>
      <c r="AH586" s="42">
        <v>0</v>
      </c>
      <c r="AI586" s="47">
        <v>7</v>
      </c>
      <c r="AJ586" s="47">
        <v>7</v>
      </c>
      <c r="AK586" s="47">
        <v>16</v>
      </c>
      <c r="AL586" s="47">
        <v>2</v>
      </c>
      <c r="AM586" s="47">
        <v>2</v>
      </c>
      <c r="AN586">
        <v>0</v>
      </c>
      <c r="AO586" s="47">
        <v>0</v>
      </c>
      <c r="AP586" s="47">
        <v>1</v>
      </c>
      <c r="AQ586" s="47">
        <v>1</v>
      </c>
      <c r="AR586" s="47">
        <v>0</v>
      </c>
      <c r="AS586" s="47">
        <v>7</v>
      </c>
      <c r="AT586" s="47">
        <v>5</v>
      </c>
      <c r="AU586" s="47">
        <v>6</v>
      </c>
      <c r="AV586" s="47">
        <v>0</v>
      </c>
      <c r="AW586" s="47">
        <v>2</v>
      </c>
      <c r="AX586" s="47">
        <v>1</v>
      </c>
      <c r="AY586">
        <v>0</v>
      </c>
      <c r="AZ586" s="47">
        <v>0</v>
      </c>
      <c r="BA586" s="47">
        <v>0</v>
      </c>
      <c r="BB586">
        <v>0</v>
      </c>
      <c r="BC586" t="s">
        <v>454</v>
      </c>
      <c r="BD586">
        <v>15.9</v>
      </c>
      <c r="BE586">
        <v>14.3</v>
      </c>
      <c r="BF586">
        <v>8</v>
      </c>
      <c r="BG586">
        <v>6</v>
      </c>
    </row>
    <row r="587" spans="1:59" x14ac:dyDescent="0.25">
      <c r="A587" s="47">
        <v>4</v>
      </c>
      <c r="B587" s="47">
        <v>34</v>
      </c>
      <c r="C587" s="47">
        <v>33</v>
      </c>
      <c r="D587" s="47">
        <v>4</v>
      </c>
      <c r="E587" s="47">
        <v>22</v>
      </c>
      <c r="F587" s="47">
        <v>2</v>
      </c>
      <c r="G587" s="47">
        <v>3</v>
      </c>
      <c r="H587" s="47">
        <v>2</v>
      </c>
      <c r="I587" s="47">
        <v>0</v>
      </c>
      <c r="J587" s="47">
        <v>0</v>
      </c>
      <c r="K587" s="47">
        <v>21</v>
      </c>
      <c r="L587" s="47">
        <v>356</v>
      </c>
      <c r="M587" s="47">
        <v>4</v>
      </c>
      <c r="N587" s="47">
        <v>7</v>
      </c>
      <c r="O587" s="42">
        <v>2.2000000000000002</v>
      </c>
      <c r="P587" s="42">
        <v>8.52</v>
      </c>
      <c r="Q587" s="42">
        <v>-0.18</v>
      </c>
      <c r="R587" s="42">
        <v>3.51</v>
      </c>
      <c r="S587" s="47">
        <v>20</v>
      </c>
      <c r="T587" s="42">
        <v>2.13</v>
      </c>
      <c r="U587" s="42">
        <v>2.9000000000000004</v>
      </c>
      <c r="V587" s="42">
        <v>4.2777777777777777</v>
      </c>
      <c r="W587" s="42">
        <v>90</v>
      </c>
      <c r="X587" s="42">
        <v>102</v>
      </c>
      <c r="Y587" s="42">
        <v>1.1000000000000001</v>
      </c>
      <c r="Z587" s="42">
        <v>1.7</v>
      </c>
      <c r="AA587" s="42">
        <v>1.65</v>
      </c>
      <c r="AB587" s="42">
        <v>0.2</v>
      </c>
      <c r="AC587" s="42">
        <v>0.2</v>
      </c>
      <c r="AD587" s="42">
        <v>0</v>
      </c>
      <c r="AE587" s="42">
        <v>0.1</v>
      </c>
      <c r="AF587" s="42">
        <v>0.1</v>
      </c>
      <c r="AG587" s="42">
        <v>0.15</v>
      </c>
      <c r="AH587" s="42">
        <v>0</v>
      </c>
      <c r="AI587" s="47">
        <v>13</v>
      </c>
      <c r="AJ587" s="47">
        <v>14</v>
      </c>
      <c r="AK587" s="47">
        <v>18</v>
      </c>
      <c r="AL587" s="47">
        <v>1</v>
      </c>
      <c r="AM587" s="47">
        <v>1</v>
      </c>
      <c r="AN587">
        <v>1</v>
      </c>
      <c r="AO587" s="47">
        <v>0</v>
      </c>
      <c r="AP587" s="47">
        <v>1</v>
      </c>
      <c r="AQ587" s="47">
        <v>1</v>
      </c>
      <c r="AR587" s="47">
        <v>0</v>
      </c>
      <c r="AS587" s="47">
        <v>9</v>
      </c>
      <c r="AT587" s="47">
        <v>20</v>
      </c>
      <c r="AU587" s="47">
        <v>15</v>
      </c>
      <c r="AV587" s="47">
        <v>3</v>
      </c>
      <c r="AW587" s="47">
        <v>3</v>
      </c>
      <c r="AX587" s="47">
        <v>1</v>
      </c>
      <c r="AY587">
        <v>0</v>
      </c>
      <c r="AZ587" s="47">
        <v>1</v>
      </c>
      <c r="BA587" s="47">
        <v>2</v>
      </c>
      <c r="BB587">
        <v>0</v>
      </c>
      <c r="BC587" t="s">
        <v>400</v>
      </c>
      <c r="BD587">
        <v>31.900000000000002</v>
      </c>
      <c r="BE587">
        <v>38.799999999999997</v>
      </c>
      <c r="BF587">
        <v>11</v>
      </c>
      <c r="BG587">
        <v>9</v>
      </c>
    </row>
    <row r="588" spans="1:59" x14ac:dyDescent="0.25">
      <c r="A588" s="47">
        <v>3</v>
      </c>
      <c r="B588" s="47">
        <v>12</v>
      </c>
      <c r="C588" s="47">
        <v>9</v>
      </c>
      <c r="D588" s="47">
        <v>4</v>
      </c>
      <c r="E588" s="47">
        <v>18</v>
      </c>
      <c r="F588" s="47">
        <v>1</v>
      </c>
      <c r="G588" s="47">
        <v>9</v>
      </c>
      <c r="H588" s="47">
        <v>0</v>
      </c>
      <c r="I588" s="47">
        <v>0</v>
      </c>
      <c r="J588" s="47">
        <v>0</v>
      </c>
      <c r="K588" s="47">
        <v>21</v>
      </c>
      <c r="L588" s="47">
        <v>356</v>
      </c>
      <c r="M588" s="47">
        <v>5</v>
      </c>
      <c r="N588" s="47">
        <v>7</v>
      </c>
      <c r="O588" s="42">
        <v>6.3</v>
      </c>
      <c r="P588" s="42">
        <v>6.68</v>
      </c>
      <c r="Q588" s="42">
        <v>0.52</v>
      </c>
      <c r="R588" s="42">
        <v>2.65</v>
      </c>
      <c r="S588" s="47">
        <v>16</v>
      </c>
      <c r="T588" s="42">
        <v>5.2</v>
      </c>
      <c r="U588" s="42">
        <v>1.9636363636363634</v>
      </c>
      <c r="V588" s="42">
        <v>4.16</v>
      </c>
      <c r="W588" s="42">
        <v>44</v>
      </c>
      <c r="X588" s="42">
        <v>94</v>
      </c>
      <c r="Y588" s="42">
        <v>1.1200000000000001</v>
      </c>
      <c r="Z588" s="42">
        <v>0.75</v>
      </c>
      <c r="AA588" s="42">
        <v>0.56000000000000005</v>
      </c>
      <c r="AB588" s="42">
        <v>0.19</v>
      </c>
      <c r="AC588" s="42">
        <v>0.25</v>
      </c>
      <c r="AD588" s="42">
        <v>0</v>
      </c>
      <c r="AE588" s="42">
        <v>0.06</v>
      </c>
      <c r="AF588" s="42">
        <v>0</v>
      </c>
      <c r="AG588" s="42">
        <v>0.56000000000000005</v>
      </c>
      <c r="AH588" s="42">
        <v>0</v>
      </c>
      <c r="AI588" s="47">
        <v>9</v>
      </c>
      <c r="AJ588" s="47">
        <v>5</v>
      </c>
      <c r="AK588" s="47">
        <v>3</v>
      </c>
      <c r="AL588" s="47">
        <v>2</v>
      </c>
      <c r="AM588" s="47">
        <v>1</v>
      </c>
      <c r="AN588">
        <v>0</v>
      </c>
      <c r="AO588" s="47">
        <v>0</v>
      </c>
      <c r="AP588" s="47">
        <v>0</v>
      </c>
      <c r="AQ588" s="47">
        <v>6</v>
      </c>
      <c r="AR588" s="47">
        <v>0</v>
      </c>
      <c r="AS588" s="47">
        <v>9</v>
      </c>
      <c r="AT588" s="47">
        <v>7</v>
      </c>
      <c r="AU588" s="47">
        <v>6</v>
      </c>
      <c r="AV588" s="47">
        <v>1</v>
      </c>
      <c r="AW588" s="47">
        <v>3</v>
      </c>
      <c r="AX588" s="47">
        <v>1</v>
      </c>
      <c r="AY588">
        <v>0</v>
      </c>
      <c r="AZ588" s="47">
        <v>0</v>
      </c>
      <c r="BA588" s="47">
        <v>3</v>
      </c>
      <c r="BB588">
        <v>0</v>
      </c>
      <c r="BC588" t="s">
        <v>418</v>
      </c>
      <c r="BD588">
        <v>15.6</v>
      </c>
      <c r="BE588">
        <v>21.1</v>
      </c>
      <c r="BF588">
        <v>8</v>
      </c>
      <c r="BG588">
        <v>5</v>
      </c>
    </row>
    <row r="589" spans="1:59" x14ac:dyDescent="0.25">
      <c r="A589" s="47">
        <v>3</v>
      </c>
      <c r="B589" s="47">
        <v>8</v>
      </c>
      <c r="C589" s="47">
        <v>5</v>
      </c>
      <c r="D589" s="47">
        <v>1</v>
      </c>
      <c r="E589" s="47">
        <v>3</v>
      </c>
      <c r="F589" s="47">
        <v>2</v>
      </c>
      <c r="G589" s="47">
        <v>0</v>
      </c>
      <c r="H589" s="47">
        <v>0</v>
      </c>
      <c r="I589" s="47">
        <v>0</v>
      </c>
      <c r="J589" s="47">
        <v>0</v>
      </c>
      <c r="K589" s="47">
        <v>21</v>
      </c>
      <c r="L589" s="47">
        <v>284</v>
      </c>
      <c r="M589" s="47">
        <v>2</v>
      </c>
      <c r="N589" s="47">
        <v>3</v>
      </c>
      <c r="O589" s="42">
        <v>-1</v>
      </c>
      <c r="P589" s="42">
        <v>3.79</v>
      </c>
      <c r="Q589" s="42">
        <v>-0.17</v>
      </c>
      <c r="R589" s="42">
        <v>2.4900000000000002</v>
      </c>
      <c r="S589" s="47">
        <v>7</v>
      </c>
      <c r="T589" s="42">
        <v>0.24</v>
      </c>
      <c r="U589" s="42">
        <v>2.2749999999999999</v>
      </c>
      <c r="V589" s="42">
        <v>2.0749999999999997</v>
      </c>
      <c r="W589" s="42">
        <v>67</v>
      </c>
      <c r="X589" s="42">
        <v>65</v>
      </c>
      <c r="Y589" s="42">
        <v>0.38</v>
      </c>
      <c r="Z589" s="42">
        <v>1</v>
      </c>
      <c r="AA589" s="42">
        <v>0.62</v>
      </c>
      <c r="AB589" s="42">
        <v>0.38</v>
      </c>
      <c r="AC589" s="42">
        <v>0.12</v>
      </c>
      <c r="AD589" s="42">
        <v>0</v>
      </c>
      <c r="AE589" s="42">
        <v>0.25</v>
      </c>
      <c r="AF589" s="42">
        <v>0</v>
      </c>
      <c r="AG589" s="42">
        <v>0</v>
      </c>
      <c r="AH589" s="42">
        <v>0</v>
      </c>
      <c r="AI589" s="47">
        <v>2</v>
      </c>
      <c r="AJ589" s="47">
        <v>5</v>
      </c>
      <c r="AK589" s="47">
        <v>3</v>
      </c>
      <c r="AL589" s="47">
        <v>2</v>
      </c>
      <c r="AM589" s="47">
        <v>0</v>
      </c>
      <c r="AN589">
        <v>1</v>
      </c>
      <c r="AO589" s="47">
        <v>0</v>
      </c>
      <c r="AP589" s="47">
        <v>0</v>
      </c>
      <c r="AQ589" s="47">
        <v>0</v>
      </c>
      <c r="AR589" s="47">
        <v>0</v>
      </c>
      <c r="AS589" s="47">
        <v>1</v>
      </c>
      <c r="AT589" s="47">
        <v>3</v>
      </c>
      <c r="AU589" s="47">
        <v>2</v>
      </c>
      <c r="AV589" s="47">
        <v>1</v>
      </c>
      <c r="AW589" s="47">
        <v>1</v>
      </c>
      <c r="AX589" s="47">
        <v>1</v>
      </c>
      <c r="AY589">
        <v>0</v>
      </c>
      <c r="AZ589" s="47">
        <v>0</v>
      </c>
      <c r="BA589" s="47">
        <v>0</v>
      </c>
      <c r="BB589">
        <v>0</v>
      </c>
      <c r="BC589" t="s">
        <v>217</v>
      </c>
      <c r="BD589">
        <v>9.1</v>
      </c>
      <c r="BE589">
        <v>8.3000000000000007</v>
      </c>
      <c r="BF589">
        <v>4</v>
      </c>
      <c r="BG589">
        <v>4</v>
      </c>
    </row>
    <row r="590" spans="1:59" x14ac:dyDescent="0.25">
      <c r="A590" s="47">
        <v>1</v>
      </c>
      <c r="B590" s="47">
        <v>12</v>
      </c>
      <c r="C590" s="47">
        <v>11</v>
      </c>
      <c r="D590" s="47">
        <v>3</v>
      </c>
      <c r="E590" s="47">
        <v>12</v>
      </c>
      <c r="F590" s="47">
        <v>1</v>
      </c>
      <c r="G590" s="47">
        <v>1</v>
      </c>
      <c r="H590" s="47">
        <v>0</v>
      </c>
      <c r="I590" s="47">
        <v>0</v>
      </c>
      <c r="J590" s="47">
        <v>0</v>
      </c>
      <c r="K590" s="47">
        <v>21</v>
      </c>
      <c r="L590" s="47">
        <v>283</v>
      </c>
      <c r="M590" s="47">
        <v>4</v>
      </c>
      <c r="N590" s="47">
        <v>7</v>
      </c>
      <c r="O590" s="42">
        <v>1.6</v>
      </c>
      <c r="P590" s="42">
        <v>4.51</v>
      </c>
      <c r="Q590" s="42">
        <v>-0.28000000000000003</v>
      </c>
      <c r="R590" s="42">
        <v>2.73</v>
      </c>
      <c r="S590" s="47">
        <v>9</v>
      </c>
      <c r="T590" s="42">
        <v>1.62</v>
      </c>
      <c r="U590" s="42">
        <v>2.0666666666666669</v>
      </c>
      <c r="V590" s="42">
        <v>3.0666666666666669</v>
      </c>
      <c r="W590" s="42">
        <v>82</v>
      </c>
      <c r="X590" s="42">
        <v>99</v>
      </c>
      <c r="Y590" s="42">
        <v>1.33</v>
      </c>
      <c r="Z590" s="42">
        <v>1.33</v>
      </c>
      <c r="AA590" s="42">
        <v>1.22</v>
      </c>
      <c r="AB590" s="42">
        <v>0.11</v>
      </c>
      <c r="AC590" s="42">
        <v>0.33</v>
      </c>
      <c r="AD590" s="42">
        <v>0</v>
      </c>
      <c r="AE590" s="42">
        <v>0.11</v>
      </c>
      <c r="AF590" s="42">
        <v>0</v>
      </c>
      <c r="AG590" s="42">
        <v>0.11</v>
      </c>
      <c r="AH590" s="42">
        <v>0</v>
      </c>
      <c r="AI590" s="47">
        <v>1</v>
      </c>
      <c r="AJ590" s="47">
        <v>5</v>
      </c>
      <c r="AK590" s="47">
        <v>3</v>
      </c>
      <c r="AL590" s="47">
        <v>1</v>
      </c>
      <c r="AM590" s="47">
        <v>2</v>
      </c>
      <c r="AN590">
        <v>0</v>
      </c>
      <c r="AO590" s="47">
        <v>0</v>
      </c>
      <c r="AP590" s="47">
        <v>0</v>
      </c>
      <c r="AQ590" s="47">
        <v>0</v>
      </c>
      <c r="AR590" s="47">
        <v>0</v>
      </c>
      <c r="AS590" s="47">
        <v>11</v>
      </c>
      <c r="AT590" s="47">
        <v>7</v>
      </c>
      <c r="AU590" s="47">
        <v>8</v>
      </c>
      <c r="AV590" s="47">
        <v>0</v>
      </c>
      <c r="AW590" s="47">
        <v>1</v>
      </c>
      <c r="AX590" s="47">
        <v>1</v>
      </c>
      <c r="AY590">
        <v>0</v>
      </c>
      <c r="AZ590" s="47">
        <v>0</v>
      </c>
      <c r="BA590" s="47">
        <v>1</v>
      </c>
      <c r="BB590">
        <v>0</v>
      </c>
      <c r="BC590" t="s">
        <v>602</v>
      </c>
      <c r="BD590">
        <v>6.1999999999999993</v>
      </c>
      <c r="BE590">
        <v>18.5</v>
      </c>
      <c r="BF590">
        <v>3</v>
      </c>
      <c r="BG590">
        <v>6</v>
      </c>
    </row>
    <row r="591" spans="1:59" x14ac:dyDescent="0.25">
      <c r="A591" s="47">
        <v>0</v>
      </c>
      <c r="B591" s="47">
        <v>22</v>
      </c>
      <c r="C591" s="47">
        <v>5</v>
      </c>
      <c r="D591" s="47">
        <v>7</v>
      </c>
      <c r="E591" s="47">
        <v>23</v>
      </c>
      <c r="F591" s="47">
        <v>3</v>
      </c>
      <c r="G591" s="47">
        <v>8</v>
      </c>
      <c r="H591" s="47">
        <v>5</v>
      </c>
      <c r="I591" s="47">
        <v>1</v>
      </c>
      <c r="J591" s="47">
        <v>0</v>
      </c>
      <c r="K591" s="47">
        <v>21</v>
      </c>
      <c r="L591" s="47">
        <v>284</v>
      </c>
      <c r="M591" s="47">
        <v>4</v>
      </c>
      <c r="N591" s="47">
        <v>7</v>
      </c>
      <c r="O591" s="42">
        <v>7.4</v>
      </c>
      <c r="P591" s="42">
        <v>12.14</v>
      </c>
      <c r="Q591" s="42">
        <v>-0.06</v>
      </c>
      <c r="R591" s="42">
        <v>6.7</v>
      </c>
      <c r="S591" s="47">
        <v>16</v>
      </c>
      <c r="T591" s="42">
        <v>6.12</v>
      </c>
      <c r="U591" s="42">
        <v>7.26</v>
      </c>
      <c r="V591" s="42">
        <v>5.7833333333333341</v>
      </c>
      <c r="W591" s="42">
        <v>74</v>
      </c>
      <c r="X591" s="42">
        <v>80</v>
      </c>
      <c r="Y591" s="42">
        <v>1.44</v>
      </c>
      <c r="Z591" s="42">
        <v>1.38</v>
      </c>
      <c r="AA591" s="42">
        <v>0.31</v>
      </c>
      <c r="AB591" s="42">
        <v>0</v>
      </c>
      <c r="AC591" s="42">
        <v>0.44</v>
      </c>
      <c r="AD591" s="42">
        <v>0</v>
      </c>
      <c r="AE591" s="42">
        <v>0.19</v>
      </c>
      <c r="AF591" s="42">
        <v>0.31</v>
      </c>
      <c r="AG591" s="42">
        <v>0.5</v>
      </c>
      <c r="AH591" s="42">
        <v>0.06</v>
      </c>
      <c r="AI591" s="47">
        <v>11</v>
      </c>
      <c r="AJ591" s="47">
        <v>20</v>
      </c>
      <c r="AK591" s="47">
        <v>2</v>
      </c>
      <c r="AL591" s="47">
        <v>0</v>
      </c>
      <c r="AM591" s="47">
        <v>5</v>
      </c>
      <c r="AN591">
        <v>2</v>
      </c>
      <c r="AO591" s="47">
        <v>0</v>
      </c>
      <c r="AP591" s="47">
        <v>3</v>
      </c>
      <c r="AQ591" s="47">
        <v>4</v>
      </c>
      <c r="AR591" s="47">
        <v>1</v>
      </c>
      <c r="AS591" s="47">
        <v>12</v>
      </c>
      <c r="AT591" s="47">
        <v>2</v>
      </c>
      <c r="AU591" s="47">
        <v>3</v>
      </c>
      <c r="AV591" s="47">
        <v>0</v>
      </c>
      <c r="AW591" s="47">
        <v>2</v>
      </c>
      <c r="AX591" s="47">
        <v>1</v>
      </c>
      <c r="AY591">
        <v>0</v>
      </c>
      <c r="AZ591" s="47">
        <v>2</v>
      </c>
      <c r="BA591" s="47">
        <v>4</v>
      </c>
      <c r="BB591">
        <v>0</v>
      </c>
      <c r="BC591" t="s">
        <v>173</v>
      </c>
      <c r="BD591">
        <v>72.7</v>
      </c>
      <c r="BE591">
        <v>34.9</v>
      </c>
      <c r="BF591">
        <v>10</v>
      </c>
      <c r="BG591">
        <v>6</v>
      </c>
    </row>
    <row r="592" spans="1:59" x14ac:dyDescent="0.25">
      <c r="A592" s="47">
        <v>1</v>
      </c>
      <c r="B592" s="47">
        <v>22</v>
      </c>
      <c r="C592" s="47">
        <v>21</v>
      </c>
      <c r="D592" s="47">
        <v>22</v>
      </c>
      <c r="E592" s="47">
        <v>18</v>
      </c>
      <c r="F592" s="47">
        <v>2</v>
      </c>
      <c r="G592" s="47">
        <v>7</v>
      </c>
      <c r="H592" s="47">
        <v>2</v>
      </c>
      <c r="I592" s="47">
        <v>0</v>
      </c>
      <c r="J592" s="47">
        <v>0</v>
      </c>
      <c r="K592" s="47">
        <v>21</v>
      </c>
      <c r="L592" s="47">
        <v>265</v>
      </c>
      <c r="M592" s="47">
        <v>4</v>
      </c>
      <c r="N592" s="47">
        <v>7</v>
      </c>
      <c r="O592" s="42">
        <v>-0.4</v>
      </c>
      <c r="P592" s="42">
        <v>10.56</v>
      </c>
      <c r="Q592" s="42">
        <v>-0.8</v>
      </c>
      <c r="R592" s="42">
        <v>4.3</v>
      </c>
      <c r="S592" s="47">
        <v>20</v>
      </c>
      <c r="T592" s="42">
        <v>0.18</v>
      </c>
      <c r="U592" s="42">
        <v>5.177777777777778</v>
      </c>
      <c r="V592" s="42">
        <v>3.5636363636363639</v>
      </c>
      <c r="W592" s="42">
        <v>91</v>
      </c>
      <c r="X592" s="42">
        <v>79</v>
      </c>
      <c r="Y592" s="42">
        <v>0.9</v>
      </c>
      <c r="Z592" s="42">
        <v>1.1000000000000001</v>
      </c>
      <c r="AA592" s="42">
        <v>1.05</v>
      </c>
      <c r="AB592" s="42">
        <v>0.05</v>
      </c>
      <c r="AC592" s="42">
        <v>1.1000000000000001</v>
      </c>
      <c r="AD592" s="42">
        <v>0</v>
      </c>
      <c r="AE592" s="42">
        <v>0.1</v>
      </c>
      <c r="AF592" s="42">
        <v>0.1</v>
      </c>
      <c r="AG592" s="42">
        <v>0.35</v>
      </c>
      <c r="AH592" s="42">
        <v>0</v>
      </c>
      <c r="AI592" s="47">
        <v>5</v>
      </c>
      <c r="AJ592" s="47">
        <v>13</v>
      </c>
      <c r="AK592" s="47">
        <v>11</v>
      </c>
      <c r="AL592" s="47">
        <v>1</v>
      </c>
      <c r="AM592" s="47">
        <v>13</v>
      </c>
      <c r="AN592">
        <v>1</v>
      </c>
      <c r="AO592" s="47">
        <v>0</v>
      </c>
      <c r="AP592" s="47">
        <v>1</v>
      </c>
      <c r="AQ592" s="47">
        <v>3</v>
      </c>
      <c r="AR592" s="47">
        <v>0</v>
      </c>
      <c r="AS592" s="47">
        <v>13</v>
      </c>
      <c r="AT592" s="47">
        <v>9</v>
      </c>
      <c r="AU592" s="47">
        <v>10</v>
      </c>
      <c r="AV592" s="47">
        <v>0</v>
      </c>
      <c r="AW592" s="47">
        <v>9</v>
      </c>
      <c r="AX592" s="47">
        <v>1</v>
      </c>
      <c r="AY592">
        <v>0</v>
      </c>
      <c r="AZ592" s="47">
        <v>1</v>
      </c>
      <c r="BA592" s="47">
        <v>4</v>
      </c>
      <c r="BB592">
        <v>0</v>
      </c>
      <c r="BC592" t="s">
        <v>202</v>
      </c>
      <c r="BD592">
        <v>40.800000000000004</v>
      </c>
      <c r="BE592">
        <v>39.299999999999997</v>
      </c>
      <c r="BF592">
        <v>8</v>
      </c>
      <c r="BG592">
        <v>11</v>
      </c>
    </row>
    <row r="593" spans="1:59" x14ac:dyDescent="0.25">
      <c r="A593" s="47">
        <v>3</v>
      </c>
      <c r="B593" s="47">
        <v>45</v>
      </c>
      <c r="C593" s="47">
        <v>26</v>
      </c>
      <c r="D593" s="47">
        <v>3</v>
      </c>
      <c r="E593" s="47">
        <v>16</v>
      </c>
      <c r="F593" s="47">
        <v>1</v>
      </c>
      <c r="G593" s="47">
        <v>5</v>
      </c>
      <c r="H593" s="47">
        <v>3</v>
      </c>
      <c r="I593" s="47">
        <v>0</v>
      </c>
      <c r="J593" s="47">
        <v>0</v>
      </c>
      <c r="K593" s="47">
        <v>21</v>
      </c>
      <c r="L593" s="47">
        <v>284</v>
      </c>
      <c r="M593" s="47">
        <v>4</v>
      </c>
      <c r="N593" s="47">
        <v>7</v>
      </c>
      <c r="O593" s="42">
        <v>5.8</v>
      </c>
      <c r="P593" s="42">
        <v>7.89</v>
      </c>
      <c r="Q593" s="42">
        <v>-0.08</v>
      </c>
      <c r="R593" s="42">
        <v>6.1</v>
      </c>
      <c r="S593" s="47">
        <v>15</v>
      </c>
      <c r="T593" s="42">
        <v>4.9000000000000004</v>
      </c>
      <c r="U593" s="42">
        <v>6.5555555555555554</v>
      </c>
      <c r="V593" s="42">
        <v>5.4333333333333336</v>
      </c>
      <c r="W593" s="42">
        <v>97</v>
      </c>
      <c r="X593" s="42">
        <v>99</v>
      </c>
      <c r="Y593" s="42">
        <v>1.07</v>
      </c>
      <c r="Z593" s="42">
        <v>3</v>
      </c>
      <c r="AA593" s="42">
        <v>1.73</v>
      </c>
      <c r="AB593" s="42">
        <v>0.2</v>
      </c>
      <c r="AC593" s="42">
        <v>0.2</v>
      </c>
      <c r="AD593" s="42">
        <v>0</v>
      </c>
      <c r="AE593" s="42">
        <v>7.0000000000000007E-2</v>
      </c>
      <c r="AF593" s="42">
        <v>0.2</v>
      </c>
      <c r="AG593" s="42">
        <v>0.33</v>
      </c>
      <c r="AH593" s="42">
        <v>0</v>
      </c>
      <c r="AI593" s="47">
        <v>9</v>
      </c>
      <c r="AJ593" s="47">
        <v>27</v>
      </c>
      <c r="AK593" s="47">
        <v>13</v>
      </c>
      <c r="AL593" s="47">
        <v>2</v>
      </c>
      <c r="AM593" s="47">
        <v>2</v>
      </c>
      <c r="AN593">
        <v>0</v>
      </c>
      <c r="AO593" s="47">
        <v>0</v>
      </c>
      <c r="AP593" s="47">
        <v>3</v>
      </c>
      <c r="AQ593" s="47">
        <v>2</v>
      </c>
      <c r="AR593" s="47">
        <v>0</v>
      </c>
      <c r="AS593" s="47">
        <v>7</v>
      </c>
      <c r="AT593" s="47">
        <v>18</v>
      </c>
      <c r="AU593" s="47">
        <v>13</v>
      </c>
      <c r="AV593" s="47">
        <v>1</v>
      </c>
      <c r="AW593" s="47">
        <v>1</v>
      </c>
      <c r="AX593" s="47">
        <v>1</v>
      </c>
      <c r="AY593">
        <v>0</v>
      </c>
      <c r="AZ593" s="47">
        <v>0</v>
      </c>
      <c r="BA593" s="47">
        <v>3</v>
      </c>
      <c r="BB593">
        <v>0</v>
      </c>
      <c r="BC593" t="s">
        <v>184</v>
      </c>
      <c r="BD593">
        <v>59</v>
      </c>
      <c r="BE593">
        <v>29.6</v>
      </c>
      <c r="BF593">
        <v>9</v>
      </c>
      <c r="BG593">
        <v>5</v>
      </c>
    </row>
    <row r="594" spans="1:59" x14ac:dyDescent="0.25">
      <c r="A594" s="47">
        <v>4</v>
      </c>
      <c r="B594" s="47">
        <v>23</v>
      </c>
      <c r="C594" s="47">
        <v>13</v>
      </c>
      <c r="D594" s="47">
        <v>1</v>
      </c>
      <c r="E594" s="47">
        <v>17</v>
      </c>
      <c r="F594" s="47">
        <v>1</v>
      </c>
      <c r="G594" s="47">
        <v>3</v>
      </c>
      <c r="H594" s="47">
        <v>2</v>
      </c>
      <c r="I594" s="47">
        <v>0</v>
      </c>
      <c r="J594" s="47">
        <v>0</v>
      </c>
      <c r="K594" s="47">
        <v>21</v>
      </c>
      <c r="L594" s="47">
        <v>285</v>
      </c>
      <c r="M594" s="47">
        <v>4</v>
      </c>
      <c r="N594" s="47">
        <v>6</v>
      </c>
      <c r="O594" s="42">
        <v>-1</v>
      </c>
      <c r="P594" s="42">
        <v>6.83</v>
      </c>
      <c r="Q594" s="42">
        <v>-0.16</v>
      </c>
      <c r="R594" s="42">
        <v>4.6100000000000003</v>
      </c>
      <c r="S594" s="47">
        <v>12</v>
      </c>
      <c r="T594" s="42">
        <v>-0.68</v>
      </c>
      <c r="U594" s="42">
        <v>3.0333333333333332</v>
      </c>
      <c r="V594" s="42">
        <v>5.3142857142857149</v>
      </c>
      <c r="W594" s="42">
        <v>78</v>
      </c>
      <c r="X594" s="42">
        <v>29</v>
      </c>
      <c r="Y594" s="42">
        <v>1.31</v>
      </c>
      <c r="Z594" s="42">
        <v>1.77</v>
      </c>
      <c r="AA594" s="42">
        <v>1</v>
      </c>
      <c r="AB594" s="42">
        <v>0.31</v>
      </c>
      <c r="AC594" s="42">
        <v>0.08</v>
      </c>
      <c r="AD594" s="42">
        <v>0</v>
      </c>
      <c r="AE594" s="42">
        <v>0.08</v>
      </c>
      <c r="AF594" s="42">
        <v>0.15</v>
      </c>
      <c r="AG594" s="42">
        <v>0.23</v>
      </c>
      <c r="AH594" s="42">
        <v>0</v>
      </c>
      <c r="AI594" s="47">
        <v>6</v>
      </c>
      <c r="AJ594" s="47">
        <v>9</v>
      </c>
      <c r="AK594" s="47">
        <v>4</v>
      </c>
      <c r="AL594" s="47">
        <v>2</v>
      </c>
      <c r="AM594" s="47">
        <v>1</v>
      </c>
      <c r="AN594">
        <v>0</v>
      </c>
      <c r="AO594" s="47">
        <v>0</v>
      </c>
      <c r="AP594" s="47">
        <v>1</v>
      </c>
      <c r="AQ594" s="47">
        <v>0</v>
      </c>
      <c r="AR594" s="47">
        <v>0</v>
      </c>
      <c r="AS594" s="47">
        <v>11</v>
      </c>
      <c r="AT594" s="47">
        <v>14</v>
      </c>
      <c r="AU594" s="47">
        <v>9</v>
      </c>
      <c r="AV594" s="47">
        <v>2</v>
      </c>
      <c r="AW594" s="47">
        <v>0</v>
      </c>
      <c r="AX594" s="47">
        <v>1</v>
      </c>
      <c r="AY594">
        <v>0</v>
      </c>
      <c r="AZ594" s="47">
        <v>1</v>
      </c>
      <c r="BA594" s="47">
        <v>3</v>
      </c>
      <c r="BB594">
        <v>0</v>
      </c>
      <c r="BC594" t="s">
        <v>265</v>
      </c>
      <c r="BD594">
        <v>19.399999999999999</v>
      </c>
      <c r="BE594">
        <v>34.200000000000003</v>
      </c>
      <c r="BF594">
        <v>6</v>
      </c>
      <c r="BG594">
        <v>6</v>
      </c>
    </row>
    <row r="595" spans="1:59" x14ac:dyDescent="0.25">
      <c r="A595" s="47">
        <v>3</v>
      </c>
      <c r="B595" s="47">
        <v>30</v>
      </c>
      <c r="C595" s="47">
        <v>34</v>
      </c>
      <c r="D595" s="47">
        <v>3</v>
      </c>
      <c r="E595" s="47">
        <v>33</v>
      </c>
      <c r="F595" s="47">
        <v>4</v>
      </c>
      <c r="G595" s="47">
        <v>2</v>
      </c>
      <c r="H595" s="47">
        <v>1</v>
      </c>
      <c r="I595" s="47">
        <v>0</v>
      </c>
      <c r="J595" s="47">
        <v>0</v>
      </c>
      <c r="K595" s="47">
        <v>21</v>
      </c>
      <c r="L595" s="47">
        <v>277</v>
      </c>
      <c r="M595" s="47">
        <v>4</v>
      </c>
      <c r="N595" s="47">
        <v>7</v>
      </c>
      <c r="O595" s="42">
        <v>4.2</v>
      </c>
      <c r="P595" s="42">
        <v>7.63</v>
      </c>
      <c r="Q595" s="42">
        <v>0.14000000000000001</v>
      </c>
      <c r="R595" s="42">
        <v>3.58</v>
      </c>
      <c r="S595" s="47">
        <v>20</v>
      </c>
      <c r="T595" s="42">
        <v>3.65</v>
      </c>
      <c r="U595" s="42">
        <v>4.8090909090909104</v>
      </c>
      <c r="V595" s="42">
        <v>2.088888888888889</v>
      </c>
      <c r="W595" s="42">
        <v>86</v>
      </c>
      <c r="X595" s="42">
        <v>74</v>
      </c>
      <c r="Y595" s="42">
        <v>1.65</v>
      </c>
      <c r="Z595" s="42">
        <v>1.5</v>
      </c>
      <c r="AA595" s="42">
        <v>1.7</v>
      </c>
      <c r="AB595" s="42">
        <v>0.15</v>
      </c>
      <c r="AC595" s="42">
        <v>0.15</v>
      </c>
      <c r="AD595" s="42">
        <v>0</v>
      </c>
      <c r="AE595" s="42">
        <v>0.2</v>
      </c>
      <c r="AF595" s="42">
        <v>0.05</v>
      </c>
      <c r="AG595" s="42">
        <v>0.1</v>
      </c>
      <c r="AH595" s="42">
        <v>0</v>
      </c>
      <c r="AI595" s="47">
        <v>21</v>
      </c>
      <c r="AJ595" s="47">
        <v>20</v>
      </c>
      <c r="AK595" s="47">
        <v>21</v>
      </c>
      <c r="AL595" s="47">
        <v>2</v>
      </c>
      <c r="AM595" s="47">
        <v>2</v>
      </c>
      <c r="AN595">
        <v>3</v>
      </c>
      <c r="AO595" s="47">
        <v>0</v>
      </c>
      <c r="AP595" s="47">
        <v>1</v>
      </c>
      <c r="AQ595" s="47">
        <v>2</v>
      </c>
      <c r="AR595" s="47">
        <v>0</v>
      </c>
      <c r="AS595" s="47">
        <v>12</v>
      </c>
      <c r="AT595" s="47">
        <v>10</v>
      </c>
      <c r="AU595" s="47">
        <v>13</v>
      </c>
      <c r="AV595" s="47">
        <v>1</v>
      </c>
      <c r="AW595" s="47">
        <v>1</v>
      </c>
      <c r="AX595" s="47">
        <v>1</v>
      </c>
      <c r="AY595">
        <v>0</v>
      </c>
      <c r="AZ595" s="47">
        <v>0</v>
      </c>
      <c r="BA595" s="47">
        <v>0</v>
      </c>
      <c r="BB595">
        <v>0</v>
      </c>
      <c r="BC595" t="s">
        <v>104</v>
      </c>
      <c r="BD595">
        <v>53.199999999999996</v>
      </c>
      <c r="BE595">
        <v>18.899999999999999</v>
      </c>
      <c r="BF595">
        <v>11</v>
      </c>
      <c r="BG595">
        <v>9</v>
      </c>
    </row>
    <row r="596" spans="1:59" x14ac:dyDescent="0.25">
      <c r="A596" s="47">
        <v>2</v>
      </c>
      <c r="B596" s="47">
        <v>2</v>
      </c>
      <c r="C596" s="47">
        <v>26</v>
      </c>
      <c r="D596" s="47">
        <v>22</v>
      </c>
      <c r="E596" s="47">
        <v>37</v>
      </c>
      <c r="F596" s="47">
        <v>2</v>
      </c>
      <c r="G596" s="47">
        <v>8</v>
      </c>
      <c r="H596" s="47">
        <v>8</v>
      </c>
      <c r="I596" s="47">
        <v>0</v>
      </c>
      <c r="J596" s="47">
        <v>0</v>
      </c>
      <c r="K596" s="47">
        <v>21</v>
      </c>
      <c r="L596" s="47">
        <v>277</v>
      </c>
      <c r="M596" s="47">
        <v>5</v>
      </c>
      <c r="N596" s="47">
        <v>7</v>
      </c>
      <c r="O596" s="42">
        <v>4.3</v>
      </c>
      <c r="P596" s="42">
        <v>12.14</v>
      </c>
      <c r="Q596" s="42">
        <v>-1.2</v>
      </c>
      <c r="R596" s="42">
        <v>7.42</v>
      </c>
      <c r="S596" s="47">
        <v>15</v>
      </c>
      <c r="T596" s="42">
        <v>3.79</v>
      </c>
      <c r="U596" s="42">
        <v>9.6500000000000021</v>
      </c>
      <c r="V596" s="42">
        <v>4.8857142857142861</v>
      </c>
      <c r="W596" s="42">
        <v>93</v>
      </c>
      <c r="X596" s="42">
        <v>104</v>
      </c>
      <c r="Y596" s="42">
        <v>2.4700000000000002</v>
      </c>
      <c r="Z596" s="42">
        <v>0.13</v>
      </c>
      <c r="AA596" s="42">
        <v>1.73</v>
      </c>
      <c r="AB596" s="42">
        <v>0.13</v>
      </c>
      <c r="AC596" s="42">
        <v>1.47</v>
      </c>
      <c r="AD596" s="42">
        <v>0</v>
      </c>
      <c r="AE596" s="42">
        <v>0.13</v>
      </c>
      <c r="AF596" s="42">
        <v>0.53</v>
      </c>
      <c r="AG596" s="42">
        <v>0.53</v>
      </c>
      <c r="AH596" s="42">
        <v>0</v>
      </c>
      <c r="AI596" s="47">
        <v>16</v>
      </c>
      <c r="AJ596" s="47">
        <v>1</v>
      </c>
      <c r="AK596" s="47">
        <v>12</v>
      </c>
      <c r="AL596" s="47">
        <v>2</v>
      </c>
      <c r="AM596" s="47">
        <v>10</v>
      </c>
      <c r="AN596">
        <v>1</v>
      </c>
      <c r="AO596" s="47">
        <v>0</v>
      </c>
      <c r="AP596" s="47">
        <v>7</v>
      </c>
      <c r="AQ596" s="47">
        <v>4</v>
      </c>
      <c r="AR596" s="47">
        <v>0</v>
      </c>
      <c r="AS596" s="47">
        <v>21</v>
      </c>
      <c r="AT596" s="47">
        <v>1</v>
      </c>
      <c r="AU596" s="47">
        <v>14</v>
      </c>
      <c r="AV596" s="47">
        <v>0</v>
      </c>
      <c r="AW596" s="47">
        <v>12</v>
      </c>
      <c r="AX596" s="47">
        <v>1</v>
      </c>
      <c r="AY596">
        <v>0</v>
      </c>
      <c r="AZ596" s="47">
        <v>1</v>
      </c>
      <c r="BA596" s="47">
        <v>4</v>
      </c>
      <c r="BB596">
        <v>0</v>
      </c>
      <c r="BC596" t="s">
        <v>106</v>
      </c>
      <c r="BD596">
        <v>77.399999999999991</v>
      </c>
      <c r="BE596">
        <v>34.9</v>
      </c>
      <c r="BF596">
        <v>8</v>
      </c>
      <c r="BG596">
        <v>7</v>
      </c>
    </row>
    <row r="597" spans="1:59" x14ac:dyDescent="0.25">
      <c r="A597" s="47">
        <v>1</v>
      </c>
      <c r="B597" s="47">
        <v>6</v>
      </c>
      <c r="C597" s="47">
        <v>21</v>
      </c>
      <c r="D597" s="47">
        <v>10</v>
      </c>
      <c r="E597" s="47">
        <v>19</v>
      </c>
      <c r="F597" s="47">
        <v>3</v>
      </c>
      <c r="G597" s="47">
        <v>6</v>
      </c>
      <c r="H597" s="47">
        <v>0</v>
      </c>
      <c r="I597" s="47">
        <v>0</v>
      </c>
      <c r="J597" s="47">
        <v>0</v>
      </c>
      <c r="K597" s="47">
        <v>21</v>
      </c>
      <c r="L597" s="47">
        <v>267</v>
      </c>
      <c r="M597" s="47">
        <v>4</v>
      </c>
      <c r="N597" s="47">
        <v>6</v>
      </c>
      <c r="O597" s="42">
        <v>0.9</v>
      </c>
      <c r="P597" s="42">
        <v>5.7</v>
      </c>
      <c r="Q597" s="42">
        <v>-0.3</v>
      </c>
      <c r="R597" s="42">
        <v>2.58</v>
      </c>
      <c r="S597" s="47">
        <v>15</v>
      </c>
      <c r="T597" s="42">
        <v>1.1100000000000001</v>
      </c>
      <c r="U597" s="42">
        <v>3.2571428571428571</v>
      </c>
      <c r="V597" s="42">
        <v>2</v>
      </c>
      <c r="W597" s="42">
        <v>67</v>
      </c>
      <c r="X597" s="42">
        <v>31</v>
      </c>
      <c r="Y597" s="42">
        <v>1.27</v>
      </c>
      <c r="Z597" s="42">
        <v>0.4</v>
      </c>
      <c r="AA597" s="42">
        <v>1.4</v>
      </c>
      <c r="AB597" s="42">
        <v>7.0000000000000007E-2</v>
      </c>
      <c r="AC597" s="42">
        <v>0.67</v>
      </c>
      <c r="AD597" s="42">
        <v>0</v>
      </c>
      <c r="AE597" s="42">
        <v>0.2</v>
      </c>
      <c r="AF597" s="42">
        <v>0</v>
      </c>
      <c r="AG597" s="42">
        <v>0.4</v>
      </c>
      <c r="AH597" s="42">
        <v>0</v>
      </c>
      <c r="AI597" s="47">
        <v>11</v>
      </c>
      <c r="AJ597" s="47">
        <v>4</v>
      </c>
      <c r="AK597" s="47">
        <v>10</v>
      </c>
      <c r="AL597" s="47">
        <v>1</v>
      </c>
      <c r="AM597" s="47">
        <v>10</v>
      </c>
      <c r="AN597">
        <v>1</v>
      </c>
      <c r="AO597" s="47">
        <v>0</v>
      </c>
      <c r="AP597" s="47">
        <v>0</v>
      </c>
      <c r="AQ597" s="47">
        <v>3</v>
      </c>
      <c r="AR597" s="47">
        <v>0</v>
      </c>
      <c r="AS597" s="47">
        <v>8</v>
      </c>
      <c r="AT597" s="47">
        <v>2</v>
      </c>
      <c r="AU597" s="47">
        <v>11</v>
      </c>
      <c r="AV597" s="47">
        <v>0</v>
      </c>
      <c r="AW597" s="47">
        <v>0</v>
      </c>
      <c r="AX597" s="47">
        <v>2</v>
      </c>
      <c r="AY597">
        <v>0</v>
      </c>
      <c r="AZ597" s="47">
        <v>0</v>
      </c>
      <c r="BA597" s="47">
        <v>3</v>
      </c>
      <c r="BB597">
        <v>0</v>
      </c>
      <c r="BC597" t="s">
        <v>291</v>
      </c>
      <c r="BD597">
        <v>22.9</v>
      </c>
      <c r="BE597">
        <v>16.700000000000003</v>
      </c>
      <c r="BF597">
        <v>7</v>
      </c>
      <c r="BG597">
        <v>8</v>
      </c>
    </row>
    <row r="598" spans="1:59" x14ac:dyDescent="0.25">
      <c r="A598" s="47">
        <v>3</v>
      </c>
      <c r="B598" s="47">
        <v>19</v>
      </c>
      <c r="C598" s="47">
        <v>20</v>
      </c>
      <c r="D598" s="47">
        <v>18</v>
      </c>
      <c r="E598" s="47">
        <v>34</v>
      </c>
      <c r="F598" s="47">
        <v>2</v>
      </c>
      <c r="G598" s="47">
        <v>8</v>
      </c>
      <c r="H598" s="47">
        <v>3</v>
      </c>
      <c r="I598" s="47">
        <v>0</v>
      </c>
      <c r="J598" s="47">
        <v>0</v>
      </c>
      <c r="K598" s="47">
        <v>21</v>
      </c>
      <c r="L598" s="47">
        <v>267</v>
      </c>
      <c r="M598" s="47">
        <v>5</v>
      </c>
      <c r="N598" s="47">
        <v>7</v>
      </c>
      <c r="O598" s="42">
        <v>1.3</v>
      </c>
      <c r="P598" s="42">
        <v>14.12</v>
      </c>
      <c r="Q598" s="42">
        <v>-0.4</v>
      </c>
      <c r="R598" s="42">
        <v>4.9800000000000004</v>
      </c>
      <c r="S598" s="47">
        <v>19</v>
      </c>
      <c r="T598" s="42">
        <v>1.49</v>
      </c>
      <c r="U598" s="42">
        <v>4.5599999999999996</v>
      </c>
      <c r="V598" s="42">
        <v>5.4444444444444429</v>
      </c>
      <c r="W598" s="42">
        <v>75</v>
      </c>
      <c r="X598" s="42">
        <v>71</v>
      </c>
      <c r="Y598" s="42">
        <v>1.79</v>
      </c>
      <c r="Z598" s="42">
        <v>1</v>
      </c>
      <c r="AA598" s="42">
        <v>1.05</v>
      </c>
      <c r="AB598" s="42">
        <v>0.16</v>
      </c>
      <c r="AC598" s="42">
        <v>0.95</v>
      </c>
      <c r="AD598" s="42">
        <v>0</v>
      </c>
      <c r="AE598" s="42">
        <v>0.11</v>
      </c>
      <c r="AF598" s="42">
        <v>0.16</v>
      </c>
      <c r="AG598" s="42">
        <v>0.42</v>
      </c>
      <c r="AH598" s="42">
        <v>0</v>
      </c>
      <c r="AI598" s="47">
        <v>21</v>
      </c>
      <c r="AJ598" s="47">
        <v>11</v>
      </c>
      <c r="AK598" s="47">
        <v>14</v>
      </c>
      <c r="AL598" s="47">
        <v>2</v>
      </c>
      <c r="AM598" s="47">
        <v>13</v>
      </c>
      <c r="AN598">
        <v>1</v>
      </c>
      <c r="AO598" s="47">
        <v>0</v>
      </c>
      <c r="AP598" s="47">
        <v>1</v>
      </c>
      <c r="AQ598" s="47">
        <v>4</v>
      </c>
      <c r="AR598" s="47">
        <v>0</v>
      </c>
      <c r="AS598" s="47">
        <v>13</v>
      </c>
      <c r="AT598" s="47">
        <v>8</v>
      </c>
      <c r="AU598" s="47">
        <v>6</v>
      </c>
      <c r="AV598" s="47">
        <v>1</v>
      </c>
      <c r="AW598" s="47">
        <v>5</v>
      </c>
      <c r="AX598" s="47">
        <v>1</v>
      </c>
      <c r="AY598">
        <v>0</v>
      </c>
      <c r="AZ598" s="47">
        <v>2</v>
      </c>
      <c r="BA598" s="47">
        <v>4</v>
      </c>
      <c r="BB598">
        <v>0</v>
      </c>
      <c r="BC598" t="s">
        <v>301</v>
      </c>
      <c r="BD598">
        <v>45.699999999999996</v>
      </c>
      <c r="BE598">
        <v>43.099999999999994</v>
      </c>
      <c r="BF598">
        <v>10</v>
      </c>
      <c r="BG598">
        <v>8</v>
      </c>
    </row>
    <row r="599" spans="1:59" x14ac:dyDescent="0.25">
      <c r="A599" s="47">
        <v>1</v>
      </c>
      <c r="B599" s="47">
        <v>8</v>
      </c>
      <c r="C599" s="47">
        <v>23</v>
      </c>
      <c r="D599" s="47">
        <v>15</v>
      </c>
      <c r="E599" s="47">
        <v>5</v>
      </c>
      <c r="F599" s="47">
        <v>2</v>
      </c>
      <c r="G599" s="47">
        <v>13</v>
      </c>
      <c r="H599" s="47">
        <v>2</v>
      </c>
      <c r="I599" s="47">
        <v>0</v>
      </c>
      <c r="J599" s="47">
        <v>0</v>
      </c>
      <c r="K599" s="47">
        <v>21</v>
      </c>
      <c r="L599" s="47">
        <v>266</v>
      </c>
      <c r="M599" s="47">
        <v>5</v>
      </c>
      <c r="N599" s="47">
        <v>6</v>
      </c>
      <c r="O599" s="42">
        <v>1.5</v>
      </c>
      <c r="P599" s="42">
        <v>9.24</v>
      </c>
      <c r="Q599" s="42">
        <v>0.33</v>
      </c>
      <c r="R599" s="42">
        <v>3.16</v>
      </c>
      <c r="S599" s="47">
        <v>18</v>
      </c>
      <c r="T599" s="42">
        <v>1.59</v>
      </c>
      <c r="U599" s="42">
        <v>2.3888888888888888</v>
      </c>
      <c r="V599" s="42">
        <v>3.9333333333333331</v>
      </c>
      <c r="W599" s="42">
        <v>53</v>
      </c>
      <c r="X599" s="42">
        <v>105</v>
      </c>
      <c r="Y599" s="42">
        <v>0.28000000000000003</v>
      </c>
      <c r="Z599" s="42">
        <v>0.44</v>
      </c>
      <c r="AA599" s="42">
        <v>1.28</v>
      </c>
      <c r="AB599" s="42">
        <v>0.06</v>
      </c>
      <c r="AC599" s="42">
        <v>0.83</v>
      </c>
      <c r="AD599" s="42">
        <v>0</v>
      </c>
      <c r="AE599" s="42">
        <v>0.11</v>
      </c>
      <c r="AF599" s="42">
        <v>0.11</v>
      </c>
      <c r="AG599" s="42">
        <v>0.72</v>
      </c>
      <c r="AH599" s="42">
        <v>0</v>
      </c>
      <c r="AI599" s="47">
        <v>3</v>
      </c>
      <c r="AJ599" s="47">
        <v>5</v>
      </c>
      <c r="AK599" s="47">
        <v>15</v>
      </c>
      <c r="AL599" s="47">
        <v>0</v>
      </c>
      <c r="AM599" s="47">
        <v>4</v>
      </c>
      <c r="AN599">
        <v>0</v>
      </c>
      <c r="AO599" s="47">
        <v>0</v>
      </c>
      <c r="AP599" s="47">
        <v>1</v>
      </c>
      <c r="AQ599" s="47">
        <v>9</v>
      </c>
      <c r="AR599" s="47">
        <v>0</v>
      </c>
      <c r="AS599" s="47">
        <v>2</v>
      </c>
      <c r="AT599" s="47">
        <v>3</v>
      </c>
      <c r="AU599" s="47">
        <v>8</v>
      </c>
      <c r="AV599" s="47">
        <v>1</v>
      </c>
      <c r="AW599" s="47">
        <v>11</v>
      </c>
      <c r="AX599" s="47">
        <v>2</v>
      </c>
      <c r="AY599">
        <v>0</v>
      </c>
      <c r="AZ599" s="47">
        <v>1</v>
      </c>
      <c r="BA599" s="47">
        <v>4</v>
      </c>
      <c r="BB599">
        <v>0</v>
      </c>
      <c r="BC599" t="s">
        <v>337</v>
      </c>
      <c r="BD599">
        <v>25</v>
      </c>
      <c r="BE599">
        <v>32.799999999999997</v>
      </c>
      <c r="BF599">
        <v>10</v>
      </c>
      <c r="BG599">
        <v>8</v>
      </c>
    </row>
    <row r="600" spans="1:59" x14ac:dyDescent="0.25">
      <c r="A600" s="47">
        <v>2</v>
      </c>
      <c r="B600" s="47">
        <v>18</v>
      </c>
      <c r="C600" s="47">
        <v>22</v>
      </c>
      <c r="D600" s="47">
        <v>9</v>
      </c>
      <c r="E600" s="47">
        <v>11</v>
      </c>
      <c r="F600" s="47">
        <v>3</v>
      </c>
      <c r="G600" s="47">
        <v>5</v>
      </c>
      <c r="H600" s="47">
        <v>3</v>
      </c>
      <c r="I600" s="47">
        <v>0</v>
      </c>
      <c r="J600" s="47">
        <v>0</v>
      </c>
      <c r="K600" s="47">
        <v>21</v>
      </c>
      <c r="L600" s="47">
        <v>290</v>
      </c>
      <c r="M600" s="47">
        <v>5</v>
      </c>
      <c r="N600" s="47">
        <v>7</v>
      </c>
      <c r="O600" s="42">
        <v>14.7</v>
      </c>
      <c r="P600" s="42">
        <v>6.62</v>
      </c>
      <c r="Q600" s="42">
        <v>2.42</v>
      </c>
      <c r="R600" s="42">
        <v>4.51</v>
      </c>
      <c r="S600" s="47">
        <v>15</v>
      </c>
      <c r="T600" s="42">
        <v>11.61</v>
      </c>
      <c r="U600" s="42">
        <v>2.5571428571428569</v>
      </c>
      <c r="V600" s="42">
        <v>6.1999999999999993</v>
      </c>
      <c r="W600" s="42">
        <v>60</v>
      </c>
      <c r="X600" s="42">
        <v>90</v>
      </c>
      <c r="Y600" s="42">
        <v>0.73</v>
      </c>
      <c r="Z600" s="42">
        <v>1.2</v>
      </c>
      <c r="AA600" s="42">
        <v>1.47</v>
      </c>
      <c r="AB600" s="42">
        <v>0.13</v>
      </c>
      <c r="AC600" s="42">
        <v>0.6</v>
      </c>
      <c r="AD600" s="42">
        <v>0</v>
      </c>
      <c r="AE600" s="42">
        <v>0.2</v>
      </c>
      <c r="AF600" s="42">
        <v>0.2</v>
      </c>
      <c r="AG600" s="42">
        <v>0.33</v>
      </c>
      <c r="AH600" s="42">
        <v>0</v>
      </c>
      <c r="AI600" s="47">
        <v>7</v>
      </c>
      <c r="AJ600" s="47">
        <v>8</v>
      </c>
      <c r="AK600" s="47">
        <v>11</v>
      </c>
      <c r="AL600" s="47">
        <v>2</v>
      </c>
      <c r="AM600" s="47">
        <v>2</v>
      </c>
      <c r="AN600">
        <v>1</v>
      </c>
      <c r="AO600" s="47">
        <v>0</v>
      </c>
      <c r="AP600" s="47">
        <v>0</v>
      </c>
      <c r="AQ600" s="47">
        <v>3</v>
      </c>
      <c r="AR600" s="47">
        <v>0</v>
      </c>
      <c r="AS600" s="47">
        <v>4</v>
      </c>
      <c r="AT600" s="47">
        <v>10</v>
      </c>
      <c r="AU600" s="47">
        <v>11</v>
      </c>
      <c r="AV600" s="47">
        <v>0</v>
      </c>
      <c r="AW600" s="47">
        <v>7</v>
      </c>
      <c r="AX600" s="47">
        <v>2</v>
      </c>
      <c r="AY600">
        <v>0</v>
      </c>
      <c r="AZ600" s="47">
        <v>3</v>
      </c>
      <c r="BA600" s="47">
        <v>2</v>
      </c>
      <c r="BB600">
        <v>0</v>
      </c>
      <c r="BC600" t="s">
        <v>368</v>
      </c>
      <c r="BD600">
        <v>18</v>
      </c>
      <c r="BE600">
        <v>52.699999999999996</v>
      </c>
      <c r="BF600">
        <v>7</v>
      </c>
      <c r="BG600">
        <v>8</v>
      </c>
    </row>
    <row r="601" spans="1:59" x14ac:dyDescent="0.25">
      <c r="A601" s="47">
        <v>2</v>
      </c>
      <c r="B601" s="47">
        <v>3</v>
      </c>
      <c r="C601" s="47">
        <v>9</v>
      </c>
      <c r="D601" s="47">
        <v>1</v>
      </c>
      <c r="E601" s="47">
        <v>3</v>
      </c>
      <c r="F601" s="47">
        <v>1</v>
      </c>
      <c r="G601" s="47">
        <v>2</v>
      </c>
      <c r="H601" s="47">
        <v>0</v>
      </c>
      <c r="I601" s="47">
        <v>0</v>
      </c>
      <c r="J601" s="47">
        <v>0</v>
      </c>
      <c r="K601" s="47">
        <v>21</v>
      </c>
      <c r="L601" s="47">
        <v>263</v>
      </c>
      <c r="M601" s="47">
        <v>5</v>
      </c>
      <c r="N601" s="47">
        <v>6</v>
      </c>
      <c r="O601" s="42">
        <v>1.4</v>
      </c>
      <c r="P601" s="42">
        <v>1.67</v>
      </c>
      <c r="Q601" s="42">
        <v>-0.05</v>
      </c>
      <c r="R601" s="42">
        <v>1.17</v>
      </c>
      <c r="S601" s="47">
        <v>10</v>
      </c>
      <c r="T601" s="42">
        <v>1.45</v>
      </c>
      <c r="U601" s="42">
        <v>0.6</v>
      </c>
      <c r="V601" s="42">
        <v>2</v>
      </c>
      <c r="W601" s="42">
        <v>29</v>
      </c>
      <c r="X601" s="42">
        <v>32</v>
      </c>
      <c r="Y601" s="42">
        <v>0.3</v>
      </c>
      <c r="Z601" s="42">
        <v>0.3</v>
      </c>
      <c r="AA601" s="42">
        <v>0.9</v>
      </c>
      <c r="AB601" s="42">
        <v>0.2</v>
      </c>
      <c r="AC601" s="42">
        <v>0.1</v>
      </c>
      <c r="AD601" s="42">
        <v>0</v>
      </c>
      <c r="AE601" s="42">
        <v>0.1</v>
      </c>
      <c r="AF601" s="42">
        <v>0</v>
      </c>
      <c r="AG601" s="42">
        <v>0.2</v>
      </c>
      <c r="AH601" s="42">
        <v>0</v>
      </c>
      <c r="AI601" s="47">
        <v>1</v>
      </c>
      <c r="AJ601" s="47">
        <v>1</v>
      </c>
      <c r="AK601" s="47">
        <v>5</v>
      </c>
      <c r="AL601" s="47">
        <v>2</v>
      </c>
      <c r="AM601" s="47">
        <v>0</v>
      </c>
      <c r="AN601">
        <v>0</v>
      </c>
      <c r="AO601" s="47">
        <v>0</v>
      </c>
      <c r="AP601" s="47">
        <v>0</v>
      </c>
      <c r="AQ601" s="47">
        <v>2</v>
      </c>
      <c r="AR601" s="47">
        <v>0</v>
      </c>
      <c r="AS601" s="47">
        <v>2</v>
      </c>
      <c r="AT601" s="47">
        <v>2</v>
      </c>
      <c r="AU601" s="47">
        <v>4</v>
      </c>
      <c r="AV601" s="47">
        <v>0</v>
      </c>
      <c r="AW601" s="47">
        <v>1</v>
      </c>
      <c r="AX601" s="47">
        <v>1</v>
      </c>
      <c r="AY601">
        <v>0</v>
      </c>
      <c r="AZ601" s="47">
        <v>0</v>
      </c>
      <c r="BA601" s="47">
        <v>0</v>
      </c>
      <c r="BB601">
        <v>0</v>
      </c>
      <c r="BC601" t="s">
        <v>471</v>
      </c>
      <c r="BD601">
        <v>0.59999999999999987</v>
      </c>
      <c r="BE601">
        <v>8</v>
      </c>
      <c r="BF601">
        <v>1</v>
      </c>
      <c r="BG601">
        <v>4</v>
      </c>
    </row>
    <row r="602" spans="1:59" x14ac:dyDescent="0.25">
      <c r="A602" s="47">
        <v>0</v>
      </c>
      <c r="B602" s="47">
        <v>4</v>
      </c>
      <c r="C602" s="47">
        <v>6</v>
      </c>
      <c r="D602" s="47">
        <v>2</v>
      </c>
      <c r="E602" s="47">
        <v>5</v>
      </c>
      <c r="F602" s="47">
        <v>1</v>
      </c>
      <c r="G602" s="47">
        <v>6</v>
      </c>
      <c r="H602" s="47">
        <v>1</v>
      </c>
      <c r="I602" s="47">
        <v>0</v>
      </c>
      <c r="J602" s="47">
        <v>0</v>
      </c>
      <c r="K602" s="47">
        <v>21</v>
      </c>
      <c r="L602" s="47">
        <v>327</v>
      </c>
      <c r="M602" s="47">
        <v>5</v>
      </c>
      <c r="N602" s="47">
        <v>7</v>
      </c>
      <c r="O602" s="42">
        <v>8.4</v>
      </c>
      <c r="P602" s="42">
        <v>3.68</v>
      </c>
      <c r="Q602" s="42">
        <v>0.25</v>
      </c>
      <c r="R602" s="42">
        <v>3.36</v>
      </c>
      <c r="S602" s="47">
        <v>8</v>
      </c>
      <c r="T602" s="42">
        <v>6.79</v>
      </c>
      <c r="U602" s="42">
        <v>3.1750000000000003</v>
      </c>
      <c r="V602" s="42">
        <v>3.55</v>
      </c>
      <c r="W602" s="42">
        <v>49</v>
      </c>
      <c r="X602" s="42">
        <v>31</v>
      </c>
      <c r="Y602" s="42">
        <v>0.62</v>
      </c>
      <c r="Z602" s="42">
        <v>0.5</v>
      </c>
      <c r="AA602" s="42">
        <v>0.75</v>
      </c>
      <c r="AB602" s="42">
        <v>0</v>
      </c>
      <c r="AC602" s="42">
        <v>0.25</v>
      </c>
      <c r="AD602" s="42">
        <v>0</v>
      </c>
      <c r="AE602" s="42">
        <v>0.12</v>
      </c>
      <c r="AF602" s="42">
        <v>0.12</v>
      </c>
      <c r="AG602" s="42">
        <v>0.75</v>
      </c>
      <c r="AH602" s="42">
        <v>0</v>
      </c>
      <c r="AI602" s="47">
        <v>2</v>
      </c>
      <c r="AJ602" s="47">
        <v>1</v>
      </c>
      <c r="AK602" s="47">
        <v>2</v>
      </c>
      <c r="AL602" s="47">
        <v>0</v>
      </c>
      <c r="AM602" s="47">
        <v>1</v>
      </c>
      <c r="AN602">
        <v>0</v>
      </c>
      <c r="AO602" s="47">
        <v>0</v>
      </c>
      <c r="AP602" s="47">
        <v>1</v>
      </c>
      <c r="AQ602" s="47">
        <v>2</v>
      </c>
      <c r="AR602" s="47">
        <v>0</v>
      </c>
      <c r="AS602" s="47">
        <v>3</v>
      </c>
      <c r="AT602" s="47">
        <v>3</v>
      </c>
      <c r="AU602" s="47">
        <v>4</v>
      </c>
      <c r="AV602" s="47">
        <v>0</v>
      </c>
      <c r="AW602" s="47">
        <v>1</v>
      </c>
      <c r="AX602" s="47">
        <v>1</v>
      </c>
      <c r="AY602">
        <v>0</v>
      </c>
      <c r="AZ602" s="47">
        <v>0</v>
      </c>
      <c r="BA602" s="47">
        <v>4</v>
      </c>
      <c r="BB602">
        <v>0</v>
      </c>
      <c r="BC602" t="s">
        <v>461</v>
      </c>
      <c r="BD602">
        <v>12.8</v>
      </c>
      <c r="BE602">
        <v>14.5</v>
      </c>
      <c r="BF602">
        <v>4</v>
      </c>
      <c r="BG602">
        <v>4</v>
      </c>
    </row>
    <row r="603" spans="1:59" x14ac:dyDescent="0.25">
      <c r="A603" s="47">
        <v>0</v>
      </c>
      <c r="B603" s="47">
        <v>3</v>
      </c>
      <c r="C603" s="47">
        <v>5</v>
      </c>
      <c r="D603" s="47">
        <v>2</v>
      </c>
      <c r="E603" s="47">
        <v>8</v>
      </c>
      <c r="F603" s="47">
        <v>1</v>
      </c>
      <c r="G603" s="47">
        <v>4</v>
      </c>
      <c r="H603" s="47">
        <v>0</v>
      </c>
      <c r="I603" s="47">
        <v>1</v>
      </c>
      <c r="J603" s="47">
        <v>0</v>
      </c>
      <c r="K603" s="47">
        <v>21</v>
      </c>
      <c r="L603" s="47">
        <v>262</v>
      </c>
      <c r="M603" s="47">
        <v>5</v>
      </c>
      <c r="N603" s="47">
        <v>5</v>
      </c>
      <c r="O603" s="42">
        <v>3.4</v>
      </c>
      <c r="P603" s="42">
        <v>5.7</v>
      </c>
      <c r="Q603" s="42">
        <v>-0.22</v>
      </c>
      <c r="R603" s="42">
        <v>2.2200000000000002</v>
      </c>
      <c r="S603" s="47">
        <v>7</v>
      </c>
      <c r="T603" s="42">
        <v>2.99</v>
      </c>
      <c r="U603" s="42">
        <v>2.8499999999999996</v>
      </c>
      <c r="V603" s="42">
        <v>1.9600000000000002</v>
      </c>
      <c r="W603" s="42">
        <v>43</v>
      </c>
      <c r="X603" s="42">
        <v>34</v>
      </c>
      <c r="Y603" s="42">
        <v>1.1399999999999999</v>
      </c>
      <c r="Z603" s="42">
        <v>0.43</v>
      </c>
      <c r="AA603" s="42">
        <v>0.71</v>
      </c>
      <c r="AB603" s="42">
        <v>0</v>
      </c>
      <c r="AC603" s="42">
        <v>0.28999999999999998</v>
      </c>
      <c r="AD603" s="42">
        <v>0</v>
      </c>
      <c r="AE603" s="42">
        <v>0.14000000000000001</v>
      </c>
      <c r="AF603" s="42">
        <v>0</v>
      </c>
      <c r="AG603" s="42">
        <v>0.56999999999999995</v>
      </c>
      <c r="AH603" s="42">
        <v>0.14000000000000001</v>
      </c>
      <c r="AI603" s="47">
        <v>3</v>
      </c>
      <c r="AJ603" s="47">
        <v>0</v>
      </c>
      <c r="AK603" s="47">
        <v>0</v>
      </c>
      <c r="AL603" s="47">
        <v>0</v>
      </c>
      <c r="AM603" s="47">
        <v>1</v>
      </c>
      <c r="AN603">
        <v>0</v>
      </c>
      <c r="AO603" s="47">
        <v>0</v>
      </c>
      <c r="AP603" s="47">
        <v>0</v>
      </c>
      <c r="AQ603" s="47">
        <v>2</v>
      </c>
      <c r="AR603" s="47">
        <v>1</v>
      </c>
      <c r="AS603" s="47">
        <v>5</v>
      </c>
      <c r="AT603" s="47">
        <v>3</v>
      </c>
      <c r="AU603" s="47">
        <v>5</v>
      </c>
      <c r="AV603" s="47">
        <v>0</v>
      </c>
      <c r="AW603" s="47">
        <v>1</v>
      </c>
      <c r="AX603" s="47">
        <v>1</v>
      </c>
      <c r="AY603">
        <v>0</v>
      </c>
      <c r="AZ603" s="47">
        <v>0</v>
      </c>
      <c r="BA603" s="47">
        <v>2</v>
      </c>
      <c r="BB603">
        <v>0</v>
      </c>
      <c r="BC603" t="s">
        <v>584</v>
      </c>
      <c r="BD603">
        <v>5.6999999999999993</v>
      </c>
      <c r="BE603">
        <v>12.799999999999999</v>
      </c>
      <c r="BF603">
        <v>2</v>
      </c>
      <c r="BG603">
        <v>7</v>
      </c>
    </row>
    <row r="604" spans="1:59" x14ac:dyDescent="0.25">
      <c r="A604" s="47">
        <v>1</v>
      </c>
      <c r="B604" s="47">
        <v>3</v>
      </c>
      <c r="C604" s="47">
        <v>5</v>
      </c>
      <c r="D604" s="47">
        <v>1</v>
      </c>
      <c r="E604" s="47">
        <v>0</v>
      </c>
      <c r="F604" s="47">
        <v>1</v>
      </c>
      <c r="G604" s="47">
        <v>0</v>
      </c>
      <c r="H604" s="47">
        <v>0</v>
      </c>
      <c r="I604" s="47">
        <v>0</v>
      </c>
      <c r="J604" s="47">
        <v>0</v>
      </c>
      <c r="K604" s="47">
        <v>21</v>
      </c>
      <c r="L604" s="47">
        <v>266</v>
      </c>
      <c r="M604" s="47">
        <v>5</v>
      </c>
      <c r="N604" s="47">
        <v>6</v>
      </c>
      <c r="O604" s="42">
        <v>3.4</v>
      </c>
      <c r="P604" s="42">
        <v>4.04</v>
      </c>
      <c r="Q604" s="42">
        <v>0.38</v>
      </c>
      <c r="R604" s="42">
        <v>1.73</v>
      </c>
      <c r="S604" s="47">
        <v>4</v>
      </c>
      <c r="T604" s="42">
        <v>2.97</v>
      </c>
      <c r="U604" s="42">
        <v>2.6</v>
      </c>
      <c r="V604" s="42">
        <v>1.4333333333333333</v>
      </c>
      <c r="W604" s="42">
        <v>51</v>
      </c>
      <c r="X604" s="42">
        <v>105</v>
      </c>
      <c r="Y604" s="42">
        <v>0</v>
      </c>
      <c r="Z604" s="42">
        <v>0.75</v>
      </c>
      <c r="AA604" s="42">
        <v>1.25</v>
      </c>
      <c r="AB604" s="42">
        <v>0.25</v>
      </c>
      <c r="AC604" s="42">
        <v>0.25</v>
      </c>
      <c r="AD604" s="42">
        <v>0</v>
      </c>
      <c r="AE604" s="42">
        <v>0.25</v>
      </c>
      <c r="AF604" s="42">
        <v>0</v>
      </c>
      <c r="AG604" s="42">
        <v>0</v>
      </c>
      <c r="AH604" s="42">
        <v>0</v>
      </c>
      <c r="AI604" s="47">
        <v>0</v>
      </c>
      <c r="AJ604" s="47">
        <v>2</v>
      </c>
      <c r="AK604" s="47">
        <v>2</v>
      </c>
      <c r="AL604" s="47">
        <v>0</v>
      </c>
      <c r="AM604" s="47">
        <v>1</v>
      </c>
      <c r="AN604">
        <v>0</v>
      </c>
      <c r="AO604" s="47">
        <v>0</v>
      </c>
      <c r="AP604" s="47">
        <v>0</v>
      </c>
      <c r="AQ604" s="47">
        <v>0</v>
      </c>
      <c r="AR604" s="47">
        <v>0</v>
      </c>
      <c r="AS604" s="47">
        <v>0</v>
      </c>
      <c r="AT604" s="47">
        <v>1</v>
      </c>
      <c r="AU604" s="47">
        <v>3</v>
      </c>
      <c r="AV604" s="47">
        <v>1</v>
      </c>
      <c r="AW604" s="47">
        <v>0</v>
      </c>
      <c r="AX604" s="47">
        <v>1</v>
      </c>
      <c r="AY604">
        <v>0</v>
      </c>
      <c r="AZ604" s="47">
        <v>0</v>
      </c>
      <c r="BA604" s="47">
        <v>0</v>
      </c>
      <c r="BB604">
        <v>0</v>
      </c>
      <c r="BC604" t="s">
        <v>768</v>
      </c>
      <c r="BD604">
        <v>2.5999999999999996</v>
      </c>
      <c r="BE604">
        <v>4.3</v>
      </c>
      <c r="BF604">
        <v>1</v>
      </c>
      <c r="BG604">
        <v>3</v>
      </c>
    </row>
    <row r="605" spans="1:59" x14ac:dyDescent="0.25">
      <c r="A605" s="47">
        <v>0</v>
      </c>
      <c r="B605" s="47">
        <v>5</v>
      </c>
      <c r="C605" s="47">
        <v>7</v>
      </c>
      <c r="D605" s="47">
        <v>3</v>
      </c>
      <c r="E605" s="47">
        <v>4</v>
      </c>
      <c r="F605" s="47">
        <v>1</v>
      </c>
      <c r="G605" s="47">
        <v>3</v>
      </c>
      <c r="H605" s="47">
        <v>1</v>
      </c>
      <c r="I605" s="47">
        <v>0</v>
      </c>
      <c r="J605" s="47">
        <v>0</v>
      </c>
      <c r="K605" s="47">
        <v>21</v>
      </c>
      <c r="L605" s="47">
        <v>294</v>
      </c>
      <c r="M605" s="47">
        <v>5</v>
      </c>
      <c r="N605" s="47">
        <v>6</v>
      </c>
      <c r="O605" s="42">
        <v>0.2</v>
      </c>
      <c r="P605" s="42">
        <v>4.8899999999999997</v>
      </c>
      <c r="Q605" s="42">
        <v>-0.27</v>
      </c>
      <c r="R605" s="42">
        <v>4.13</v>
      </c>
      <c r="S605" s="47">
        <v>6</v>
      </c>
      <c r="T605" s="42">
        <v>0.64</v>
      </c>
      <c r="U605" s="42">
        <v>3.8666666666666667</v>
      </c>
      <c r="V605" s="42">
        <v>4.3999999999999995</v>
      </c>
      <c r="W605" s="42">
        <v>72</v>
      </c>
      <c r="X605" s="42">
        <v>77</v>
      </c>
      <c r="Y605" s="42">
        <v>0.67</v>
      </c>
      <c r="Z605" s="42">
        <v>0.83</v>
      </c>
      <c r="AA605" s="42">
        <v>1.17</v>
      </c>
      <c r="AB605" s="42">
        <v>0</v>
      </c>
      <c r="AC605" s="42">
        <v>0.5</v>
      </c>
      <c r="AD605" s="42">
        <v>0</v>
      </c>
      <c r="AE605" s="42">
        <v>0.17</v>
      </c>
      <c r="AF605" s="42">
        <v>0.17</v>
      </c>
      <c r="AG605" s="42">
        <v>0.5</v>
      </c>
      <c r="AH605" s="42">
        <v>0</v>
      </c>
      <c r="AI605" s="47">
        <v>2</v>
      </c>
      <c r="AJ605" s="47">
        <v>1</v>
      </c>
      <c r="AK605" s="47">
        <v>3</v>
      </c>
      <c r="AL605" s="47">
        <v>0</v>
      </c>
      <c r="AM605" s="47">
        <v>3</v>
      </c>
      <c r="AN605">
        <v>0</v>
      </c>
      <c r="AO605" s="47">
        <v>0</v>
      </c>
      <c r="AP605" s="47">
        <v>1</v>
      </c>
      <c r="AQ605" s="47">
        <v>0</v>
      </c>
      <c r="AR605" s="47">
        <v>0</v>
      </c>
      <c r="AS605" s="47">
        <v>2</v>
      </c>
      <c r="AT605" s="47">
        <v>4</v>
      </c>
      <c r="AU605" s="47">
        <v>4</v>
      </c>
      <c r="AV605" s="47">
        <v>0</v>
      </c>
      <c r="AW605" s="47">
        <v>0</v>
      </c>
      <c r="AX605" s="47">
        <v>1</v>
      </c>
      <c r="AY605">
        <v>0</v>
      </c>
      <c r="AZ605" s="47">
        <v>0</v>
      </c>
      <c r="BA605" s="47">
        <v>3</v>
      </c>
      <c r="BB605">
        <v>0</v>
      </c>
      <c r="BC605" t="s">
        <v>839</v>
      </c>
      <c r="BD605">
        <v>11.700000000000001</v>
      </c>
      <c r="BE605">
        <v>13.2</v>
      </c>
      <c r="BF605">
        <v>3</v>
      </c>
      <c r="BG605">
        <v>3</v>
      </c>
    </row>
    <row r="606" spans="1:59" x14ac:dyDescent="0.25">
      <c r="A606" s="47">
        <v>1</v>
      </c>
      <c r="B606" s="47">
        <v>15</v>
      </c>
      <c r="C606" s="47">
        <v>31</v>
      </c>
      <c r="D606" s="47">
        <v>14</v>
      </c>
      <c r="E606" s="47">
        <v>14</v>
      </c>
      <c r="F606" s="47">
        <v>1</v>
      </c>
      <c r="G606" s="47">
        <v>5</v>
      </c>
      <c r="H606" s="47">
        <v>1</v>
      </c>
      <c r="I606" s="47">
        <v>1</v>
      </c>
      <c r="J606" s="47">
        <v>0</v>
      </c>
      <c r="K606" s="47">
        <v>21</v>
      </c>
      <c r="L606" s="47">
        <v>285</v>
      </c>
      <c r="M606" s="47">
        <v>5</v>
      </c>
      <c r="N606" s="47">
        <v>6</v>
      </c>
      <c r="O606" s="42">
        <v>0.4</v>
      </c>
      <c r="P606" s="42">
        <v>6.05</v>
      </c>
      <c r="Q606" s="42">
        <v>-0.43</v>
      </c>
      <c r="R606" s="42">
        <v>2.77</v>
      </c>
      <c r="S606" s="47">
        <v>16</v>
      </c>
      <c r="T606" s="42">
        <v>0.73</v>
      </c>
      <c r="U606" s="42">
        <v>2.4624999999999999</v>
      </c>
      <c r="V606" s="42">
        <v>3.0874999999999999</v>
      </c>
      <c r="W606" s="42">
        <v>72</v>
      </c>
      <c r="X606" s="42">
        <v>66</v>
      </c>
      <c r="Y606" s="42">
        <v>0.88</v>
      </c>
      <c r="Z606" s="42">
        <v>0.94</v>
      </c>
      <c r="AA606" s="42">
        <v>1.94</v>
      </c>
      <c r="AB606" s="42">
        <v>0.06</v>
      </c>
      <c r="AC606" s="42">
        <v>0.88</v>
      </c>
      <c r="AD606" s="42">
        <v>0</v>
      </c>
      <c r="AE606" s="42">
        <v>0.06</v>
      </c>
      <c r="AF606" s="42">
        <v>0.06</v>
      </c>
      <c r="AG606" s="42">
        <v>0.31</v>
      </c>
      <c r="AH606" s="42">
        <v>0.06</v>
      </c>
      <c r="AI606" s="47">
        <v>7</v>
      </c>
      <c r="AJ606" s="47">
        <v>6</v>
      </c>
      <c r="AK606" s="47">
        <v>15</v>
      </c>
      <c r="AL606" s="47">
        <v>1</v>
      </c>
      <c r="AM606" s="47">
        <v>8</v>
      </c>
      <c r="AN606">
        <v>1</v>
      </c>
      <c r="AO606" s="47">
        <v>0</v>
      </c>
      <c r="AP606" s="47">
        <v>0</v>
      </c>
      <c r="AQ606" s="47">
        <v>3</v>
      </c>
      <c r="AR606" s="47">
        <v>0</v>
      </c>
      <c r="AS606" s="47">
        <v>7</v>
      </c>
      <c r="AT606" s="47">
        <v>9</v>
      </c>
      <c r="AU606" s="47">
        <v>16</v>
      </c>
      <c r="AV606" s="47">
        <v>0</v>
      </c>
      <c r="AW606" s="47">
        <v>6</v>
      </c>
      <c r="AX606" s="47">
        <v>0</v>
      </c>
      <c r="AY606">
        <v>0</v>
      </c>
      <c r="AZ606" s="47">
        <v>1</v>
      </c>
      <c r="BA606" s="47">
        <v>2</v>
      </c>
      <c r="BB606">
        <v>1</v>
      </c>
      <c r="BC606" t="s">
        <v>174</v>
      </c>
      <c r="BD606">
        <v>20.200000000000003</v>
      </c>
      <c r="BE606">
        <v>25.7</v>
      </c>
      <c r="BF606">
        <v>8</v>
      </c>
      <c r="BG606">
        <v>8</v>
      </c>
    </row>
    <row r="607" spans="1:59" x14ac:dyDescent="0.25">
      <c r="A607" s="47">
        <v>4</v>
      </c>
      <c r="B607" s="47">
        <v>18</v>
      </c>
      <c r="C607" s="47">
        <v>17</v>
      </c>
      <c r="D607" s="47">
        <v>5</v>
      </c>
      <c r="E607" s="47">
        <v>19</v>
      </c>
      <c r="F607" s="47">
        <v>1</v>
      </c>
      <c r="G607" s="47">
        <v>3</v>
      </c>
      <c r="H607" s="47">
        <v>2</v>
      </c>
      <c r="I607" s="47">
        <v>1</v>
      </c>
      <c r="J607" s="47">
        <v>0</v>
      </c>
      <c r="K607" s="47">
        <v>21</v>
      </c>
      <c r="L607" s="47">
        <v>327</v>
      </c>
      <c r="M607" s="47">
        <v>4</v>
      </c>
      <c r="N607" s="47">
        <v>7</v>
      </c>
      <c r="O607" s="42">
        <v>4.4000000000000004</v>
      </c>
      <c r="P607" s="42">
        <v>6.4</v>
      </c>
      <c r="Q607" s="42">
        <v>0.37</v>
      </c>
      <c r="R607" s="42">
        <v>2.72</v>
      </c>
      <c r="S607" s="47">
        <v>19</v>
      </c>
      <c r="T607" s="42">
        <v>3.77</v>
      </c>
      <c r="U607" s="42">
        <v>2.9444444444444446</v>
      </c>
      <c r="V607" s="42">
        <v>2.5</v>
      </c>
      <c r="W607" s="42">
        <v>84</v>
      </c>
      <c r="X607" s="42">
        <v>103</v>
      </c>
      <c r="Y607" s="42">
        <v>1</v>
      </c>
      <c r="Z607" s="42">
        <v>0.95</v>
      </c>
      <c r="AA607" s="42">
        <v>0.89</v>
      </c>
      <c r="AB607" s="42">
        <v>0.21</v>
      </c>
      <c r="AC607" s="42">
        <v>0.26</v>
      </c>
      <c r="AD607" s="42">
        <v>0</v>
      </c>
      <c r="AE607" s="42">
        <v>0.05</v>
      </c>
      <c r="AF607" s="42">
        <v>0.11</v>
      </c>
      <c r="AG607" s="42">
        <v>0.16</v>
      </c>
      <c r="AH607" s="42">
        <v>0.05</v>
      </c>
      <c r="AI607" s="47">
        <v>9</v>
      </c>
      <c r="AJ607" s="47">
        <v>10</v>
      </c>
      <c r="AK607" s="47">
        <v>13</v>
      </c>
      <c r="AL607" s="47">
        <v>3</v>
      </c>
      <c r="AM607" s="47">
        <v>2</v>
      </c>
      <c r="AN607">
        <v>1</v>
      </c>
      <c r="AO607" s="47">
        <v>0</v>
      </c>
      <c r="AP607" s="47">
        <v>1</v>
      </c>
      <c r="AQ607" s="47">
        <v>2</v>
      </c>
      <c r="AR607" s="47">
        <v>0</v>
      </c>
      <c r="AS607" s="47">
        <v>10</v>
      </c>
      <c r="AT607" s="47">
        <v>8</v>
      </c>
      <c r="AU607" s="47">
        <v>4</v>
      </c>
      <c r="AV607" s="47">
        <v>1</v>
      </c>
      <c r="AW607" s="47">
        <v>3</v>
      </c>
      <c r="AX607" s="47">
        <v>0</v>
      </c>
      <c r="AY607">
        <v>0</v>
      </c>
      <c r="AZ607" s="47">
        <v>1</v>
      </c>
      <c r="BA607" s="47">
        <v>1</v>
      </c>
      <c r="BB607">
        <v>1</v>
      </c>
      <c r="BC607" t="s">
        <v>334</v>
      </c>
      <c r="BD607">
        <v>26.599999999999998</v>
      </c>
      <c r="BE607">
        <v>25</v>
      </c>
      <c r="BF607">
        <v>9</v>
      </c>
      <c r="BG607">
        <v>10</v>
      </c>
    </row>
    <row r="608" spans="1:59" x14ac:dyDescent="0.25">
      <c r="A608" s="47">
        <v>3</v>
      </c>
      <c r="B608" s="47">
        <v>6</v>
      </c>
      <c r="C608" s="47">
        <v>14</v>
      </c>
      <c r="D608" s="47">
        <v>6</v>
      </c>
      <c r="E608" s="47">
        <v>32</v>
      </c>
      <c r="F608" s="47">
        <v>0</v>
      </c>
      <c r="G608" s="47">
        <v>5</v>
      </c>
      <c r="H608" s="47">
        <v>1</v>
      </c>
      <c r="I608" s="47">
        <v>1</v>
      </c>
      <c r="J608" s="47">
        <v>0</v>
      </c>
      <c r="K608" s="47">
        <v>21</v>
      </c>
      <c r="L608" s="47">
        <v>356</v>
      </c>
      <c r="M608" s="47">
        <v>5</v>
      </c>
      <c r="N608" s="47">
        <v>3</v>
      </c>
      <c r="O608" s="42">
        <v>9.6</v>
      </c>
      <c r="P608" s="42">
        <v>4.6500000000000004</v>
      </c>
      <c r="Q608" s="42">
        <v>0.89</v>
      </c>
      <c r="R608" s="42">
        <v>2.94</v>
      </c>
      <c r="S608" s="47">
        <v>12</v>
      </c>
      <c r="T608" s="42">
        <v>7.7</v>
      </c>
      <c r="U608" s="42">
        <v>3.3571428571428572</v>
      </c>
      <c r="V608" s="42">
        <v>2.3600000000000003</v>
      </c>
      <c r="W608" s="42">
        <v>56</v>
      </c>
      <c r="X608" s="42">
        <v>71</v>
      </c>
      <c r="Y608" s="42">
        <v>2.67</v>
      </c>
      <c r="Z608" s="42">
        <v>0.5</v>
      </c>
      <c r="AA608" s="42">
        <v>1.17</v>
      </c>
      <c r="AB608" s="42">
        <v>0.25</v>
      </c>
      <c r="AC608" s="42">
        <v>0.5</v>
      </c>
      <c r="AD608" s="42">
        <v>0</v>
      </c>
      <c r="AE608" s="42">
        <v>0</v>
      </c>
      <c r="AF608" s="42">
        <v>0.08</v>
      </c>
      <c r="AG608" s="42">
        <v>0.42</v>
      </c>
      <c r="AH608" s="42">
        <v>0.08</v>
      </c>
      <c r="AI608" s="47">
        <v>22</v>
      </c>
      <c r="AJ608" s="47">
        <v>3</v>
      </c>
      <c r="AK608" s="47">
        <v>7</v>
      </c>
      <c r="AL608" s="47">
        <v>3</v>
      </c>
      <c r="AM608" s="47">
        <v>2</v>
      </c>
      <c r="AN608">
        <v>0</v>
      </c>
      <c r="AO608" s="47">
        <v>0</v>
      </c>
      <c r="AP608" s="47">
        <v>1</v>
      </c>
      <c r="AQ608" s="47">
        <v>4</v>
      </c>
      <c r="AR608" s="47">
        <v>0</v>
      </c>
      <c r="AS608" s="47">
        <v>10</v>
      </c>
      <c r="AT608" s="47">
        <v>3</v>
      </c>
      <c r="AU608" s="47">
        <v>7</v>
      </c>
      <c r="AV608" s="47">
        <v>0</v>
      </c>
      <c r="AW608" s="47">
        <v>4</v>
      </c>
      <c r="AX608" s="47">
        <v>0</v>
      </c>
      <c r="AY608">
        <v>0</v>
      </c>
      <c r="AZ608" s="47">
        <v>0</v>
      </c>
      <c r="BA608" s="47">
        <v>1</v>
      </c>
      <c r="BB608">
        <v>1</v>
      </c>
      <c r="BC608" t="s">
        <v>564</v>
      </c>
      <c r="BD608">
        <v>23.900000000000002</v>
      </c>
      <c r="BE608">
        <v>11.899999999999999</v>
      </c>
      <c r="BF608">
        <v>7</v>
      </c>
      <c r="BG608">
        <v>5</v>
      </c>
    </row>
    <row r="609" spans="1:59" x14ac:dyDescent="0.25">
      <c r="A609" s="47">
        <v>1</v>
      </c>
      <c r="B609" s="47">
        <v>27</v>
      </c>
      <c r="C609" s="47">
        <v>16</v>
      </c>
      <c r="D609" s="47">
        <v>12</v>
      </c>
      <c r="E609" s="47">
        <v>20</v>
      </c>
      <c r="F609" s="47">
        <v>3</v>
      </c>
      <c r="G609" s="47">
        <v>10</v>
      </c>
      <c r="H609" s="47">
        <v>2</v>
      </c>
      <c r="I609" s="47">
        <v>1</v>
      </c>
      <c r="J609" s="47">
        <v>0</v>
      </c>
      <c r="K609" s="47">
        <v>21</v>
      </c>
      <c r="L609" s="47">
        <v>263</v>
      </c>
      <c r="M609" s="47">
        <v>5</v>
      </c>
      <c r="N609" s="47">
        <v>7</v>
      </c>
      <c r="O609" s="42">
        <v>10.4</v>
      </c>
      <c r="P609" s="42">
        <v>9.4499999999999993</v>
      </c>
      <c r="Q609" s="42">
        <v>1.1599999999999999</v>
      </c>
      <c r="R609" s="42">
        <v>5.29</v>
      </c>
      <c r="S609" s="47">
        <v>17</v>
      </c>
      <c r="T609" s="42">
        <v>8.3800000000000008</v>
      </c>
      <c r="U609" s="42">
        <v>8.0250000000000004</v>
      </c>
      <c r="V609" s="42">
        <v>2.8555555555555556</v>
      </c>
      <c r="W609" s="42">
        <v>59</v>
      </c>
      <c r="X609" s="42">
        <v>63</v>
      </c>
      <c r="Y609" s="42">
        <v>1.18</v>
      </c>
      <c r="Z609" s="42">
        <v>1.59</v>
      </c>
      <c r="AA609" s="42">
        <v>0.94</v>
      </c>
      <c r="AB609" s="42">
        <v>0.06</v>
      </c>
      <c r="AC609" s="42">
        <v>0.71</v>
      </c>
      <c r="AD609" s="42">
        <v>0</v>
      </c>
      <c r="AE609" s="42">
        <v>0.18</v>
      </c>
      <c r="AF609" s="42">
        <v>0.12</v>
      </c>
      <c r="AG609" s="42">
        <v>0.59</v>
      </c>
      <c r="AH609" s="42">
        <v>0.06</v>
      </c>
      <c r="AI609" s="47">
        <v>9</v>
      </c>
      <c r="AJ609" s="47">
        <v>15</v>
      </c>
      <c r="AK609" s="47">
        <v>8</v>
      </c>
      <c r="AL609" s="47">
        <v>0</v>
      </c>
      <c r="AM609" s="47">
        <v>9</v>
      </c>
      <c r="AN609">
        <v>3</v>
      </c>
      <c r="AO609" s="47">
        <v>0</v>
      </c>
      <c r="AP609" s="47">
        <v>2</v>
      </c>
      <c r="AQ609" s="47">
        <v>5</v>
      </c>
      <c r="AR609" s="47">
        <v>0</v>
      </c>
      <c r="AS609" s="47">
        <v>11</v>
      </c>
      <c r="AT609" s="47">
        <v>12</v>
      </c>
      <c r="AU609" s="47">
        <v>8</v>
      </c>
      <c r="AV609" s="47">
        <v>1</v>
      </c>
      <c r="AW609" s="47">
        <v>3</v>
      </c>
      <c r="AX609" s="47">
        <v>0</v>
      </c>
      <c r="AY609">
        <v>0</v>
      </c>
      <c r="AZ609" s="47">
        <v>0</v>
      </c>
      <c r="BA609" s="47">
        <v>5</v>
      </c>
      <c r="BB609">
        <v>1</v>
      </c>
      <c r="BC609" t="s">
        <v>223</v>
      </c>
      <c r="BD609">
        <v>64.3</v>
      </c>
      <c r="BE609">
        <v>25.9</v>
      </c>
      <c r="BF609">
        <v>8</v>
      </c>
      <c r="BG609">
        <v>9</v>
      </c>
    </row>
    <row r="610" spans="1:59" x14ac:dyDescent="0.25">
      <c r="A610" s="47">
        <v>0</v>
      </c>
      <c r="B610" s="47">
        <v>9</v>
      </c>
      <c r="C610" s="47">
        <v>4</v>
      </c>
      <c r="D610" s="47">
        <v>7</v>
      </c>
      <c r="E610" s="47">
        <v>3</v>
      </c>
      <c r="F610" s="47">
        <v>1</v>
      </c>
      <c r="G610" s="47">
        <v>4</v>
      </c>
      <c r="H610" s="47">
        <v>4</v>
      </c>
      <c r="I610" s="47">
        <v>1</v>
      </c>
      <c r="J610" s="47">
        <v>0</v>
      </c>
      <c r="K610" s="47">
        <v>21</v>
      </c>
      <c r="L610" s="47">
        <v>263</v>
      </c>
      <c r="M610" s="47">
        <v>5</v>
      </c>
      <c r="N610" s="47">
        <v>6</v>
      </c>
      <c r="O610" s="42">
        <v>8</v>
      </c>
      <c r="P610" s="42">
        <v>6.29</v>
      </c>
      <c r="Q610" s="42">
        <v>1.0900000000000001</v>
      </c>
      <c r="R610" s="42">
        <v>3.12</v>
      </c>
      <c r="S610" s="47">
        <v>19</v>
      </c>
      <c r="T610" s="42">
        <v>6.52</v>
      </c>
      <c r="U610" s="42">
        <v>4.82</v>
      </c>
      <c r="V610" s="42">
        <v>1.2444444444444445</v>
      </c>
      <c r="W610" s="42">
        <v>54</v>
      </c>
      <c r="X610" s="42">
        <v>33</v>
      </c>
      <c r="Y610" s="42">
        <v>0.16</v>
      </c>
      <c r="Z610" s="42">
        <v>0.47</v>
      </c>
      <c r="AA610" s="42">
        <v>0.21</v>
      </c>
      <c r="AB610" s="42">
        <v>0</v>
      </c>
      <c r="AC610" s="42">
        <v>0.37</v>
      </c>
      <c r="AD610" s="42">
        <v>0</v>
      </c>
      <c r="AE610" s="42">
        <v>0.05</v>
      </c>
      <c r="AF610" s="42">
        <v>0.21</v>
      </c>
      <c r="AG610" s="42">
        <v>0.21</v>
      </c>
      <c r="AH610" s="42">
        <v>0.05</v>
      </c>
      <c r="AI610" s="47">
        <v>1</v>
      </c>
      <c r="AJ610" s="47">
        <v>6</v>
      </c>
      <c r="AK610" s="47">
        <v>0</v>
      </c>
      <c r="AL610" s="47">
        <v>0</v>
      </c>
      <c r="AM610" s="47">
        <v>3</v>
      </c>
      <c r="AN610">
        <v>1</v>
      </c>
      <c r="AO610" s="47">
        <v>0</v>
      </c>
      <c r="AP610" s="47">
        <v>4</v>
      </c>
      <c r="AQ610" s="47">
        <v>1</v>
      </c>
      <c r="AR610" s="47">
        <v>0</v>
      </c>
      <c r="AS610" s="47">
        <v>2</v>
      </c>
      <c r="AT610" s="47">
        <v>3</v>
      </c>
      <c r="AU610" s="47">
        <v>4</v>
      </c>
      <c r="AV610" s="47">
        <v>0</v>
      </c>
      <c r="AW610" s="47">
        <v>4</v>
      </c>
      <c r="AX610" s="47">
        <v>0</v>
      </c>
      <c r="AY610">
        <v>0</v>
      </c>
      <c r="AZ610" s="47">
        <v>0</v>
      </c>
      <c r="BA610" s="47">
        <v>3</v>
      </c>
      <c r="BB610">
        <v>1</v>
      </c>
      <c r="BC610" t="s">
        <v>323</v>
      </c>
      <c r="BD610">
        <v>48.300000000000004</v>
      </c>
      <c r="BE610">
        <v>11.2</v>
      </c>
      <c r="BF610">
        <v>10</v>
      </c>
      <c r="BG610">
        <v>9</v>
      </c>
    </row>
    <row r="611" spans="1:59" x14ac:dyDescent="0.25">
      <c r="A611" s="47">
        <v>2</v>
      </c>
      <c r="B611" s="47">
        <v>6</v>
      </c>
      <c r="C611" s="47">
        <v>17</v>
      </c>
      <c r="D611" s="47">
        <v>7</v>
      </c>
      <c r="E611" s="47">
        <v>16</v>
      </c>
      <c r="F611" s="47">
        <v>0</v>
      </c>
      <c r="G611" s="47">
        <v>6</v>
      </c>
      <c r="H611" s="47">
        <v>4</v>
      </c>
      <c r="I611" s="47">
        <v>2</v>
      </c>
      <c r="J611" s="47">
        <v>0</v>
      </c>
      <c r="K611" s="47">
        <v>21</v>
      </c>
      <c r="L611" s="47">
        <v>356</v>
      </c>
      <c r="M611" s="47">
        <v>5</v>
      </c>
      <c r="N611" s="47">
        <v>7</v>
      </c>
      <c r="O611" s="42">
        <v>24.4</v>
      </c>
      <c r="P611" s="42">
        <v>9.01</v>
      </c>
      <c r="Q611" s="42">
        <v>4.3600000000000003</v>
      </c>
      <c r="R611" s="42">
        <v>3.58</v>
      </c>
      <c r="S611" s="47">
        <v>16</v>
      </c>
      <c r="T611" s="42">
        <v>18.96</v>
      </c>
      <c r="U611" s="42">
        <v>4.2750000000000004</v>
      </c>
      <c r="V611" s="42">
        <v>2.8749999999999996</v>
      </c>
      <c r="W611" s="42">
        <v>73</v>
      </c>
      <c r="X611" s="42">
        <v>83</v>
      </c>
      <c r="Y611" s="42">
        <v>1</v>
      </c>
      <c r="Z611" s="42">
        <v>0.38</v>
      </c>
      <c r="AA611" s="42">
        <v>1.06</v>
      </c>
      <c r="AB611" s="42">
        <v>0.12</v>
      </c>
      <c r="AC611" s="42">
        <v>0.44</v>
      </c>
      <c r="AD611" s="42">
        <v>0</v>
      </c>
      <c r="AE611" s="42">
        <v>0</v>
      </c>
      <c r="AF611" s="42">
        <v>0.25</v>
      </c>
      <c r="AG611" s="42">
        <v>0.38</v>
      </c>
      <c r="AH611" s="42">
        <v>0.12</v>
      </c>
      <c r="AI611" s="47">
        <v>10</v>
      </c>
      <c r="AJ611" s="47">
        <v>5</v>
      </c>
      <c r="AK611" s="47">
        <v>7</v>
      </c>
      <c r="AL611" s="47">
        <v>0</v>
      </c>
      <c r="AM611" s="47">
        <v>4</v>
      </c>
      <c r="AN611">
        <v>0</v>
      </c>
      <c r="AO611" s="47">
        <v>0</v>
      </c>
      <c r="AP611" s="47">
        <v>2</v>
      </c>
      <c r="AQ611" s="47">
        <v>2</v>
      </c>
      <c r="AR611" s="47">
        <v>1</v>
      </c>
      <c r="AS611" s="47">
        <v>6</v>
      </c>
      <c r="AT611" s="47">
        <v>1</v>
      </c>
      <c r="AU611" s="47">
        <v>10</v>
      </c>
      <c r="AV611" s="47">
        <v>2</v>
      </c>
      <c r="AW611" s="47">
        <v>3</v>
      </c>
      <c r="AX611" s="47">
        <v>0</v>
      </c>
      <c r="AY611">
        <v>0</v>
      </c>
      <c r="AZ611" s="47">
        <v>2</v>
      </c>
      <c r="BA611" s="47">
        <v>4</v>
      </c>
      <c r="BB611">
        <v>1</v>
      </c>
      <c r="BC611" t="s">
        <v>428</v>
      </c>
      <c r="BD611">
        <v>31.5</v>
      </c>
      <c r="BE611">
        <v>23.400000000000002</v>
      </c>
      <c r="BF611">
        <v>7</v>
      </c>
      <c r="BG611">
        <v>8</v>
      </c>
    </row>
    <row r="612" spans="1:59" x14ac:dyDescent="0.25">
      <c r="A612" s="47">
        <v>3</v>
      </c>
      <c r="B612" s="47">
        <v>4</v>
      </c>
      <c r="C612" s="47">
        <v>34</v>
      </c>
      <c r="D612" s="47">
        <v>11</v>
      </c>
      <c r="E612" s="47">
        <v>32</v>
      </c>
      <c r="F612" s="47">
        <v>2</v>
      </c>
      <c r="G612" s="47">
        <v>9</v>
      </c>
      <c r="H612" s="47">
        <v>6</v>
      </c>
      <c r="I612" s="47">
        <v>2</v>
      </c>
      <c r="J612" s="47">
        <v>0</v>
      </c>
      <c r="K612" s="47">
        <v>21</v>
      </c>
      <c r="L612" s="47">
        <v>276</v>
      </c>
      <c r="M612" s="47">
        <v>5</v>
      </c>
      <c r="N612" s="47">
        <v>6</v>
      </c>
      <c r="O612" s="42">
        <v>1</v>
      </c>
      <c r="P612" s="42">
        <v>13.89</v>
      </c>
      <c r="Q612" s="42">
        <v>7.0000000000000007E-2</v>
      </c>
      <c r="R612" s="42">
        <v>5.57</v>
      </c>
      <c r="S612" s="47">
        <v>16</v>
      </c>
      <c r="T612" s="42">
        <v>1.25</v>
      </c>
      <c r="U612" s="42">
        <v>6.9999999999999982</v>
      </c>
      <c r="V612" s="42">
        <v>3.6857142857142859</v>
      </c>
      <c r="W612" s="42">
        <v>81</v>
      </c>
      <c r="X612" s="42">
        <v>37</v>
      </c>
      <c r="Y612" s="42">
        <v>2</v>
      </c>
      <c r="Z612" s="42">
        <v>0.25</v>
      </c>
      <c r="AA612" s="42">
        <v>2.12</v>
      </c>
      <c r="AB612" s="42">
        <v>0.19</v>
      </c>
      <c r="AC612" s="42">
        <v>0.69</v>
      </c>
      <c r="AD612" s="42">
        <v>0</v>
      </c>
      <c r="AE612" s="42">
        <v>0.12</v>
      </c>
      <c r="AF612" s="42">
        <v>0.38</v>
      </c>
      <c r="AG612" s="42">
        <v>0.56000000000000005</v>
      </c>
      <c r="AH612" s="42">
        <v>0.12</v>
      </c>
      <c r="AI612" s="47">
        <v>19</v>
      </c>
      <c r="AJ612" s="47">
        <v>4</v>
      </c>
      <c r="AK612" s="47">
        <v>19</v>
      </c>
      <c r="AL612" s="47">
        <v>1</v>
      </c>
      <c r="AM612" s="47">
        <v>7</v>
      </c>
      <c r="AN612">
        <v>2</v>
      </c>
      <c r="AO612" s="47">
        <v>0</v>
      </c>
      <c r="AP612" s="47">
        <v>4</v>
      </c>
      <c r="AQ612" s="47">
        <v>4</v>
      </c>
      <c r="AR612" s="47">
        <v>1</v>
      </c>
      <c r="AS612" s="47">
        <v>13</v>
      </c>
      <c r="AT612" s="47">
        <v>0</v>
      </c>
      <c r="AU612" s="47">
        <v>15</v>
      </c>
      <c r="AV612" s="47">
        <v>2</v>
      </c>
      <c r="AW612" s="47">
        <v>4</v>
      </c>
      <c r="AX612" s="47">
        <v>0</v>
      </c>
      <c r="AY612">
        <v>0</v>
      </c>
      <c r="AZ612" s="47">
        <v>2</v>
      </c>
      <c r="BA612" s="47">
        <v>5</v>
      </c>
      <c r="BB612">
        <v>1</v>
      </c>
      <c r="BC612" t="s">
        <v>196</v>
      </c>
      <c r="BD612">
        <v>61</v>
      </c>
      <c r="BE612">
        <v>26.2</v>
      </c>
      <c r="BF612">
        <v>9</v>
      </c>
      <c r="BG612">
        <v>7</v>
      </c>
    </row>
    <row r="613" spans="1:59" x14ac:dyDescent="0.25">
      <c r="A613" s="47">
        <v>0</v>
      </c>
      <c r="B613" s="47">
        <v>3</v>
      </c>
      <c r="C613" s="47">
        <v>6</v>
      </c>
      <c r="D613" s="47">
        <v>5</v>
      </c>
      <c r="E613" s="47">
        <v>8</v>
      </c>
      <c r="F613" s="47">
        <v>0</v>
      </c>
      <c r="G613" s="47">
        <v>3</v>
      </c>
      <c r="H613" s="47">
        <v>2</v>
      </c>
      <c r="I613" s="47">
        <v>1</v>
      </c>
      <c r="J613" s="47">
        <v>0</v>
      </c>
      <c r="K613" s="47">
        <v>21</v>
      </c>
      <c r="L613" s="47">
        <v>267</v>
      </c>
      <c r="M613" s="47">
        <v>5</v>
      </c>
      <c r="N613" s="47">
        <v>7</v>
      </c>
      <c r="O613" s="42">
        <v>3.2</v>
      </c>
      <c r="P613" s="42">
        <v>11.23</v>
      </c>
      <c r="Q613" s="42">
        <v>-0.73</v>
      </c>
      <c r="R613" s="42">
        <v>8.2799999999999994</v>
      </c>
      <c r="S613" s="47">
        <v>4</v>
      </c>
      <c r="T613" s="42">
        <v>3.08</v>
      </c>
      <c r="U613" s="42">
        <v>9.6</v>
      </c>
      <c r="V613" s="42">
        <v>6.9499999999999993</v>
      </c>
      <c r="W613" s="42">
        <v>81</v>
      </c>
      <c r="X613" s="42">
        <v>102</v>
      </c>
      <c r="Y613" s="42">
        <v>2</v>
      </c>
      <c r="Z613" s="42">
        <v>0.75</v>
      </c>
      <c r="AA613" s="42">
        <v>1.5</v>
      </c>
      <c r="AB613" s="42">
        <v>0</v>
      </c>
      <c r="AC613" s="42">
        <v>1.25</v>
      </c>
      <c r="AD613" s="42">
        <v>0</v>
      </c>
      <c r="AE613" s="42">
        <v>0</v>
      </c>
      <c r="AF613" s="42">
        <v>0.5</v>
      </c>
      <c r="AG613" s="42">
        <v>0.75</v>
      </c>
      <c r="AH613" s="42">
        <v>0.25</v>
      </c>
      <c r="AI613" s="47">
        <v>4</v>
      </c>
      <c r="AJ613" s="47">
        <v>1</v>
      </c>
      <c r="AK613" s="47">
        <v>2</v>
      </c>
      <c r="AL613" s="47">
        <v>0</v>
      </c>
      <c r="AM613" s="47">
        <v>4</v>
      </c>
      <c r="AN613">
        <v>0</v>
      </c>
      <c r="AO613" s="47">
        <v>0</v>
      </c>
      <c r="AP613" s="47">
        <v>1</v>
      </c>
      <c r="AQ613" s="47">
        <v>2</v>
      </c>
      <c r="AR613" s="47">
        <v>0</v>
      </c>
      <c r="AS613" s="47">
        <v>4</v>
      </c>
      <c r="AT613" s="47">
        <v>2</v>
      </c>
      <c r="AU613" s="47">
        <v>4</v>
      </c>
      <c r="AV613" s="47">
        <v>0</v>
      </c>
      <c r="AW613" s="47">
        <v>1</v>
      </c>
      <c r="AX613" s="47">
        <v>0</v>
      </c>
      <c r="AY613">
        <v>0</v>
      </c>
      <c r="AZ613" s="47">
        <v>1</v>
      </c>
      <c r="BA613" s="47">
        <v>1</v>
      </c>
      <c r="BB613">
        <v>1</v>
      </c>
      <c r="BC613" t="s">
        <v>960</v>
      </c>
      <c r="BD613">
        <v>16.2</v>
      </c>
      <c r="BE613">
        <v>14.2</v>
      </c>
      <c r="BF613">
        <v>2</v>
      </c>
      <c r="BG613">
        <v>2</v>
      </c>
    </row>
    <row r="614" spans="1:59" x14ac:dyDescent="0.25">
      <c r="A614" s="47">
        <v>2</v>
      </c>
      <c r="B614" s="47">
        <v>3</v>
      </c>
      <c r="C614" s="47">
        <v>16</v>
      </c>
      <c r="D614" s="47">
        <v>4</v>
      </c>
      <c r="E614" s="47">
        <v>11</v>
      </c>
      <c r="F614" s="47">
        <v>0</v>
      </c>
      <c r="G614" s="47">
        <v>2</v>
      </c>
      <c r="H614" s="47">
        <v>2</v>
      </c>
      <c r="I614" s="47">
        <v>1</v>
      </c>
      <c r="J614" s="47">
        <v>0</v>
      </c>
      <c r="K614" s="47">
        <v>21</v>
      </c>
      <c r="L614" s="47">
        <v>290</v>
      </c>
      <c r="M614" s="47">
        <v>5</v>
      </c>
      <c r="N614" s="47">
        <v>7</v>
      </c>
      <c r="O614" s="42">
        <v>4.2</v>
      </c>
      <c r="P614" s="42">
        <v>5.7</v>
      </c>
      <c r="Q614" s="42">
        <v>0.42</v>
      </c>
      <c r="R614" s="42">
        <v>3.06</v>
      </c>
      <c r="S614" s="47">
        <v>8</v>
      </c>
      <c r="T614" s="42">
        <v>3.64</v>
      </c>
      <c r="U614" s="42">
        <v>1.1000000000000001</v>
      </c>
      <c r="V614" s="42">
        <v>5.0250000000000004</v>
      </c>
      <c r="W614" s="42">
        <v>66</v>
      </c>
      <c r="X614" s="42">
        <v>68</v>
      </c>
      <c r="Y614" s="42">
        <v>1.38</v>
      </c>
      <c r="Z614" s="42">
        <v>0.38</v>
      </c>
      <c r="AA614" s="42">
        <v>2</v>
      </c>
      <c r="AB614" s="42">
        <v>0.25</v>
      </c>
      <c r="AC614" s="42">
        <v>0.5</v>
      </c>
      <c r="AD614" s="42">
        <v>0</v>
      </c>
      <c r="AE614" s="42">
        <v>0</v>
      </c>
      <c r="AF614" s="42">
        <v>0.25</v>
      </c>
      <c r="AG614" s="42">
        <v>0.25</v>
      </c>
      <c r="AH614" s="42">
        <v>0.12</v>
      </c>
      <c r="AI614" s="47">
        <v>3</v>
      </c>
      <c r="AJ614" s="47">
        <v>3</v>
      </c>
      <c r="AK614" s="47">
        <v>9</v>
      </c>
      <c r="AL614" s="47">
        <v>1</v>
      </c>
      <c r="AM614" s="47">
        <v>1</v>
      </c>
      <c r="AN614">
        <v>0</v>
      </c>
      <c r="AO614" s="47">
        <v>0</v>
      </c>
      <c r="AP614" s="47">
        <v>0</v>
      </c>
      <c r="AQ614" s="47">
        <v>2</v>
      </c>
      <c r="AR614" s="47">
        <v>0</v>
      </c>
      <c r="AS614" s="47">
        <v>8</v>
      </c>
      <c r="AT614" s="47">
        <v>0</v>
      </c>
      <c r="AU614" s="47">
        <v>7</v>
      </c>
      <c r="AV614" s="47">
        <v>1</v>
      </c>
      <c r="AW614" s="47">
        <v>3</v>
      </c>
      <c r="AX614" s="47">
        <v>0</v>
      </c>
      <c r="AY614">
        <v>0</v>
      </c>
      <c r="AZ614" s="47">
        <v>2</v>
      </c>
      <c r="BA614" s="47">
        <v>0</v>
      </c>
      <c r="BB614">
        <v>1</v>
      </c>
      <c r="BC614" t="s">
        <v>776</v>
      </c>
      <c r="BD614">
        <v>4.5999999999999996</v>
      </c>
      <c r="BE614">
        <v>20.3</v>
      </c>
      <c r="BF614">
        <v>4</v>
      </c>
      <c r="BG614">
        <v>4</v>
      </c>
    </row>
    <row r="615" spans="1:59" x14ac:dyDescent="0.25">
      <c r="A615" s="47">
        <v>0</v>
      </c>
      <c r="B615" s="47">
        <v>0</v>
      </c>
      <c r="C615" s="47">
        <v>1</v>
      </c>
      <c r="D615" s="47">
        <v>0</v>
      </c>
      <c r="E615" s="47">
        <v>1</v>
      </c>
      <c r="F615" s="47">
        <v>0</v>
      </c>
      <c r="G615" s="47">
        <v>0</v>
      </c>
      <c r="H615" s="47">
        <v>0</v>
      </c>
      <c r="I615" s="47">
        <v>0</v>
      </c>
      <c r="J615" s="47">
        <v>0</v>
      </c>
      <c r="K615" s="47">
        <v>21</v>
      </c>
      <c r="L615" s="47">
        <v>327</v>
      </c>
      <c r="M615" s="47">
        <v>1</v>
      </c>
      <c r="N615" s="47">
        <v>7</v>
      </c>
      <c r="O615" s="42">
        <v>9</v>
      </c>
      <c r="P615" s="42">
        <v>6.54</v>
      </c>
      <c r="Q615" s="42">
        <v>1.64</v>
      </c>
      <c r="R615" s="42">
        <v>1.72</v>
      </c>
      <c r="S615" s="47">
        <v>10</v>
      </c>
      <c r="T615" s="42">
        <v>7.22</v>
      </c>
      <c r="U615" s="42">
        <v>2.7833333333333332</v>
      </c>
      <c r="V615" s="42">
        <v>0.125</v>
      </c>
      <c r="W615" s="42">
        <v>101</v>
      </c>
      <c r="X615" s="42">
        <v>103</v>
      </c>
      <c r="Y615" s="42">
        <v>0.1</v>
      </c>
      <c r="Z615" s="42">
        <v>0</v>
      </c>
      <c r="AA615" s="42">
        <v>0.1</v>
      </c>
      <c r="AB615" s="42">
        <v>0</v>
      </c>
      <c r="AC615" s="42">
        <v>0</v>
      </c>
      <c r="AD615" s="42">
        <v>0</v>
      </c>
      <c r="AE615" s="42">
        <v>0</v>
      </c>
      <c r="AF615" s="42">
        <v>0</v>
      </c>
      <c r="AG615" s="42">
        <v>0</v>
      </c>
      <c r="AH615" s="42">
        <v>0</v>
      </c>
      <c r="AI615" s="47">
        <v>0</v>
      </c>
      <c r="AJ615" s="47">
        <v>0</v>
      </c>
      <c r="AK615" s="47">
        <v>1</v>
      </c>
      <c r="AL615" s="47">
        <v>0</v>
      </c>
      <c r="AM615" s="47">
        <v>0</v>
      </c>
      <c r="AN615">
        <v>0</v>
      </c>
      <c r="AO615" s="47">
        <v>0</v>
      </c>
      <c r="AP615" s="47">
        <v>0</v>
      </c>
      <c r="AQ615" s="47">
        <v>0</v>
      </c>
      <c r="AR615" s="47">
        <v>0</v>
      </c>
      <c r="AS615" s="47">
        <v>1</v>
      </c>
      <c r="AT615" s="47">
        <v>0</v>
      </c>
      <c r="AU615" s="47">
        <v>0</v>
      </c>
      <c r="AV615" s="47">
        <v>0</v>
      </c>
      <c r="AW615" s="47">
        <v>0</v>
      </c>
      <c r="AX615" s="47">
        <v>0</v>
      </c>
      <c r="AY615">
        <v>0</v>
      </c>
      <c r="AZ615" s="47">
        <v>0</v>
      </c>
      <c r="BA615" s="47">
        <v>0</v>
      </c>
      <c r="BB615">
        <v>0</v>
      </c>
      <c r="BC615" t="s">
        <v>425</v>
      </c>
      <c r="BD615">
        <v>-0.3</v>
      </c>
      <c r="BE615">
        <v>0.5</v>
      </c>
      <c r="BF615">
        <v>0</v>
      </c>
      <c r="BG615">
        <v>4</v>
      </c>
    </row>
    <row r="616" spans="1:59" x14ac:dyDescent="0.25">
      <c r="A616" s="47">
        <v>2</v>
      </c>
      <c r="B616" s="47">
        <v>8</v>
      </c>
      <c r="C616" s="47">
        <v>6</v>
      </c>
      <c r="D616" s="47">
        <v>6</v>
      </c>
      <c r="E616" s="47">
        <v>17</v>
      </c>
      <c r="F616" s="47">
        <v>1</v>
      </c>
      <c r="G616" s="47">
        <v>7</v>
      </c>
      <c r="H616" s="47">
        <v>3</v>
      </c>
      <c r="I616" s="47">
        <v>0</v>
      </c>
      <c r="J616" s="47">
        <v>0</v>
      </c>
      <c r="K616" s="47">
        <v>21</v>
      </c>
      <c r="L616" s="47">
        <v>356</v>
      </c>
      <c r="M616" s="47">
        <v>4</v>
      </c>
      <c r="N616" s="47">
        <v>7</v>
      </c>
      <c r="O616" s="42">
        <v>1.1000000000000001</v>
      </c>
      <c r="P616" s="42">
        <v>7.51</v>
      </c>
      <c r="Q616" s="42">
        <v>0.1</v>
      </c>
      <c r="R616" s="42">
        <v>2.4900000000000002</v>
      </c>
      <c r="S616" s="47">
        <v>21</v>
      </c>
      <c r="T616" s="42">
        <v>1.27</v>
      </c>
      <c r="U616" s="42">
        <v>2.9181818181818184</v>
      </c>
      <c r="V616" s="42">
        <v>2.0099999999999993</v>
      </c>
      <c r="W616" s="42">
        <v>47</v>
      </c>
      <c r="X616" s="42">
        <v>31</v>
      </c>
      <c r="Y616" s="42">
        <v>0.81</v>
      </c>
      <c r="Z616" s="42">
        <v>0.38</v>
      </c>
      <c r="AA616" s="42">
        <v>0.28999999999999998</v>
      </c>
      <c r="AB616" s="42">
        <v>0.1</v>
      </c>
      <c r="AC616" s="42">
        <v>0.28999999999999998</v>
      </c>
      <c r="AD616" s="42">
        <v>0</v>
      </c>
      <c r="AE616" s="42">
        <v>0.05</v>
      </c>
      <c r="AF616" s="42">
        <v>0.14000000000000001</v>
      </c>
      <c r="AG616" s="42">
        <v>0.33</v>
      </c>
      <c r="AH616" s="42">
        <v>0</v>
      </c>
      <c r="AI616" s="47">
        <v>11</v>
      </c>
      <c r="AJ616" s="47">
        <v>7</v>
      </c>
      <c r="AK616" s="47">
        <v>3</v>
      </c>
      <c r="AL616" s="47">
        <v>2</v>
      </c>
      <c r="AM616" s="47">
        <v>6</v>
      </c>
      <c r="AN616">
        <v>1</v>
      </c>
      <c r="AO616" s="47">
        <v>0</v>
      </c>
      <c r="AP616" s="47">
        <v>1</v>
      </c>
      <c r="AQ616" s="47">
        <v>3</v>
      </c>
      <c r="AR616" s="47">
        <v>0</v>
      </c>
      <c r="AS616" s="47">
        <v>6</v>
      </c>
      <c r="AT616" s="47">
        <v>1</v>
      </c>
      <c r="AU616" s="47">
        <v>3</v>
      </c>
      <c r="AV616" s="47">
        <v>0</v>
      </c>
      <c r="AW616" s="47">
        <v>0</v>
      </c>
      <c r="AX616" s="47">
        <v>0</v>
      </c>
      <c r="AY616">
        <v>0</v>
      </c>
      <c r="AZ616" s="47">
        <v>2</v>
      </c>
      <c r="BA616" s="47">
        <v>4</v>
      </c>
      <c r="BB616">
        <v>0</v>
      </c>
      <c r="BC616" t="s">
        <v>410</v>
      </c>
      <c r="BD616">
        <v>32.4</v>
      </c>
      <c r="BE616">
        <v>24.1</v>
      </c>
      <c r="BF616">
        <v>11</v>
      </c>
      <c r="BG616">
        <v>12</v>
      </c>
    </row>
    <row r="617" spans="1:59" x14ac:dyDescent="0.25">
      <c r="A617" s="47">
        <v>4</v>
      </c>
      <c r="B617" s="47">
        <v>11</v>
      </c>
      <c r="C617" s="47">
        <v>9</v>
      </c>
      <c r="D617" s="47">
        <v>15</v>
      </c>
      <c r="E617" s="47">
        <v>13</v>
      </c>
      <c r="F617" s="47">
        <v>0</v>
      </c>
      <c r="G617" s="47">
        <v>8</v>
      </c>
      <c r="H617" s="47">
        <v>3</v>
      </c>
      <c r="I617" s="47">
        <v>0</v>
      </c>
      <c r="J617" s="47">
        <v>0</v>
      </c>
      <c r="K617" s="47">
        <v>21</v>
      </c>
      <c r="L617" s="47">
        <v>356</v>
      </c>
      <c r="M617" s="47">
        <v>5</v>
      </c>
      <c r="N617" s="47">
        <v>6</v>
      </c>
      <c r="O617" s="42">
        <v>0.9</v>
      </c>
      <c r="P617" s="42">
        <v>6.66</v>
      </c>
      <c r="Q617" s="42">
        <v>-1.43</v>
      </c>
      <c r="R617" s="42">
        <v>3.41</v>
      </c>
      <c r="S617" s="47">
        <v>17</v>
      </c>
      <c r="T617" s="42">
        <v>1.1299999999999999</v>
      </c>
      <c r="U617" s="42">
        <v>3.7181818181818174</v>
      </c>
      <c r="V617" s="42">
        <v>2.8333333333333335</v>
      </c>
      <c r="W617" s="42">
        <v>77</v>
      </c>
      <c r="X617" s="42">
        <v>19</v>
      </c>
      <c r="Y617" s="42">
        <v>0.76</v>
      </c>
      <c r="Z617" s="42">
        <v>0.65</v>
      </c>
      <c r="AA617" s="42">
        <v>0.53</v>
      </c>
      <c r="AB617" s="42">
        <v>0.24</v>
      </c>
      <c r="AC617" s="42">
        <v>0.88</v>
      </c>
      <c r="AD617" s="42">
        <v>0</v>
      </c>
      <c r="AE617" s="42">
        <v>0</v>
      </c>
      <c r="AF617" s="42">
        <v>0.18</v>
      </c>
      <c r="AG617" s="42">
        <v>0.47</v>
      </c>
      <c r="AH617" s="42">
        <v>0</v>
      </c>
      <c r="AI617" s="47">
        <v>8</v>
      </c>
      <c r="AJ617" s="47">
        <v>6</v>
      </c>
      <c r="AK617" s="47">
        <v>6</v>
      </c>
      <c r="AL617" s="47">
        <v>2</v>
      </c>
      <c r="AM617" s="47">
        <v>12</v>
      </c>
      <c r="AN617">
        <v>0</v>
      </c>
      <c r="AO617" s="47">
        <v>0</v>
      </c>
      <c r="AP617" s="47">
        <v>2</v>
      </c>
      <c r="AQ617" s="47">
        <v>7</v>
      </c>
      <c r="AR617" s="47">
        <v>0</v>
      </c>
      <c r="AS617" s="47">
        <v>5</v>
      </c>
      <c r="AT617" s="47">
        <v>5</v>
      </c>
      <c r="AU617" s="47">
        <v>3</v>
      </c>
      <c r="AV617" s="47">
        <v>2</v>
      </c>
      <c r="AW617" s="47">
        <v>3</v>
      </c>
      <c r="AX617" s="47">
        <v>0</v>
      </c>
      <c r="AY617">
        <v>0</v>
      </c>
      <c r="AZ617" s="47">
        <v>1</v>
      </c>
      <c r="BA617" s="47">
        <v>1</v>
      </c>
      <c r="BB617">
        <v>0</v>
      </c>
      <c r="BC617" t="s">
        <v>273</v>
      </c>
      <c r="BD617">
        <v>41.4</v>
      </c>
      <c r="BE617">
        <v>17.2</v>
      </c>
      <c r="BF617">
        <v>11</v>
      </c>
      <c r="BG617">
        <v>6</v>
      </c>
    </row>
    <row r="618" spans="1:59" x14ac:dyDescent="0.25">
      <c r="A618" s="47">
        <v>3</v>
      </c>
      <c r="B618" s="47">
        <v>8</v>
      </c>
      <c r="C618" s="47">
        <v>10</v>
      </c>
      <c r="D618" s="47">
        <v>9</v>
      </c>
      <c r="E618" s="47">
        <v>20</v>
      </c>
      <c r="F618" s="47">
        <v>0</v>
      </c>
      <c r="G618" s="47">
        <v>5</v>
      </c>
      <c r="H618" s="47">
        <v>2</v>
      </c>
      <c r="I618" s="47">
        <v>0</v>
      </c>
      <c r="J618" s="47">
        <v>0</v>
      </c>
      <c r="K618" s="47">
        <v>21</v>
      </c>
      <c r="L618" s="47">
        <v>265</v>
      </c>
      <c r="M618" s="47">
        <v>5</v>
      </c>
      <c r="N618" s="47">
        <v>6</v>
      </c>
      <c r="O618" s="42">
        <v>2</v>
      </c>
      <c r="P618" s="42">
        <v>7.04</v>
      </c>
      <c r="Q618" s="42">
        <v>0.31</v>
      </c>
      <c r="R618" s="42">
        <v>5.73</v>
      </c>
      <c r="S618" s="47">
        <v>8</v>
      </c>
      <c r="T618" s="42">
        <v>1.94</v>
      </c>
      <c r="U618" s="42">
        <v>7.6749999999999998</v>
      </c>
      <c r="V618" s="42">
        <v>3.02</v>
      </c>
      <c r="W618" s="42">
        <v>70</v>
      </c>
      <c r="X618" s="42">
        <v>49</v>
      </c>
      <c r="Y618" s="42">
        <v>2.2200000000000002</v>
      </c>
      <c r="Z618" s="42">
        <v>0.89</v>
      </c>
      <c r="AA618" s="42">
        <v>1.1100000000000001</v>
      </c>
      <c r="AB618" s="42">
        <v>0.33</v>
      </c>
      <c r="AC618" s="42">
        <v>1</v>
      </c>
      <c r="AD618" s="42">
        <v>0</v>
      </c>
      <c r="AE618" s="42">
        <v>0</v>
      </c>
      <c r="AF618" s="42">
        <v>0.22</v>
      </c>
      <c r="AG618" s="42">
        <v>0.56000000000000005</v>
      </c>
      <c r="AH618" s="42">
        <v>0</v>
      </c>
      <c r="AI618" s="47">
        <v>8</v>
      </c>
      <c r="AJ618" s="47">
        <v>5</v>
      </c>
      <c r="AK618" s="47">
        <v>7</v>
      </c>
      <c r="AL618" s="47">
        <v>2</v>
      </c>
      <c r="AM618" s="47">
        <v>5</v>
      </c>
      <c r="AN618">
        <v>0</v>
      </c>
      <c r="AO618" s="47">
        <v>0</v>
      </c>
      <c r="AP618" s="47">
        <v>2</v>
      </c>
      <c r="AQ618" s="47">
        <v>4</v>
      </c>
      <c r="AR618" s="47">
        <v>0</v>
      </c>
      <c r="AS618" s="47">
        <v>12</v>
      </c>
      <c r="AT618" s="47">
        <v>3</v>
      </c>
      <c r="AU618" s="47">
        <v>3</v>
      </c>
      <c r="AV618" s="47">
        <v>1</v>
      </c>
      <c r="AW618" s="47">
        <v>4</v>
      </c>
      <c r="AX618" s="47">
        <v>0</v>
      </c>
      <c r="AY618">
        <v>0</v>
      </c>
      <c r="AZ618" s="47">
        <v>0</v>
      </c>
      <c r="BA618" s="47">
        <v>1</v>
      </c>
      <c r="BB618">
        <v>0</v>
      </c>
      <c r="BC618" t="s">
        <v>704</v>
      </c>
      <c r="BD618">
        <v>30.7</v>
      </c>
      <c r="BE618">
        <v>12.099999999999998</v>
      </c>
      <c r="BF618">
        <v>4</v>
      </c>
      <c r="BG618">
        <v>4</v>
      </c>
    </row>
    <row r="619" spans="1:59" x14ac:dyDescent="0.25">
      <c r="A619" s="47">
        <v>0</v>
      </c>
      <c r="B619" s="47">
        <v>32</v>
      </c>
      <c r="C619" s="47">
        <v>14</v>
      </c>
      <c r="D619" s="47">
        <v>13</v>
      </c>
      <c r="E619" s="47">
        <v>12</v>
      </c>
      <c r="F619" s="47">
        <v>0</v>
      </c>
      <c r="G619" s="47">
        <v>17</v>
      </c>
      <c r="H619" s="47">
        <v>7</v>
      </c>
      <c r="I619" s="47">
        <v>0</v>
      </c>
      <c r="J619" s="47">
        <v>0</v>
      </c>
      <c r="K619" s="47">
        <v>21</v>
      </c>
      <c r="L619" s="47">
        <v>282</v>
      </c>
      <c r="M619" s="47">
        <v>5</v>
      </c>
      <c r="N619" s="47">
        <v>7</v>
      </c>
      <c r="O619" s="42">
        <v>21.3</v>
      </c>
      <c r="P619" s="42">
        <v>14.25</v>
      </c>
      <c r="Q619" s="42">
        <v>2.84</v>
      </c>
      <c r="R619" s="42">
        <v>6.66</v>
      </c>
      <c r="S619" s="47">
        <v>19</v>
      </c>
      <c r="T619" s="42">
        <v>16.690000000000001</v>
      </c>
      <c r="U619" s="42">
        <v>10.144444444444444</v>
      </c>
      <c r="V619" s="42">
        <v>3.53</v>
      </c>
      <c r="W619" s="42">
        <v>89</v>
      </c>
      <c r="X619" s="42">
        <v>104</v>
      </c>
      <c r="Y619" s="42">
        <v>0.63</v>
      </c>
      <c r="Z619" s="42">
        <v>1.68</v>
      </c>
      <c r="AA619" s="42">
        <v>0.74</v>
      </c>
      <c r="AB619" s="42">
        <v>0</v>
      </c>
      <c r="AC619" s="42">
        <v>0.68</v>
      </c>
      <c r="AD619" s="42">
        <v>0</v>
      </c>
      <c r="AE619" s="42">
        <v>0</v>
      </c>
      <c r="AF619" s="42">
        <v>0.37</v>
      </c>
      <c r="AG619" s="42">
        <v>0.89</v>
      </c>
      <c r="AH619" s="42">
        <v>0</v>
      </c>
      <c r="AI619" s="47">
        <v>6</v>
      </c>
      <c r="AJ619" s="47">
        <v>18</v>
      </c>
      <c r="AK619" s="47">
        <v>6</v>
      </c>
      <c r="AL619" s="47">
        <v>0</v>
      </c>
      <c r="AM619" s="47">
        <v>8</v>
      </c>
      <c r="AN619">
        <v>0</v>
      </c>
      <c r="AO619" s="47">
        <v>0</v>
      </c>
      <c r="AP619" s="47">
        <v>6</v>
      </c>
      <c r="AQ619" s="47">
        <v>12</v>
      </c>
      <c r="AR619" s="47">
        <v>0</v>
      </c>
      <c r="AS619" s="47">
        <v>6</v>
      </c>
      <c r="AT619" s="47">
        <v>14</v>
      </c>
      <c r="AU619" s="47">
        <v>8</v>
      </c>
      <c r="AV619" s="47">
        <v>0</v>
      </c>
      <c r="AW619" s="47">
        <v>5</v>
      </c>
      <c r="AX619" s="47">
        <v>0</v>
      </c>
      <c r="AY619">
        <v>0</v>
      </c>
      <c r="AZ619" s="47">
        <v>1</v>
      </c>
      <c r="BA619" s="47">
        <v>5</v>
      </c>
      <c r="BB619">
        <v>0</v>
      </c>
      <c r="BC619" t="s">
        <v>177</v>
      </c>
      <c r="BD619">
        <v>91.6</v>
      </c>
      <c r="BE619">
        <v>35.400000000000006</v>
      </c>
      <c r="BF619">
        <v>9</v>
      </c>
      <c r="BG619">
        <v>10</v>
      </c>
    </row>
    <row r="620" spans="1:59" x14ac:dyDescent="0.25">
      <c r="A620" s="47">
        <v>4</v>
      </c>
      <c r="B620" s="47">
        <v>6</v>
      </c>
      <c r="C620" s="47">
        <v>14</v>
      </c>
      <c r="D620" s="47">
        <v>6</v>
      </c>
      <c r="E620" s="47">
        <v>13</v>
      </c>
      <c r="F620" s="47">
        <v>0</v>
      </c>
      <c r="G620" s="47">
        <v>7</v>
      </c>
      <c r="H620" s="47">
        <v>3</v>
      </c>
      <c r="I620" s="47">
        <v>0</v>
      </c>
      <c r="J620" s="47">
        <v>0</v>
      </c>
      <c r="K620" s="47">
        <v>21</v>
      </c>
      <c r="L620" s="47">
        <v>265</v>
      </c>
      <c r="M620" s="47">
        <v>5</v>
      </c>
      <c r="N620" s="47">
        <v>2</v>
      </c>
      <c r="O620" s="42">
        <v>2</v>
      </c>
      <c r="P620" s="42">
        <v>7.78</v>
      </c>
      <c r="Q620" s="42">
        <v>0.25</v>
      </c>
      <c r="R620" s="42">
        <v>2.33</v>
      </c>
      <c r="S620" s="47">
        <v>18</v>
      </c>
      <c r="T620" s="42">
        <v>1.94</v>
      </c>
      <c r="U620" s="42">
        <v>2.8444444444444446</v>
      </c>
      <c r="V620" s="42">
        <v>1.8333333333333333</v>
      </c>
      <c r="W620" s="42">
        <v>64</v>
      </c>
      <c r="X620" s="42">
        <v>19</v>
      </c>
      <c r="Y620" s="42">
        <v>0.72</v>
      </c>
      <c r="Z620" s="42">
        <v>0.33</v>
      </c>
      <c r="AA620" s="42">
        <v>0.78</v>
      </c>
      <c r="AB620" s="42">
        <v>0.22</v>
      </c>
      <c r="AC620" s="42">
        <v>0.33</v>
      </c>
      <c r="AD620" s="42">
        <v>0</v>
      </c>
      <c r="AE620" s="42">
        <v>0</v>
      </c>
      <c r="AF620" s="42">
        <v>0.17</v>
      </c>
      <c r="AG620" s="42">
        <v>0.39</v>
      </c>
      <c r="AH620" s="42">
        <v>0</v>
      </c>
      <c r="AI620" s="47">
        <v>5</v>
      </c>
      <c r="AJ620" s="47">
        <v>4</v>
      </c>
      <c r="AK620" s="47">
        <v>6</v>
      </c>
      <c r="AL620" s="47">
        <v>1</v>
      </c>
      <c r="AM620" s="47">
        <v>4</v>
      </c>
      <c r="AN620">
        <v>0</v>
      </c>
      <c r="AO620" s="47">
        <v>0</v>
      </c>
      <c r="AP620" s="47">
        <v>2</v>
      </c>
      <c r="AQ620" s="47">
        <v>2</v>
      </c>
      <c r="AR620" s="47">
        <v>0</v>
      </c>
      <c r="AS620" s="47">
        <v>8</v>
      </c>
      <c r="AT620" s="47">
        <v>2</v>
      </c>
      <c r="AU620" s="47">
        <v>8</v>
      </c>
      <c r="AV620" s="47">
        <v>3</v>
      </c>
      <c r="AW620" s="47">
        <v>2</v>
      </c>
      <c r="AX620" s="47">
        <v>0</v>
      </c>
      <c r="AY620">
        <v>0</v>
      </c>
      <c r="AZ620" s="47">
        <v>1</v>
      </c>
      <c r="BA620" s="47">
        <v>5</v>
      </c>
      <c r="BB620">
        <v>0</v>
      </c>
      <c r="BC620" t="s">
        <v>199</v>
      </c>
      <c r="BD620">
        <v>26.099999999999998</v>
      </c>
      <c r="BE620">
        <v>16.600000000000001</v>
      </c>
      <c r="BF620">
        <v>9</v>
      </c>
      <c r="BG620">
        <v>9</v>
      </c>
    </row>
    <row r="621" spans="1:59" x14ac:dyDescent="0.25">
      <c r="A621" s="47">
        <v>0</v>
      </c>
      <c r="B621" s="47">
        <v>5</v>
      </c>
      <c r="C621" s="47">
        <v>3</v>
      </c>
      <c r="D621" s="47">
        <v>2</v>
      </c>
      <c r="E621" s="47">
        <v>9</v>
      </c>
      <c r="F621" s="47">
        <v>2</v>
      </c>
      <c r="G621" s="47">
        <v>4</v>
      </c>
      <c r="H621" s="47">
        <v>1</v>
      </c>
      <c r="I621" s="47">
        <v>0</v>
      </c>
      <c r="J621" s="47">
        <v>0</v>
      </c>
      <c r="K621" s="47">
        <v>21</v>
      </c>
      <c r="L621" s="47">
        <v>264</v>
      </c>
      <c r="M621" s="47">
        <v>4</v>
      </c>
      <c r="N621" s="47">
        <v>2</v>
      </c>
      <c r="O621" s="42">
        <v>6.7</v>
      </c>
      <c r="P621" s="42">
        <v>12.83</v>
      </c>
      <c r="Q621" s="42">
        <v>0.21</v>
      </c>
      <c r="R621" s="42">
        <v>3.78</v>
      </c>
      <c r="S621" s="47">
        <v>9</v>
      </c>
      <c r="T621" s="42">
        <v>5.5</v>
      </c>
      <c r="U621" s="42">
        <v>4.2799999999999994</v>
      </c>
      <c r="V621" s="42">
        <v>3.125</v>
      </c>
      <c r="W621" s="42">
        <v>43</v>
      </c>
      <c r="X621" s="42">
        <v>30</v>
      </c>
      <c r="Y621" s="42">
        <v>1</v>
      </c>
      <c r="Z621" s="42">
        <v>0.56000000000000005</v>
      </c>
      <c r="AA621" s="42">
        <v>0.33</v>
      </c>
      <c r="AB621" s="42">
        <v>0</v>
      </c>
      <c r="AC621" s="42">
        <v>0.22</v>
      </c>
      <c r="AD621" s="42">
        <v>0</v>
      </c>
      <c r="AE621" s="42">
        <v>0.22</v>
      </c>
      <c r="AF621" s="42">
        <v>0.11</v>
      </c>
      <c r="AG621" s="42">
        <v>0.44</v>
      </c>
      <c r="AH621" s="42">
        <v>0</v>
      </c>
      <c r="AI621" s="47">
        <v>4</v>
      </c>
      <c r="AJ621" s="47">
        <v>3</v>
      </c>
      <c r="AK621" s="47">
        <v>2</v>
      </c>
      <c r="AL621" s="47">
        <v>0</v>
      </c>
      <c r="AM621" s="47">
        <v>2</v>
      </c>
      <c r="AN621">
        <v>2</v>
      </c>
      <c r="AO621" s="47">
        <v>0</v>
      </c>
      <c r="AP621" s="47">
        <v>0</v>
      </c>
      <c r="AQ621" s="47">
        <v>4</v>
      </c>
      <c r="AR621" s="47">
        <v>0</v>
      </c>
      <c r="AS621" s="47">
        <v>5</v>
      </c>
      <c r="AT621" s="47">
        <v>2</v>
      </c>
      <c r="AU621" s="47">
        <v>1</v>
      </c>
      <c r="AV621" s="47">
        <v>0</v>
      </c>
      <c r="AW621" s="47">
        <v>0</v>
      </c>
      <c r="AX621" s="47">
        <v>0</v>
      </c>
      <c r="AY621">
        <v>0</v>
      </c>
      <c r="AZ621" s="47">
        <v>1</v>
      </c>
      <c r="BA621" s="47">
        <v>0</v>
      </c>
      <c r="BB621">
        <v>0</v>
      </c>
      <c r="BC621" t="s">
        <v>411</v>
      </c>
      <c r="BD621">
        <v>21.400000000000002</v>
      </c>
      <c r="BE621">
        <v>12.600000000000001</v>
      </c>
      <c r="BF621">
        <v>5</v>
      </c>
      <c r="BG621">
        <v>4</v>
      </c>
    </row>
    <row r="622" spans="1:59" x14ac:dyDescent="0.25">
      <c r="A622" s="47">
        <v>4</v>
      </c>
      <c r="B622" s="47">
        <v>6</v>
      </c>
      <c r="C622" s="47">
        <v>23</v>
      </c>
      <c r="D622" s="47">
        <v>11</v>
      </c>
      <c r="E622" s="47">
        <v>37</v>
      </c>
      <c r="F622" s="47">
        <v>1</v>
      </c>
      <c r="G622" s="47">
        <v>10</v>
      </c>
      <c r="H622" s="47">
        <v>8</v>
      </c>
      <c r="I622" s="47">
        <v>0</v>
      </c>
      <c r="J622" s="47">
        <v>0</v>
      </c>
      <c r="K622" s="47">
        <v>21</v>
      </c>
      <c r="L622" s="47">
        <v>1371</v>
      </c>
      <c r="M622" s="47">
        <v>5</v>
      </c>
      <c r="N622" s="47">
        <v>7</v>
      </c>
      <c r="O622" s="42">
        <v>3.7</v>
      </c>
      <c r="P622" s="42">
        <v>8.27</v>
      </c>
      <c r="Q622" s="42">
        <v>0.36</v>
      </c>
      <c r="R622" s="42">
        <v>5.51</v>
      </c>
      <c r="S622" s="47">
        <v>19</v>
      </c>
      <c r="T622" s="42">
        <v>3.32</v>
      </c>
      <c r="U622" s="42">
        <v>5.1888888888888882</v>
      </c>
      <c r="V622" s="42">
        <v>5.8100000000000005</v>
      </c>
      <c r="W622" s="42">
        <v>87</v>
      </c>
      <c r="X622" s="42">
        <v>99</v>
      </c>
      <c r="Y622" s="42">
        <v>1.95</v>
      </c>
      <c r="Z622" s="42">
        <v>0.32</v>
      </c>
      <c r="AA622" s="42">
        <v>1.21</v>
      </c>
      <c r="AB622" s="42">
        <v>0.21</v>
      </c>
      <c r="AC622" s="42">
        <v>0.57999999999999996</v>
      </c>
      <c r="AD622" s="42">
        <v>0</v>
      </c>
      <c r="AE622" s="42">
        <v>0.05</v>
      </c>
      <c r="AF622" s="42">
        <v>0.42</v>
      </c>
      <c r="AG622" s="42">
        <v>0.53</v>
      </c>
      <c r="AH622" s="42">
        <v>0</v>
      </c>
      <c r="AI622" s="47">
        <v>19</v>
      </c>
      <c r="AJ622" s="47">
        <v>5</v>
      </c>
      <c r="AK622" s="47">
        <v>14</v>
      </c>
      <c r="AL622" s="47">
        <v>1</v>
      </c>
      <c r="AM622" s="47">
        <v>2</v>
      </c>
      <c r="AN622">
        <v>1</v>
      </c>
      <c r="AO622" s="47">
        <v>0</v>
      </c>
      <c r="AP622" s="47">
        <v>3</v>
      </c>
      <c r="AQ622" s="47">
        <v>4</v>
      </c>
      <c r="AR622" s="47">
        <v>0</v>
      </c>
      <c r="AS622" s="47">
        <v>18</v>
      </c>
      <c r="AT622" s="47">
        <v>1</v>
      </c>
      <c r="AU622" s="47">
        <v>9</v>
      </c>
      <c r="AV622" s="47">
        <v>3</v>
      </c>
      <c r="AW622" s="47">
        <v>9</v>
      </c>
      <c r="AX622" s="47">
        <v>0</v>
      </c>
      <c r="AY622">
        <v>0</v>
      </c>
      <c r="AZ622" s="47">
        <v>5</v>
      </c>
      <c r="BA622" s="47">
        <v>6</v>
      </c>
      <c r="BB622">
        <v>0</v>
      </c>
      <c r="BC622" t="s">
        <v>317</v>
      </c>
      <c r="BD622">
        <v>45.699999999999996</v>
      </c>
      <c r="BE622">
        <v>58.900000000000006</v>
      </c>
      <c r="BF622">
        <v>9</v>
      </c>
      <c r="BG622">
        <v>10</v>
      </c>
    </row>
    <row r="623" spans="1:59" x14ac:dyDescent="0.25">
      <c r="A623" s="47">
        <v>0</v>
      </c>
      <c r="B623" s="47">
        <v>0</v>
      </c>
      <c r="C623" s="47">
        <v>8</v>
      </c>
      <c r="D623" s="47">
        <v>4</v>
      </c>
      <c r="E623" s="47">
        <v>12</v>
      </c>
      <c r="F623" s="47">
        <v>0</v>
      </c>
      <c r="G623" s="47">
        <v>1</v>
      </c>
      <c r="H623" s="47">
        <v>1</v>
      </c>
      <c r="I623" s="47">
        <v>0</v>
      </c>
      <c r="J623" s="47">
        <v>0</v>
      </c>
      <c r="K623" s="47">
        <v>21</v>
      </c>
      <c r="L623" s="47">
        <v>1371</v>
      </c>
      <c r="M623" s="47">
        <v>5</v>
      </c>
      <c r="N623" s="47">
        <v>6</v>
      </c>
      <c r="O623" s="42">
        <v>0.5</v>
      </c>
      <c r="P623" s="42">
        <v>2.87</v>
      </c>
      <c r="Q623" s="42">
        <v>-0.03</v>
      </c>
      <c r="R623" s="42">
        <v>0.97</v>
      </c>
      <c r="S623" s="47">
        <v>16</v>
      </c>
      <c r="T623" s="42">
        <v>0.77</v>
      </c>
      <c r="U623" s="42">
        <v>2.2000000000000002</v>
      </c>
      <c r="V623" s="42">
        <v>0.25</v>
      </c>
      <c r="W623" s="42">
        <v>26</v>
      </c>
      <c r="X623" s="42">
        <v>12</v>
      </c>
      <c r="Y623" s="42">
        <v>0.75</v>
      </c>
      <c r="Z623" s="42">
        <v>0</v>
      </c>
      <c r="AA623" s="42">
        <v>0.5</v>
      </c>
      <c r="AB623" s="42">
        <v>0</v>
      </c>
      <c r="AC623" s="42">
        <v>0.25</v>
      </c>
      <c r="AD623" s="42">
        <v>0</v>
      </c>
      <c r="AE623" s="42">
        <v>0</v>
      </c>
      <c r="AF623" s="42">
        <v>0.06</v>
      </c>
      <c r="AG623" s="42">
        <v>0.06</v>
      </c>
      <c r="AH623" s="42">
        <v>0</v>
      </c>
      <c r="AI623" s="47">
        <v>4</v>
      </c>
      <c r="AJ623" s="47">
        <v>0</v>
      </c>
      <c r="AK623" s="47">
        <v>4</v>
      </c>
      <c r="AL623" s="47">
        <v>0</v>
      </c>
      <c r="AM623" s="47">
        <v>4</v>
      </c>
      <c r="AN623">
        <v>0</v>
      </c>
      <c r="AO623" s="47">
        <v>0</v>
      </c>
      <c r="AP623" s="47">
        <v>1</v>
      </c>
      <c r="AQ623" s="47">
        <v>1</v>
      </c>
      <c r="AR623" s="47">
        <v>0</v>
      </c>
      <c r="AS623" s="47">
        <v>8</v>
      </c>
      <c r="AT623" s="47">
        <v>0</v>
      </c>
      <c r="AU623" s="47">
        <v>4</v>
      </c>
      <c r="AV623" s="47">
        <v>0</v>
      </c>
      <c r="AW623" s="47">
        <v>0</v>
      </c>
      <c r="AX623" s="47">
        <v>0</v>
      </c>
      <c r="AY623">
        <v>0</v>
      </c>
      <c r="AZ623" s="47">
        <v>0</v>
      </c>
      <c r="BA623" s="47">
        <v>0</v>
      </c>
      <c r="BB623">
        <v>0</v>
      </c>
      <c r="BC623" t="s">
        <v>466</v>
      </c>
      <c r="BD623">
        <v>13.2</v>
      </c>
      <c r="BE623">
        <v>2.8</v>
      </c>
      <c r="BF623">
        <v>6</v>
      </c>
      <c r="BG623">
        <v>11</v>
      </c>
    </row>
    <row r="624" spans="1:59" x14ac:dyDescent="0.25">
      <c r="A624" s="47">
        <v>2</v>
      </c>
      <c r="B624" s="47">
        <v>20</v>
      </c>
      <c r="C624" s="47">
        <v>12</v>
      </c>
      <c r="D624" s="47">
        <v>9</v>
      </c>
      <c r="E624" s="47">
        <v>12</v>
      </c>
      <c r="F624" s="47">
        <v>0</v>
      </c>
      <c r="G624" s="47">
        <v>6</v>
      </c>
      <c r="H624" s="47">
        <v>1</v>
      </c>
      <c r="I624" s="47">
        <v>0</v>
      </c>
      <c r="J624" s="47">
        <v>0</v>
      </c>
      <c r="K624" s="47">
        <v>21</v>
      </c>
      <c r="L624" s="47">
        <v>285</v>
      </c>
      <c r="M624" s="47">
        <v>4</v>
      </c>
      <c r="N624" s="47">
        <v>6</v>
      </c>
      <c r="O624" s="42">
        <v>4.2</v>
      </c>
      <c r="P624" s="42">
        <v>7.35</v>
      </c>
      <c r="Q624" s="42">
        <v>0.49</v>
      </c>
      <c r="R624" s="42">
        <v>2.52</v>
      </c>
      <c r="S624" s="47">
        <v>17</v>
      </c>
      <c r="T624" s="42">
        <v>3.61</v>
      </c>
      <c r="U624" s="42">
        <v>2.9444444444444446</v>
      </c>
      <c r="V624" s="42">
        <v>2.0375000000000001</v>
      </c>
      <c r="W624" s="42">
        <v>81</v>
      </c>
      <c r="X624" s="42">
        <v>105</v>
      </c>
      <c r="Y624" s="42">
        <v>0.71</v>
      </c>
      <c r="Z624" s="42">
        <v>1.18</v>
      </c>
      <c r="AA624" s="42">
        <v>0.71</v>
      </c>
      <c r="AB624" s="42">
        <v>0.12</v>
      </c>
      <c r="AC624" s="42">
        <v>0.53</v>
      </c>
      <c r="AD624" s="42">
        <v>0</v>
      </c>
      <c r="AE624" s="42">
        <v>0</v>
      </c>
      <c r="AF624" s="42">
        <v>0.06</v>
      </c>
      <c r="AG624" s="42">
        <v>0.35</v>
      </c>
      <c r="AH624" s="42">
        <v>0</v>
      </c>
      <c r="AI624" s="47">
        <v>3</v>
      </c>
      <c r="AJ624" s="47">
        <v>13</v>
      </c>
      <c r="AK624" s="47">
        <v>8</v>
      </c>
      <c r="AL624" s="47">
        <v>1</v>
      </c>
      <c r="AM624" s="47">
        <v>5</v>
      </c>
      <c r="AN624">
        <v>0</v>
      </c>
      <c r="AO624" s="47">
        <v>0</v>
      </c>
      <c r="AP624" s="47">
        <v>1</v>
      </c>
      <c r="AQ624" s="47">
        <v>4</v>
      </c>
      <c r="AR624" s="47">
        <v>0</v>
      </c>
      <c r="AS624" s="47">
        <v>9</v>
      </c>
      <c r="AT624" s="47">
        <v>7</v>
      </c>
      <c r="AU624" s="47">
        <v>4</v>
      </c>
      <c r="AV624" s="47">
        <v>1</v>
      </c>
      <c r="AW624" s="47">
        <v>4</v>
      </c>
      <c r="AX624" s="47">
        <v>0</v>
      </c>
      <c r="AY624">
        <v>0</v>
      </c>
      <c r="AZ624" s="47">
        <v>0</v>
      </c>
      <c r="BA624" s="47">
        <v>2</v>
      </c>
      <c r="BB624">
        <v>0</v>
      </c>
      <c r="BC624" t="s">
        <v>349</v>
      </c>
      <c r="BD624">
        <v>30.500000000000004</v>
      </c>
      <c r="BE624">
        <v>16.3</v>
      </c>
      <c r="BF624">
        <v>10</v>
      </c>
      <c r="BG624">
        <v>8</v>
      </c>
    </row>
    <row r="625" spans="1:59" x14ac:dyDescent="0.25">
      <c r="A625" s="47">
        <v>0</v>
      </c>
      <c r="B625" s="47">
        <v>0</v>
      </c>
      <c r="C625" s="47">
        <v>0</v>
      </c>
      <c r="D625" s="47">
        <v>0</v>
      </c>
      <c r="E625" s="47">
        <v>0</v>
      </c>
      <c r="F625" s="47">
        <v>0</v>
      </c>
      <c r="G625" s="47">
        <v>0</v>
      </c>
      <c r="H625" s="47">
        <v>0</v>
      </c>
      <c r="I625" s="47">
        <v>0</v>
      </c>
      <c r="J625" s="47">
        <v>0</v>
      </c>
      <c r="K625" s="47">
        <v>21</v>
      </c>
      <c r="L625" s="47">
        <v>284</v>
      </c>
      <c r="M625" s="47">
        <v>6</v>
      </c>
      <c r="N625" s="47">
        <v>7</v>
      </c>
      <c r="O625" s="42">
        <v>9.74</v>
      </c>
      <c r="P625" s="42">
        <v>13.54</v>
      </c>
      <c r="Q625" s="42">
        <v>1.22</v>
      </c>
      <c r="R625" s="42">
        <v>5.53</v>
      </c>
      <c r="S625" s="47">
        <v>20</v>
      </c>
      <c r="T625" s="42">
        <v>7.91</v>
      </c>
      <c r="U625" s="42">
        <v>0</v>
      </c>
      <c r="V625" s="42">
        <v>0</v>
      </c>
      <c r="W625" s="42">
        <v>0</v>
      </c>
      <c r="X625" s="42">
        <v>0</v>
      </c>
      <c r="Y625" s="42">
        <v>0</v>
      </c>
      <c r="Z625" s="42">
        <v>0</v>
      </c>
      <c r="AA625" s="42">
        <v>0</v>
      </c>
      <c r="AB625" s="42">
        <v>0</v>
      </c>
      <c r="AC625" s="42">
        <v>0</v>
      </c>
      <c r="AD625" s="42">
        <v>0</v>
      </c>
      <c r="AE625" s="42">
        <v>0</v>
      </c>
      <c r="AF625" s="42">
        <v>0</v>
      </c>
      <c r="AG625" s="42">
        <v>0</v>
      </c>
      <c r="AH625" s="42">
        <v>0</v>
      </c>
      <c r="AI625" s="47">
        <v>0</v>
      </c>
      <c r="AJ625" s="47">
        <v>0</v>
      </c>
      <c r="AK625" s="47">
        <v>0</v>
      </c>
      <c r="AL625" s="47">
        <v>0</v>
      </c>
      <c r="AM625" s="47">
        <v>0</v>
      </c>
      <c r="AN625">
        <v>0</v>
      </c>
      <c r="AO625" s="47">
        <v>0</v>
      </c>
      <c r="AP625" s="47">
        <v>0</v>
      </c>
      <c r="AQ625" s="47">
        <v>0</v>
      </c>
      <c r="AR625" s="47">
        <v>0</v>
      </c>
      <c r="AS625" s="47">
        <v>0</v>
      </c>
      <c r="AT625" s="47">
        <v>0</v>
      </c>
      <c r="AU625" s="47">
        <v>0</v>
      </c>
      <c r="AV625" s="47">
        <v>0</v>
      </c>
      <c r="AW625" s="47">
        <v>0</v>
      </c>
      <c r="AX625" s="47">
        <v>0</v>
      </c>
      <c r="AY625">
        <v>0</v>
      </c>
      <c r="AZ625" s="47">
        <v>0</v>
      </c>
      <c r="BA625" s="47">
        <v>0</v>
      </c>
      <c r="BB625">
        <v>0</v>
      </c>
      <c r="BC625" t="s">
        <v>507</v>
      </c>
      <c r="BD625">
        <v>0</v>
      </c>
      <c r="BE625">
        <v>0</v>
      </c>
      <c r="BF625">
        <v>0</v>
      </c>
      <c r="BG625">
        <v>0</v>
      </c>
    </row>
    <row r="626" spans="1:59" x14ac:dyDescent="0.25">
      <c r="A626" s="47">
        <v>0</v>
      </c>
      <c r="B626" s="47">
        <v>0</v>
      </c>
      <c r="C626" s="47">
        <v>0</v>
      </c>
      <c r="D626" s="47">
        <v>0</v>
      </c>
      <c r="E626" s="47">
        <v>0</v>
      </c>
      <c r="F626" s="47">
        <v>0</v>
      </c>
      <c r="G626" s="47">
        <v>0</v>
      </c>
      <c r="H626" s="47">
        <v>0</v>
      </c>
      <c r="I626" s="47">
        <v>0</v>
      </c>
      <c r="J626" s="47">
        <v>0</v>
      </c>
      <c r="K626" s="47">
        <v>21</v>
      </c>
      <c r="L626" s="47">
        <v>266</v>
      </c>
      <c r="M626" s="47">
        <v>6</v>
      </c>
      <c r="N626" s="47">
        <v>7</v>
      </c>
      <c r="O626" s="42">
        <v>4.25</v>
      </c>
      <c r="P626" s="42">
        <v>14.14</v>
      </c>
      <c r="Q626" s="42">
        <v>-0.33</v>
      </c>
      <c r="R626" s="42">
        <v>5.3</v>
      </c>
      <c r="S626" s="47">
        <v>21</v>
      </c>
      <c r="T626" s="42">
        <v>3.74</v>
      </c>
      <c r="U626" s="42">
        <v>0</v>
      </c>
      <c r="V626" s="42">
        <v>0</v>
      </c>
      <c r="W626" s="42">
        <v>0</v>
      </c>
      <c r="X626" s="42">
        <v>0</v>
      </c>
      <c r="Y626" s="42">
        <v>0</v>
      </c>
      <c r="Z626" s="42">
        <v>0</v>
      </c>
      <c r="AA626" s="42">
        <v>0</v>
      </c>
      <c r="AB626" s="42">
        <v>0</v>
      </c>
      <c r="AC626" s="42">
        <v>0</v>
      </c>
      <c r="AD626" s="42">
        <v>0</v>
      </c>
      <c r="AE626" s="42">
        <v>0</v>
      </c>
      <c r="AF626" s="42">
        <v>0</v>
      </c>
      <c r="AG626" s="42">
        <v>0</v>
      </c>
      <c r="AH626" s="42">
        <v>0</v>
      </c>
      <c r="AI626" s="47">
        <v>0</v>
      </c>
      <c r="AJ626" s="47">
        <v>0</v>
      </c>
      <c r="AK626" s="47">
        <v>0</v>
      </c>
      <c r="AL626" s="47">
        <v>0</v>
      </c>
      <c r="AM626" s="47">
        <v>0</v>
      </c>
      <c r="AN626">
        <v>0</v>
      </c>
      <c r="AO626" s="47">
        <v>0</v>
      </c>
      <c r="AP626" s="47">
        <v>0</v>
      </c>
      <c r="AQ626" s="47">
        <v>0</v>
      </c>
      <c r="AR626" s="47">
        <v>0</v>
      </c>
      <c r="AS626" s="47">
        <v>0</v>
      </c>
      <c r="AT626" s="47">
        <v>0</v>
      </c>
      <c r="AU626" s="47">
        <v>0</v>
      </c>
      <c r="AV626" s="47">
        <v>0</v>
      </c>
      <c r="AW626" s="47">
        <v>0</v>
      </c>
      <c r="AX626" s="47">
        <v>0</v>
      </c>
      <c r="AY626">
        <v>0</v>
      </c>
      <c r="AZ626" s="47">
        <v>0</v>
      </c>
      <c r="BA626" s="47">
        <v>0</v>
      </c>
      <c r="BB626">
        <v>0</v>
      </c>
      <c r="BC626" t="s">
        <v>607</v>
      </c>
      <c r="BD626">
        <v>0</v>
      </c>
      <c r="BE626">
        <v>0</v>
      </c>
      <c r="BF626">
        <v>0</v>
      </c>
      <c r="BG626">
        <v>0</v>
      </c>
    </row>
    <row r="627" spans="1:59" x14ac:dyDescent="0.25">
      <c r="A627" s="47">
        <v>0</v>
      </c>
      <c r="B627" s="47">
        <v>0</v>
      </c>
      <c r="C627" s="47">
        <v>0</v>
      </c>
      <c r="D627" s="47">
        <v>0</v>
      </c>
      <c r="E627" s="47">
        <v>0</v>
      </c>
      <c r="F627" s="47">
        <v>0</v>
      </c>
      <c r="G627" s="47">
        <v>0</v>
      </c>
      <c r="H627" s="47">
        <v>0</v>
      </c>
      <c r="I627" s="47">
        <v>0</v>
      </c>
      <c r="J627" s="47">
        <v>0</v>
      </c>
      <c r="K627" s="47">
        <v>21</v>
      </c>
      <c r="L627" s="47">
        <v>356</v>
      </c>
      <c r="M627" s="47">
        <v>6</v>
      </c>
      <c r="N627" s="47">
        <v>7</v>
      </c>
      <c r="O627" s="42">
        <v>5.87</v>
      </c>
      <c r="P627" s="42">
        <v>12.73</v>
      </c>
      <c r="Q627" s="42">
        <v>-0.11</v>
      </c>
      <c r="R627" s="42">
        <v>5.33</v>
      </c>
      <c r="S627" s="47">
        <v>21</v>
      </c>
      <c r="T627" s="42">
        <v>4.97</v>
      </c>
      <c r="U627" s="42">
        <v>0</v>
      </c>
      <c r="V627" s="42">
        <v>0</v>
      </c>
      <c r="W627" s="42">
        <v>0</v>
      </c>
      <c r="X627" s="42">
        <v>0</v>
      </c>
      <c r="Y627" s="42">
        <v>0</v>
      </c>
      <c r="Z627" s="42">
        <v>0</v>
      </c>
      <c r="AA627" s="42">
        <v>0</v>
      </c>
      <c r="AB627" s="42">
        <v>0</v>
      </c>
      <c r="AC627" s="42">
        <v>0</v>
      </c>
      <c r="AD627" s="42">
        <v>0</v>
      </c>
      <c r="AE627" s="42">
        <v>0</v>
      </c>
      <c r="AF627" s="42">
        <v>0</v>
      </c>
      <c r="AG627" s="42">
        <v>0</v>
      </c>
      <c r="AH627" s="42">
        <v>0</v>
      </c>
      <c r="AI627" s="47">
        <v>0</v>
      </c>
      <c r="AJ627" s="47">
        <v>0</v>
      </c>
      <c r="AK627" s="47">
        <v>0</v>
      </c>
      <c r="AL627" s="47">
        <v>0</v>
      </c>
      <c r="AM627" s="47">
        <v>0</v>
      </c>
      <c r="AN627">
        <v>0</v>
      </c>
      <c r="AO627" s="47">
        <v>0</v>
      </c>
      <c r="AP627" s="47">
        <v>0</v>
      </c>
      <c r="AQ627" s="47">
        <v>0</v>
      </c>
      <c r="AR627" s="47">
        <v>0</v>
      </c>
      <c r="AS627" s="47">
        <v>0</v>
      </c>
      <c r="AT627" s="47">
        <v>0</v>
      </c>
      <c r="AU627" s="47">
        <v>0</v>
      </c>
      <c r="AV627" s="47">
        <v>0</v>
      </c>
      <c r="AW627" s="47">
        <v>0</v>
      </c>
      <c r="AX627" s="47">
        <v>0</v>
      </c>
      <c r="AY627">
        <v>0</v>
      </c>
      <c r="AZ627" s="47">
        <v>0</v>
      </c>
      <c r="BA627" s="47">
        <v>0</v>
      </c>
      <c r="BB627">
        <v>0</v>
      </c>
      <c r="BC627" t="s">
        <v>623</v>
      </c>
      <c r="BD627">
        <v>0</v>
      </c>
      <c r="BE627">
        <v>0</v>
      </c>
      <c r="BF627">
        <v>0</v>
      </c>
      <c r="BG627">
        <v>0</v>
      </c>
    </row>
    <row r="628" spans="1:59" x14ac:dyDescent="0.25">
      <c r="A628" s="47">
        <v>0</v>
      </c>
      <c r="B628" s="47">
        <v>0</v>
      </c>
      <c r="C628" s="47">
        <v>0</v>
      </c>
      <c r="D628" s="47">
        <v>0</v>
      </c>
      <c r="E628" s="47">
        <v>0</v>
      </c>
      <c r="F628" s="47">
        <v>0</v>
      </c>
      <c r="G628" s="47">
        <v>0</v>
      </c>
      <c r="H628" s="47">
        <v>0</v>
      </c>
      <c r="I628" s="47">
        <v>0</v>
      </c>
      <c r="J628" s="47">
        <v>0</v>
      </c>
      <c r="K628" s="47">
        <v>21</v>
      </c>
      <c r="L628" s="47">
        <v>275</v>
      </c>
      <c r="M628" s="47">
        <v>6</v>
      </c>
      <c r="N628" s="47">
        <v>7</v>
      </c>
      <c r="O628" s="42">
        <v>7.45</v>
      </c>
      <c r="P628" s="42">
        <v>14.48</v>
      </c>
      <c r="Q628" s="42">
        <v>0.01</v>
      </c>
      <c r="R628" s="42">
        <v>6.16</v>
      </c>
      <c r="S628" s="47">
        <v>21</v>
      </c>
      <c r="T628" s="42">
        <v>6.19</v>
      </c>
      <c r="U628" s="42">
        <v>0</v>
      </c>
      <c r="V628" s="42">
        <v>0</v>
      </c>
      <c r="W628" s="42">
        <v>0</v>
      </c>
      <c r="X628" s="42">
        <v>0</v>
      </c>
      <c r="Y628" s="42">
        <v>0</v>
      </c>
      <c r="Z628" s="42">
        <v>0</v>
      </c>
      <c r="AA628" s="42">
        <v>0</v>
      </c>
      <c r="AB628" s="42">
        <v>0</v>
      </c>
      <c r="AC628" s="42">
        <v>0</v>
      </c>
      <c r="AD628" s="42">
        <v>0</v>
      </c>
      <c r="AE628" s="42">
        <v>0</v>
      </c>
      <c r="AF628" s="42">
        <v>0</v>
      </c>
      <c r="AG628" s="42">
        <v>0</v>
      </c>
      <c r="AH628" s="42">
        <v>0</v>
      </c>
      <c r="AI628" s="47">
        <v>0</v>
      </c>
      <c r="AJ628" s="47">
        <v>0</v>
      </c>
      <c r="AK628" s="47">
        <v>0</v>
      </c>
      <c r="AL628" s="47">
        <v>0</v>
      </c>
      <c r="AM628" s="47">
        <v>0</v>
      </c>
      <c r="AN628">
        <v>0</v>
      </c>
      <c r="AO628" s="47">
        <v>0</v>
      </c>
      <c r="AP628" s="47">
        <v>0</v>
      </c>
      <c r="AQ628" s="47">
        <v>0</v>
      </c>
      <c r="AR628" s="47">
        <v>0</v>
      </c>
      <c r="AS628" s="47">
        <v>0</v>
      </c>
      <c r="AT628" s="47">
        <v>0</v>
      </c>
      <c r="AU628" s="47">
        <v>0</v>
      </c>
      <c r="AV628" s="47">
        <v>0</v>
      </c>
      <c r="AW628" s="47">
        <v>0</v>
      </c>
      <c r="AX628" s="47">
        <v>0</v>
      </c>
      <c r="AY628">
        <v>0</v>
      </c>
      <c r="AZ628" s="47">
        <v>0</v>
      </c>
      <c r="BA628" s="47">
        <v>0</v>
      </c>
      <c r="BB628">
        <v>0</v>
      </c>
      <c r="BC628" t="s">
        <v>664</v>
      </c>
      <c r="BD628">
        <v>0</v>
      </c>
      <c r="BE628">
        <v>0</v>
      </c>
      <c r="BF628">
        <v>0</v>
      </c>
      <c r="BG628">
        <v>0</v>
      </c>
    </row>
    <row r="629" spans="1:59" x14ac:dyDescent="0.25">
      <c r="A629" s="47">
        <v>0</v>
      </c>
      <c r="B629" s="47">
        <v>0</v>
      </c>
      <c r="C629" s="47">
        <v>0</v>
      </c>
      <c r="D629" s="47">
        <v>0</v>
      </c>
      <c r="E629" s="47">
        <v>0</v>
      </c>
      <c r="F629" s="47">
        <v>0</v>
      </c>
      <c r="G629" s="47">
        <v>0</v>
      </c>
      <c r="H629" s="47">
        <v>0</v>
      </c>
      <c r="I629" s="47">
        <v>0</v>
      </c>
      <c r="J629" s="47">
        <v>0</v>
      </c>
      <c r="K629" s="47">
        <v>21</v>
      </c>
      <c r="L629" s="47">
        <v>1371</v>
      </c>
      <c r="M629" s="47">
        <v>6</v>
      </c>
      <c r="N629" s="47">
        <v>7</v>
      </c>
      <c r="O629" s="42">
        <v>2.2999999999999998</v>
      </c>
      <c r="P629" s="42">
        <v>7.17</v>
      </c>
      <c r="Q629" s="42">
        <v>-0.01</v>
      </c>
      <c r="R629" s="42">
        <v>5.29</v>
      </c>
      <c r="S629" s="47">
        <v>15</v>
      </c>
      <c r="T629" s="42">
        <v>2.25</v>
      </c>
      <c r="U629" s="42">
        <v>0</v>
      </c>
      <c r="V629" s="42">
        <v>0</v>
      </c>
      <c r="W629" s="42">
        <v>0</v>
      </c>
      <c r="X629" s="42">
        <v>0</v>
      </c>
      <c r="Y629" s="42">
        <v>0</v>
      </c>
      <c r="Z629" s="42">
        <v>0</v>
      </c>
      <c r="AA629" s="42">
        <v>0</v>
      </c>
      <c r="AB629" s="42">
        <v>0</v>
      </c>
      <c r="AC629" s="42">
        <v>0</v>
      </c>
      <c r="AD629" s="42">
        <v>0</v>
      </c>
      <c r="AE629" s="42">
        <v>0</v>
      </c>
      <c r="AF629" s="42">
        <v>0</v>
      </c>
      <c r="AG629" s="42">
        <v>0</v>
      </c>
      <c r="AH629" s="42">
        <v>0</v>
      </c>
      <c r="AI629" s="47">
        <v>0</v>
      </c>
      <c r="AJ629" s="47">
        <v>0</v>
      </c>
      <c r="AK629" s="47">
        <v>0</v>
      </c>
      <c r="AL629" s="47">
        <v>0</v>
      </c>
      <c r="AM629" s="47">
        <v>0</v>
      </c>
      <c r="AN629">
        <v>0</v>
      </c>
      <c r="AO629" s="47">
        <v>0</v>
      </c>
      <c r="AP629" s="47">
        <v>0</v>
      </c>
      <c r="AQ629" s="47">
        <v>0</v>
      </c>
      <c r="AR629" s="47">
        <v>0</v>
      </c>
      <c r="AS629" s="47">
        <v>0</v>
      </c>
      <c r="AT629" s="47">
        <v>0</v>
      </c>
      <c r="AU629" s="47">
        <v>0</v>
      </c>
      <c r="AV629" s="47">
        <v>0</v>
      </c>
      <c r="AW629" s="47">
        <v>0</v>
      </c>
      <c r="AX629" s="47">
        <v>0</v>
      </c>
      <c r="AY629">
        <v>0</v>
      </c>
      <c r="AZ629" s="47">
        <v>0</v>
      </c>
      <c r="BA629" s="47">
        <v>0</v>
      </c>
      <c r="BB629">
        <v>0</v>
      </c>
      <c r="BC629" t="s">
        <v>608</v>
      </c>
      <c r="BD629">
        <v>0</v>
      </c>
      <c r="BE629">
        <v>0</v>
      </c>
      <c r="BF629">
        <v>0</v>
      </c>
      <c r="BG629">
        <v>0</v>
      </c>
    </row>
    <row r="630" spans="1:59" x14ac:dyDescent="0.25">
      <c r="A630" s="47">
        <v>0</v>
      </c>
      <c r="B630" s="47">
        <v>0</v>
      </c>
      <c r="C630" s="47">
        <v>0</v>
      </c>
      <c r="D630" s="47">
        <v>0</v>
      </c>
      <c r="E630" s="47">
        <v>0</v>
      </c>
      <c r="F630" s="47">
        <v>0</v>
      </c>
      <c r="G630" s="47">
        <v>0</v>
      </c>
      <c r="H630" s="47">
        <v>0</v>
      </c>
      <c r="I630" s="47">
        <v>0</v>
      </c>
      <c r="J630" s="47">
        <v>0</v>
      </c>
      <c r="K630" s="47">
        <v>21</v>
      </c>
      <c r="L630" s="47">
        <v>265</v>
      </c>
      <c r="M630" s="47">
        <v>6</v>
      </c>
      <c r="N630" s="47">
        <v>7</v>
      </c>
      <c r="O630" s="42">
        <v>2.52</v>
      </c>
      <c r="P630" s="42">
        <v>9.58</v>
      </c>
      <c r="Q630" s="42">
        <v>-1.36</v>
      </c>
      <c r="R630" s="42">
        <v>4.97</v>
      </c>
      <c r="S630" s="47">
        <v>21</v>
      </c>
      <c r="T630" s="42">
        <v>2.42</v>
      </c>
      <c r="U630" s="42">
        <v>0</v>
      </c>
      <c r="V630" s="42">
        <v>0</v>
      </c>
      <c r="W630" s="42">
        <v>0</v>
      </c>
      <c r="X630" s="42">
        <v>0</v>
      </c>
      <c r="Y630" s="42">
        <v>0</v>
      </c>
      <c r="Z630" s="42">
        <v>0</v>
      </c>
      <c r="AA630" s="42">
        <v>0</v>
      </c>
      <c r="AB630" s="42">
        <v>0</v>
      </c>
      <c r="AC630" s="42">
        <v>0</v>
      </c>
      <c r="AD630" s="42">
        <v>0</v>
      </c>
      <c r="AE630" s="42">
        <v>0</v>
      </c>
      <c r="AF630" s="42">
        <v>0</v>
      </c>
      <c r="AG630" s="42">
        <v>0</v>
      </c>
      <c r="AH630" s="42">
        <v>0</v>
      </c>
      <c r="AI630" s="47">
        <v>0</v>
      </c>
      <c r="AJ630" s="47">
        <v>0</v>
      </c>
      <c r="AK630" s="47">
        <v>0</v>
      </c>
      <c r="AL630" s="47">
        <v>0</v>
      </c>
      <c r="AM630" s="47">
        <v>0</v>
      </c>
      <c r="AN630">
        <v>0</v>
      </c>
      <c r="AO630" s="47">
        <v>0</v>
      </c>
      <c r="AP630" s="47">
        <v>0</v>
      </c>
      <c r="AQ630" s="47">
        <v>0</v>
      </c>
      <c r="AR630" s="47">
        <v>0</v>
      </c>
      <c r="AS630" s="47">
        <v>0</v>
      </c>
      <c r="AT630" s="47">
        <v>0</v>
      </c>
      <c r="AU630" s="47">
        <v>0</v>
      </c>
      <c r="AV630" s="47">
        <v>0</v>
      </c>
      <c r="AW630" s="47">
        <v>0</v>
      </c>
      <c r="AX630" s="47">
        <v>0</v>
      </c>
      <c r="AY630">
        <v>0</v>
      </c>
      <c r="AZ630" s="47">
        <v>0</v>
      </c>
      <c r="BA630" s="47">
        <v>0</v>
      </c>
      <c r="BB630">
        <v>0</v>
      </c>
      <c r="BC630" t="s">
        <v>510</v>
      </c>
      <c r="BD630">
        <v>0</v>
      </c>
      <c r="BE630">
        <v>0</v>
      </c>
      <c r="BF630">
        <v>0</v>
      </c>
      <c r="BG630">
        <v>0</v>
      </c>
    </row>
    <row r="631" spans="1:59" x14ac:dyDescent="0.25">
      <c r="A631" s="47">
        <v>3</v>
      </c>
      <c r="B631" s="47">
        <v>11</v>
      </c>
      <c r="C631" s="47">
        <v>15</v>
      </c>
      <c r="D631" s="47">
        <v>15</v>
      </c>
      <c r="E631" s="47">
        <v>43</v>
      </c>
      <c r="F631" s="47">
        <v>2</v>
      </c>
      <c r="G631" s="47">
        <v>5</v>
      </c>
      <c r="H631" s="47">
        <v>5</v>
      </c>
      <c r="I631" s="47">
        <v>1</v>
      </c>
      <c r="J631" s="47">
        <v>0</v>
      </c>
      <c r="K631" s="47">
        <v>21</v>
      </c>
      <c r="L631" s="47">
        <v>277</v>
      </c>
      <c r="M631" s="47">
        <v>5</v>
      </c>
      <c r="N631" s="47">
        <v>7</v>
      </c>
      <c r="O631" s="42">
        <v>3</v>
      </c>
      <c r="P631" s="42">
        <v>13.05</v>
      </c>
      <c r="Q631" s="42">
        <v>-0.38</v>
      </c>
      <c r="R631" s="42">
        <v>6.41</v>
      </c>
      <c r="S631" s="47">
        <v>15</v>
      </c>
      <c r="T631" s="42">
        <v>2.76</v>
      </c>
      <c r="U631" s="42">
        <v>9.2666666666666675</v>
      </c>
      <c r="V631" s="42">
        <v>2.1</v>
      </c>
      <c r="W631" s="42">
        <v>91</v>
      </c>
      <c r="X631" s="42">
        <v>93</v>
      </c>
      <c r="Y631" s="42">
        <v>2.87</v>
      </c>
      <c r="Z631" s="42">
        <v>0.73</v>
      </c>
      <c r="AA631" s="42">
        <v>1</v>
      </c>
      <c r="AB631" s="42">
        <v>0.2</v>
      </c>
      <c r="AC631" s="42">
        <v>1</v>
      </c>
      <c r="AD631" s="42">
        <v>0</v>
      </c>
      <c r="AE631" s="42">
        <v>0.13</v>
      </c>
      <c r="AF631" s="42">
        <v>0.33</v>
      </c>
      <c r="AG631" s="42">
        <v>0.33</v>
      </c>
      <c r="AH631" s="42">
        <v>7.0000000000000007E-2</v>
      </c>
      <c r="AI631" s="47">
        <v>28</v>
      </c>
      <c r="AJ631" s="47">
        <v>8</v>
      </c>
      <c r="AK631" s="47">
        <v>11</v>
      </c>
      <c r="AL631" s="47">
        <v>1</v>
      </c>
      <c r="AM631" s="47">
        <v>12</v>
      </c>
      <c r="AN631">
        <v>2</v>
      </c>
      <c r="AO631" s="47">
        <v>0</v>
      </c>
      <c r="AP631" s="47">
        <v>5</v>
      </c>
      <c r="AQ631" s="47">
        <v>3</v>
      </c>
      <c r="AR631" s="47">
        <v>1</v>
      </c>
      <c r="AS631" s="47">
        <v>15</v>
      </c>
      <c r="AT631" s="47">
        <v>3</v>
      </c>
      <c r="AU631" s="47">
        <v>4</v>
      </c>
      <c r="AV631" s="47">
        <v>2</v>
      </c>
      <c r="AW631" s="47">
        <v>3</v>
      </c>
      <c r="AX631" s="47">
        <v>0</v>
      </c>
      <c r="AY631">
        <v>0</v>
      </c>
      <c r="AZ631" s="47">
        <v>0</v>
      </c>
      <c r="BA631" s="47">
        <v>2</v>
      </c>
      <c r="BB631">
        <v>0</v>
      </c>
      <c r="BC631" t="s">
        <v>101</v>
      </c>
      <c r="BD631">
        <v>83.5</v>
      </c>
      <c r="BE631">
        <v>12.700000000000001</v>
      </c>
      <c r="BF631">
        <v>9</v>
      </c>
      <c r="BG631">
        <v>6</v>
      </c>
    </row>
    <row r="632" spans="1:59" x14ac:dyDescent="0.25">
      <c r="A632" s="47">
        <v>0</v>
      </c>
      <c r="B632" s="47">
        <v>0</v>
      </c>
      <c r="C632" s="47">
        <v>0</v>
      </c>
      <c r="D632" s="47">
        <v>0</v>
      </c>
      <c r="E632" s="47">
        <v>0</v>
      </c>
      <c r="F632" s="47">
        <v>0</v>
      </c>
      <c r="G632" s="47">
        <v>0</v>
      </c>
      <c r="H632" s="47">
        <v>0</v>
      </c>
      <c r="I632" s="47">
        <v>0</v>
      </c>
      <c r="J632" s="47">
        <v>0</v>
      </c>
      <c r="K632" s="47">
        <v>21</v>
      </c>
      <c r="L632" s="47">
        <v>280</v>
      </c>
      <c r="M632" s="47">
        <v>6</v>
      </c>
      <c r="N632" s="47">
        <v>7</v>
      </c>
      <c r="O632" s="42">
        <v>8.2899999999999991</v>
      </c>
      <c r="P632" s="42">
        <v>11.99</v>
      </c>
      <c r="Q632" s="42">
        <v>1.1100000000000001</v>
      </c>
      <c r="R632" s="42">
        <v>6.01</v>
      </c>
      <c r="S632" s="47">
        <v>21</v>
      </c>
      <c r="T632" s="42">
        <v>6.83</v>
      </c>
      <c r="U632" s="42">
        <v>0</v>
      </c>
      <c r="V632" s="42">
        <v>0</v>
      </c>
      <c r="W632" s="42">
        <v>0</v>
      </c>
      <c r="X632" s="42">
        <v>0</v>
      </c>
      <c r="Y632" s="42">
        <v>0</v>
      </c>
      <c r="Z632" s="42">
        <v>0</v>
      </c>
      <c r="AA632" s="42">
        <v>0</v>
      </c>
      <c r="AB632" s="42">
        <v>0</v>
      </c>
      <c r="AC632" s="42">
        <v>0</v>
      </c>
      <c r="AD632" s="42">
        <v>0</v>
      </c>
      <c r="AE632" s="42">
        <v>0</v>
      </c>
      <c r="AF632" s="42">
        <v>0</v>
      </c>
      <c r="AG632" s="42">
        <v>0</v>
      </c>
      <c r="AH632" s="42">
        <v>0</v>
      </c>
      <c r="AI632" s="47">
        <v>0</v>
      </c>
      <c r="AJ632" s="47">
        <v>0</v>
      </c>
      <c r="AK632" s="47">
        <v>0</v>
      </c>
      <c r="AL632" s="47">
        <v>0</v>
      </c>
      <c r="AM632" s="47">
        <v>0</v>
      </c>
      <c r="AN632">
        <v>0</v>
      </c>
      <c r="AO632" s="47">
        <v>0</v>
      </c>
      <c r="AP632" s="47">
        <v>0</v>
      </c>
      <c r="AQ632" s="47">
        <v>0</v>
      </c>
      <c r="AR632" s="47">
        <v>0</v>
      </c>
      <c r="AS632" s="47">
        <v>0</v>
      </c>
      <c r="AT632" s="47">
        <v>0</v>
      </c>
      <c r="AU632" s="47">
        <v>0</v>
      </c>
      <c r="AV632" s="47">
        <v>0</v>
      </c>
      <c r="AW632" s="47">
        <v>0</v>
      </c>
      <c r="AX632" s="47">
        <v>0</v>
      </c>
      <c r="AY632">
        <v>0</v>
      </c>
      <c r="AZ632" s="47">
        <v>0</v>
      </c>
      <c r="BA632" s="47">
        <v>0</v>
      </c>
      <c r="BB632">
        <v>0</v>
      </c>
      <c r="BC632" t="s">
        <v>551</v>
      </c>
      <c r="BD632">
        <v>0</v>
      </c>
      <c r="BE632">
        <v>0</v>
      </c>
      <c r="BF632">
        <v>0</v>
      </c>
      <c r="BG632">
        <v>0</v>
      </c>
    </row>
    <row r="633" spans="1:59" x14ac:dyDescent="0.25">
      <c r="A633" s="47">
        <v>2</v>
      </c>
      <c r="B633" s="47">
        <v>28</v>
      </c>
      <c r="C633" s="47">
        <v>17</v>
      </c>
      <c r="D633" s="47">
        <v>3</v>
      </c>
      <c r="E633" s="47">
        <v>9</v>
      </c>
      <c r="F633" s="47">
        <v>0</v>
      </c>
      <c r="G633" s="47">
        <v>0</v>
      </c>
      <c r="H633" s="47">
        <v>0</v>
      </c>
      <c r="I633" s="47">
        <v>0</v>
      </c>
      <c r="J633" s="47">
        <v>0</v>
      </c>
      <c r="K633" s="47">
        <v>21</v>
      </c>
      <c r="L633" s="47">
        <v>356</v>
      </c>
      <c r="M633" s="47">
        <v>4</v>
      </c>
      <c r="N633" s="47">
        <v>6</v>
      </c>
      <c r="O633" s="42">
        <v>4.0999999999999996</v>
      </c>
      <c r="P633" s="42">
        <v>6.31</v>
      </c>
      <c r="Q633" s="42">
        <v>0.54</v>
      </c>
      <c r="R633" s="42">
        <v>3.03</v>
      </c>
      <c r="S633" s="47">
        <v>11</v>
      </c>
      <c r="T633" s="42">
        <v>3.53</v>
      </c>
      <c r="U633" s="42">
        <v>2.2333333333333334</v>
      </c>
      <c r="V633" s="42">
        <v>3.9799999999999995</v>
      </c>
      <c r="W633" s="42">
        <v>57</v>
      </c>
      <c r="X633" s="42">
        <v>31</v>
      </c>
      <c r="Y633" s="42">
        <v>0.82</v>
      </c>
      <c r="Z633" s="42">
        <v>2.5499999999999998</v>
      </c>
      <c r="AA633" s="42">
        <v>1.55</v>
      </c>
      <c r="AB633" s="42">
        <v>0.18</v>
      </c>
      <c r="AC633" s="42">
        <v>0.27</v>
      </c>
      <c r="AD633" s="42">
        <v>0</v>
      </c>
      <c r="AE633" s="42">
        <v>0</v>
      </c>
      <c r="AF633" s="42">
        <v>0</v>
      </c>
      <c r="AG633" s="42">
        <v>0</v>
      </c>
      <c r="AH633" s="42">
        <v>0</v>
      </c>
      <c r="AI633" s="47">
        <v>2</v>
      </c>
      <c r="AJ633" s="47">
        <v>12</v>
      </c>
      <c r="AK633" s="47">
        <v>9</v>
      </c>
      <c r="AL633" s="47">
        <v>0</v>
      </c>
      <c r="AM633" s="47">
        <v>1</v>
      </c>
      <c r="AN633">
        <v>0</v>
      </c>
      <c r="AO633" s="47">
        <v>0</v>
      </c>
      <c r="AP633" s="47">
        <v>0</v>
      </c>
      <c r="AQ633" s="47">
        <v>0</v>
      </c>
      <c r="AR633" s="47">
        <v>0</v>
      </c>
      <c r="AS633" s="47">
        <v>7</v>
      </c>
      <c r="AT633" s="47">
        <v>16</v>
      </c>
      <c r="AU633" s="47">
        <v>8</v>
      </c>
      <c r="AV633" s="47">
        <v>2</v>
      </c>
      <c r="AW633" s="47">
        <v>2</v>
      </c>
      <c r="AX633" s="47">
        <v>0</v>
      </c>
      <c r="AY633">
        <v>0</v>
      </c>
      <c r="AZ633" s="47">
        <v>0</v>
      </c>
      <c r="BA633" s="47">
        <v>0</v>
      </c>
      <c r="BB633">
        <v>0</v>
      </c>
      <c r="BC633" t="s">
        <v>419</v>
      </c>
      <c r="BD633">
        <v>13.5</v>
      </c>
      <c r="BE633">
        <v>19.900000000000002</v>
      </c>
      <c r="BF633">
        <v>6</v>
      </c>
      <c r="BG633">
        <v>5</v>
      </c>
    </row>
    <row r="634" spans="1:59" x14ac:dyDescent="0.25">
      <c r="A634" s="47">
        <v>0</v>
      </c>
      <c r="B634" s="47">
        <v>0</v>
      </c>
      <c r="C634" s="47">
        <v>0</v>
      </c>
      <c r="D634" s="47">
        <v>0</v>
      </c>
      <c r="E634" s="47">
        <v>0</v>
      </c>
      <c r="F634" s="47">
        <v>0</v>
      </c>
      <c r="G634" s="47">
        <v>0</v>
      </c>
      <c r="H634" s="47">
        <v>0</v>
      </c>
      <c r="I634" s="47">
        <v>0</v>
      </c>
      <c r="J634" s="47">
        <v>0</v>
      </c>
      <c r="K634" s="47">
        <v>21</v>
      </c>
      <c r="L634" s="47">
        <v>285</v>
      </c>
      <c r="M634" s="47">
        <v>6</v>
      </c>
      <c r="N634" s="47">
        <v>7</v>
      </c>
      <c r="O634" s="42">
        <v>5.01</v>
      </c>
      <c r="P634" s="42">
        <v>10.97</v>
      </c>
      <c r="Q634" s="42">
        <v>0.28000000000000003</v>
      </c>
      <c r="R634" s="42">
        <v>5.09</v>
      </c>
      <c r="S634" s="47">
        <v>16</v>
      </c>
      <c r="T634" s="42">
        <v>4.3</v>
      </c>
      <c r="U634" s="42">
        <v>0</v>
      </c>
      <c r="V634" s="42">
        <v>0</v>
      </c>
      <c r="W634" s="42">
        <v>0</v>
      </c>
      <c r="X634" s="42">
        <v>0</v>
      </c>
      <c r="Y634" s="42">
        <v>0</v>
      </c>
      <c r="Z634" s="42">
        <v>0</v>
      </c>
      <c r="AA634" s="42">
        <v>0</v>
      </c>
      <c r="AB634" s="42">
        <v>0</v>
      </c>
      <c r="AC634" s="42">
        <v>0</v>
      </c>
      <c r="AD634" s="42">
        <v>0</v>
      </c>
      <c r="AE634" s="42">
        <v>0</v>
      </c>
      <c r="AF634" s="42">
        <v>0</v>
      </c>
      <c r="AG634" s="42">
        <v>0</v>
      </c>
      <c r="AH634" s="42">
        <v>0</v>
      </c>
      <c r="AI634" s="47">
        <v>0</v>
      </c>
      <c r="AJ634" s="47">
        <v>0</v>
      </c>
      <c r="AK634" s="47">
        <v>0</v>
      </c>
      <c r="AL634" s="47">
        <v>0</v>
      </c>
      <c r="AM634" s="47">
        <v>0</v>
      </c>
      <c r="AN634">
        <v>0</v>
      </c>
      <c r="AO634" s="47">
        <v>0</v>
      </c>
      <c r="AP634" s="47">
        <v>0</v>
      </c>
      <c r="AQ634" s="47">
        <v>0</v>
      </c>
      <c r="AR634" s="47">
        <v>0</v>
      </c>
      <c r="AS634" s="47">
        <v>0</v>
      </c>
      <c r="AT634" s="47">
        <v>0</v>
      </c>
      <c r="AU634" s="47">
        <v>0</v>
      </c>
      <c r="AV634" s="47">
        <v>0</v>
      </c>
      <c r="AW634" s="47">
        <v>0</v>
      </c>
      <c r="AX634" s="47">
        <v>0</v>
      </c>
      <c r="AY634">
        <v>0</v>
      </c>
      <c r="AZ634" s="47">
        <v>0</v>
      </c>
      <c r="BA634" s="47">
        <v>0</v>
      </c>
      <c r="BB634">
        <v>0</v>
      </c>
      <c r="BC634" t="s">
        <v>885</v>
      </c>
      <c r="BD634">
        <v>0</v>
      </c>
      <c r="BE634">
        <v>0</v>
      </c>
      <c r="BF634">
        <v>0</v>
      </c>
      <c r="BG634">
        <v>0</v>
      </c>
    </row>
    <row r="635" spans="1:59" x14ac:dyDescent="0.25">
      <c r="A635" s="47">
        <v>0</v>
      </c>
      <c r="B635" s="47">
        <v>8</v>
      </c>
      <c r="C635" s="47">
        <v>12</v>
      </c>
      <c r="D635" s="47">
        <v>8</v>
      </c>
      <c r="E635" s="47">
        <v>19</v>
      </c>
      <c r="F635" s="47">
        <v>0</v>
      </c>
      <c r="G635" s="47">
        <v>7</v>
      </c>
      <c r="H635" s="47">
        <v>4</v>
      </c>
      <c r="I635" s="47">
        <v>0</v>
      </c>
      <c r="J635" s="47">
        <v>0</v>
      </c>
      <c r="K635" s="47">
        <v>21</v>
      </c>
      <c r="L635" s="47">
        <v>275</v>
      </c>
      <c r="M635" s="47">
        <v>5</v>
      </c>
      <c r="N635" s="47">
        <v>7</v>
      </c>
      <c r="O635" s="42">
        <v>3.1</v>
      </c>
      <c r="P635" s="42">
        <v>9.51</v>
      </c>
      <c r="Q635" s="42">
        <v>0.35</v>
      </c>
      <c r="R635" s="42">
        <v>3.75</v>
      </c>
      <c r="S635" s="47">
        <v>17</v>
      </c>
      <c r="T635" s="42">
        <v>2.81</v>
      </c>
      <c r="U635" s="42">
        <v>4.177777777777778</v>
      </c>
      <c r="V635" s="42">
        <v>3.2624999999999997</v>
      </c>
      <c r="W635" s="42">
        <v>72</v>
      </c>
      <c r="X635" s="42">
        <v>98</v>
      </c>
      <c r="Y635" s="42">
        <v>1.1200000000000001</v>
      </c>
      <c r="Z635" s="42">
        <v>0.47</v>
      </c>
      <c r="AA635" s="42">
        <v>0.71</v>
      </c>
      <c r="AB635" s="42">
        <v>0</v>
      </c>
      <c r="AC635" s="42">
        <v>0.47</v>
      </c>
      <c r="AD635" s="42">
        <v>0</v>
      </c>
      <c r="AE635" s="42">
        <v>0</v>
      </c>
      <c r="AF635" s="42">
        <v>0.24</v>
      </c>
      <c r="AG635" s="42">
        <v>0.41</v>
      </c>
      <c r="AH635" s="42">
        <v>0</v>
      </c>
      <c r="AI635" s="47">
        <v>6</v>
      </c>
      <c r="AJ635" s="47">
        <v>4</v>
      </c>
      <c r="AK635" s="47">
        <v>5</v>
      </c>
      <c r="AL635" s="47">
        <v>0</v>
      </c>
      <c r="AM635" s="47">
        <v>6</v>
      </c>
      <c r="AN635">
        <v>0</v>
      </c>
      <c r="AO635" s="47">
        <v>0</v>
      </c>
      <c r="AP635" s="47">
        <v>2</v>
      </c>
      <c r="AQ635" s="47">
        <v>7</v>
      </c>
      <c r="AR635" s="47">
        <v>0</v>
      </c>
      <c r="AS635" s="47">
        <v>13</v>
      </c>
      <c r="AT635" s="47">
        <v>4</v>
      </c>
      <c r="AU635" s="47">
        <v>7</v>
      </c>
      <c r="AV635" s="47">
        <v>0</v>
      </c>
      <c r="AW635" s="47">
        <v>2</v>
      </c>
      <c r="AX635" s="47">
        <v>0</v>
      </c>
      <c r="AY635">
        <v>0</v>
      </c>
      <c r="AZ635" s="47">
        <v>2</v>
      </c>
      <c r="BA635" s="47">
        <v>0</v>
      </c>
      <c r="BB635">
        <v>0</v>
      </c>
      <c r="BC635" t="s">
        <v>250</v>
      </c>
      <c r="BD635">
        <v>35.5</v>
      </c>
      <c r="BE635">
        <v>26.8</v>
      </c>
      <c r="BF635">
        <v>8</v>
      </c>
      <c r="BG635">
        <v>8</v>
      </c>
    </row>
    <row r="636" spans="1:59" x14ac:dyDescent="0.25">
      <c r="A636" s="47">
        <v>0</v>
      </c>
      <c r="B636" s="47">
        <v>10</v>
      </c>
      <c r="C636" s="47">
        <v>6</v>
      </c>
      <c r="D636" s="47">
        <v>1</v>
      </c>
      <c r="E636" s="47">
        <v>8</v>
      </c>
      <c r="F636" s="47">
        <v>0</v>
      </c>
      <c r="G636" s="47">
        <v>0</v>
      </c>
      <c r="H636" s="47">
        <v>0</v>
      </c>
      <c r="I636" s="47">
        <v>0</v>
      </c>
      <c r="J636" s="47">
        <v>0</v>
      </c>
      <c r="K636" s="47">
        <v>21</v>
      </c>
      <c r="L636" s="47">
        <v>275</v>
      </c>
      <c r="M636" s="47">
        <v>4</v>
      </c>
      <c r="N636" s="47">
        <v>6</v>
      </c>
      <c r="O636" s="42">
        <v>2.1</v>
      </c>
      <c r="P636" s="42">
        <v>3.1</v>
      </c>
      <c r="Q636" s="42">
        <v>0.03</v>
      </c>
      <c r="R636" s="42">
        <v>1.36</v>
      </c>
      <c r="S636" s="47">
        <v>11</v>
      </c>
      <c r="T636" s="42">
        <v>1.98</v>
      </c>
      <c r="U636" s="42">
        <v>1.2</v>
      </c>
      <c r="V636" s="42">
        <v>1.56</v>
      </c>
      <c r="W636" s="42">
        <v>27</v>
      </c>
      <c r="X636" s="42">
        <v>27</v>
      </c>
      <c r="Y636" s="42">
        <v>0.73</v>
      </c>
      <c r="Z636" s="42">
        <v>0.91</v>
      </c>
      <c r="AA636" s="42">
        <v>0.55000000000000004</v>
      </c>
      <c r="AB636" s="42">
        <v>0</v>
      </c>
      <c r="AC636" s="42">
        <v>0.09</v>
      </c>
      <c r="AD636" s="42">
        <v>0</v>
      </c>
      <c r="AE636" s="42">
        <v>0</v>
      </c>
      <c r="AF636" s="42">
        <v>0</v>
      </c>
      <c r="AG636" s="42">
        <v>0</v>
      </c>
      <c r="AH636" s="42">
        <v>0</v>
      </c>
      <c r="AI636" s="47">
        <v>2</v>
      </c>
      <c r="AJ636" s="47">
        <v>5</v>
      </c>
      <c r="AK636" s="47">
        <v>2</v>
      </c>
      <c r="AL636" s="47">
        <v>0</v>
      </c>
      <c r="AM636" s="47">
        <v>1</v>
      </c>
      <c r="AN636">
        <v>0</v>
      </c>
      <c r="AO636" s="47">
        <v>0</v>
      </c>
      <c r="AP636" s="47">
        <v>0</v>
      </c>
      <c r="AQ636" s="47">
        <v>0</v>
      </c>
      <c r="AR636" s="47">
        <v>0</v>
      </c>
      <c r="AS636" s="47">
        <v>6</v>
      </c>
      <c r="AT636" s="47">
        <v>5</v>
      </c>
      <c r="AU636" s="47">
        <v>4</v>
      </c>
      <c r="AV636" s="47">
        <v>0</v>
      </c>
      <c r="AW636" s="47">
        <v>0</v>
      </c>
      <c r="AX636" s="47">
        <v>0</v>
      </c>
      <c r="AY636">
        <v>0</v>
      </c>
      <c r="AZ636" s="47">
        <v>0</v>
      </c>
      <c r="BA636" s="47">
        <v>0</v>
      </c>
      <c r="BB636">
        <v>0</v>
      </c>
      <c r="BC636" t="s">
        <v>446</v>
      </c>
      <c r="BD636">
        <v>7.2</v>
      </c>
      <c r="BE636">
        <v>7.8</v>
      </c>
      <c r="BF636">
        <v>6</v>
      </c>
      <c r="BG636">
        <v>5</v>
      </c>
    </row>
    <row r="637" spans="1:59" x14ac:dyDescent="0.25">
      <c r="A637" s="47">
        <v>0</v>
      </c>
      <c r="B637" s="47">
        <v>0</v>
      </c>
      <c r="C637" s="47">
        <v>2</v>
      </c>
      <c r="D637" s="47">
        <v>6</v>
      </c>
      <c r="E637" s="47">
        <v>1</v>
      </c>
      <c r="F637" s="47">
        <v>0</v>
      </c>
      <c r="G637" s="47">
        <v>2</v>
      </c>
      <c r="H637" s="47">
        <v>1</v>
      </c>
      <c r="I637" s="47">
        <v>0</v>
      </c>
      <c r="J637" s="47">
        <v>0</v>
      </c>
      <c r="K637" s="47">
        <v>21</v>
      </c>
      <c r="L637" s="47">
        <v>327</v>
      </c>
      <c r="M637" s="47">
        <v>5</v>
      </c>
      <c r="N637" s="47">
        <v>3</v>
      </c>
      <c r="O637" s="42">
        <v>-3</v>
      </c>
      <c r="P637" s="42">
        <v>2.63</v>
      </c>
      <c r="Q637" s="42">
        <v>-0.77</v>
      </c>
      <c r="R637" s="42">
        <v>1.1299999999999999</v>
      </c>
      <c r="S637" s="47">
        <v>7</v>
      </c>
      <c r="T637" s="42">
        <v>1.28</v>
      </c>
      <c r="U637" s="42">
        <v>1.3166666666666667</v>
      </c>
      <c r="V637" s="42">
        <v>0</v>
      </c>
      <c r="W637" s="42">
        <v>31</v>
      </c>
      <c r="X637" s="42">
        <v>32</v>
      </c>
      <c r="Y637" s="42">
        <v>0.12</v>
      </c>
      <c r="Z637" s="42">
        <v>0</v>
      </c>
      <c r="AA637" s="42">
        <v>0.25</v>
      </c>
      <c r="AB637" s="42">
        <v>0</v>
      </c>
      <c r="AC637" s="42">
        <v>0.75</v>
      </c>
      <c r="AD637" s="42">
        <v>0</v>
      </c>
      <c r="AE637" s="42">
        <v>0</v>
      </c>
      <c r="AF637" s="42">
        <v>0.12</v>
      </c>
      <c r="AG637" s="42">
        <v>0.25</v>
      </c>
      <c r="AH637" s="42">
        <v>0</v>
      </c>
      <c r="AI637" s="47">
        <v>1</v>
      </c>
      <c r="AJ637" s="47">
        <v>0</v>
      </c>
      <c r="AK637" s="47">
        <v>2</v>
      </c>
      <c r="AL637" s="47">
        <v>0</v>
      </c>
      <c r="AM637" s="47">
        <v>6</v>
      </c>
      <c r="AN637">
        <v>0</v>
      </c>
      <c r="AO637" s="47">
        <v>0</v>
      </c>
      <c r="AP637" s="47">
        <v>1</v>
      </c>
      <c r="AQ637" s="47">
        <v>2</v>
      </c>
      <c r="AR637" s="47">
        <v>0</v>
      </c>
      <c r="AS637" s="47">
        <v>0</v>
      </c>
      <c r="AT637" s="47">
        <v>0</v>
      </c>
      <c r="AU637" s="47">
        <v>0</v>
      </c>
      <c r="AV637" s="47">
        <v>0</v>
      </c>
      <c r="AW637" s="47">
        <v>0</v>
      </c>
      <c r="AX637" s="47">
        <v>0</v>
      </c>
      <c r="AY637">
        <v>0</v>
      </c>
      <c r="AZ637" s="47">
        <v>0</v>
      </c>
      <c r="BA637" s="47">
        <v>0</v>
      </c>
      <c r="BB637">
        <v>0</v>
      </c>
      <c r="BC637" t="s">
        <v>371</v>
      </c>
      <c r="BD637">
        <v>15.100000000000001</v>
      </c>
      <c r="BE637">
        <v>0</v>
      </c>
      <c r="BF637">
        <v>11</v>
      </c>
      <c r="BG637">
        <v>0</v>
      </c>
    </row>
    <row r="638" spans="1:59" x14ac:dyDescent="0.25">
      <c r="A638" s="47">
        <v>1</v>
      </c>
      <c r="B638" s="47">
        <v>11</v>
      </c>
      <c r="C638" s="47">
        <v>15</v>
      </c>
      <c r="D638" s="47">
        <v>5</v>
      </c>
      <c r="E638" s="47">
        <v>16</v>
      </c>
      <c r="F638" s="47">
        <v>0</v>
      </c>
      <c r="G638" s="47">
        <v>4</v>
      </c>
      <c r="H638" s="47">
        <v>3</v>
      </c>
      <c r="I638" s="47">
        <v>0</v>
      </c>
      <c r="J638" s="47">
        <v>0</v>
      </c>
      <c r="K638" s="47">
        <v>21</v>
      </c>
      <c r="L638" s="47">
        <v>327</v>
      </c>
      <c r="M638" s="47">
        <v>5</v>
      </c>
      <c r="N638" s="47">
        <v>7</v>
      </c>
      <c r="O638" s="42">
        <v>0.1</v>
      </c>
      <c r="P638" s="42">
        <v>4.93</v>
      </c>
      <c r="Q638" s="42">
        <v>-1.77</v>
      </c>
      <c r="R638" s="42">
        <v>3.2</v>
      </c>
      <c r="S638" s="47">
        <v>16</v>
      </c>
      <c r="T638" s="42">
        <v>0.52</v>
      </c>
      <c r="U638" s="42">
        <v>3.2125000000000004</v>
      </c>
      <c r="V638" s="42">
        <v>3.2125000000000004</v>
      </c>
      <c r="W638" s="42">
        <v>61</v>
      </c>
      <c r="X638" s="42">
        <v>72</v>
      </c>
      <c r="Y638" s="42">
        <v>1</v>
      </c>
      <c r="Z638" s="42">
        <v>0.69</v>
      </c>
      <c r="AA638" s="42">
        <v>0.94</v>
      </c>
      <c r="AB638" s="42">
        <v>0.06</v>
      </c>
      <c r="AC638" s="42">
        <v>0.31</v>
      </c>
      <c r="AD638" s="42">
        <v>0</v>
      </c>
      <c r="AE638" s="42">
        <v>0</v>
      </c>
      <c r="AF638" s="42">
        <v>0.19</v>
      </c>
      <c r="AG638" s="42">
        <v>0.25</v>
      </c>
      <c r="AH638" s="42">
        <v>0</v>
      </c>
      <c r="AI638" s="47">
        <v>11</v>
      </c>
      <c r="AJ638" s="47">
        <v>8</v>
      </c>
      <c r="AK638" s="47">
        <v>11</v>
      </c>
      <c r="AL638" s="47">
        <v>1</v>
      </c>
      <c r="AM638" s="47">
        <v>2</v>
      </c>
      <c r="AN638">
        <v>0</v>
      </c>
      <c r="AO638" s="47">
        <v>0</v>
      </c>
      <c r="AP638" s="47">
        <v>1</v>
      </c>
      <c r="AQ638" s="47">
        <v>2</v>
      </c>
      <c r="AR638" s="47">
        <v>0</v>
      </c>
      <c r="AS638" s="47">
        <v>5</v>
      </c>
      <c r="AT638" s="47">
        <v>3</v>
      </c>
      <c r="AU638" s="47">
        <v>4</v>
      </c>
      <c r="AV638" s="47">
        <v>0</v>
      </c>
      <c r="AW638" s="47">
        <v>3</v>
      </c>
      <c r="AX638" s="47">
        <v>0</v>
      </c>
      <c r="AY638">
        <v>0</v>
      </c>
      <c r="AZ638" s="47">
        <v>2</v>
      </c>
      <c r="BA638" s="47">
        <v>2</v>
      </c>
      <c r="BB638">
        <v>0</v>
      </c>
      <c r="BC638" t="s">
        <v>302</v>
      </c>
      <c r="BD638">
        <v>22.799999999999997</v>
      </c>
      <c r="BE638">
        <v>25.7</v>
      </c>
      <c r="BF638">
        <v>7</v>
      </c>
      <c r="BG638">
        <v>8</v>
      </c>
    </row>
    <row r="639" spans="1:59" x14ac:dyDescent="0.25">
      <c r="A639" s="47">
        <v>4</v>
      </c>
      <c r="B639" s="47">
        <v>17</v>
      </c>
      <c r="C639" s="47">
        <v>25</v>
      </c>
      <c r="D639" s="47">
        <v>4</v>
      </c>
      <c r="E639" s="47">
        <v>5</v>
      </c>
      <c r="F639" s="47">
        <v>0</v>
      </c>
      <c r="G639" s="47">
        <v>1</v>
      </c>
      <c r="H639" s="47">
        <v>2</v>
      </c>
      <c r="I639" s="47">
        <v>0</v>
      </c>
      <c r="J639" s="47">
        <v>0</v>
      </c>
      <c r="K639" s="47">
        <v>21</v>
      </c>
      <c r="L639" s="47">
        <v>262</v>
      </c>
      <c r="M639" s="47">
        <v>4</v>
      </c>
      <c r="N639" s="47">
        <v>7</v>
      </c>
      <c r="O639" s="42">
        <v>-0.6</v>
      </c>
      <c r="P639" s="42">
        <v>3.69</v>
      </c>
      <c r="Q639" s="42">
        <v>-0.39</v>
      </c>
      <c r="R639" s="42">
        <v>2.63</v>
      </c>
      <c r="S639" s="47">
        <v>12</v>
      </c>
      <c r="T639" s="42">
        <v>-0.05</v>
      </c>
      <c r="U639" s="42">
        <v>1.4500000000000002</v>
      </c>
      <c r="V639" s="42">
        <v>3.8000000000000003</v>
      </c>
      <c r="W639" s="42">
        <v>85</v>
      </c>
      <c r="X639" s="42">
        <v>105</v>
      </c>
      <c r="Y639" s="42">
        <v>0.42</v>
      </c>
      <c r="Z639" s="42">
        <v>1.42</v>
      </c>
      <c r="AA639" s="42">
        <v>2.08</v>
      </c>
      <c r="AB639" s="42">
        <v>0.33</v>
      </c>
      <c r="AC639" s="42">
        <v>0.33</v>
      </c>
      <c r="AD639" s="42">
        <v>0</v>
      </c>
      <c r="AE639" s="42">
        <v>0</v>
      </c>
      <c r="AF639" s="42">
        <v>0.17</v>
      </c>
      <c r="AG639" s="42">
        <v>0.08</v>
      </c>
      <c r="AH639" s="42">
        <v>0</v>
      </c>
      <c r="AI639" s="47">
        <v>3</v>
      </c>
      <c r="AJ639" s="47">
        <v>10</v>
      </c>
      <c r="AK639" s="47">
        <v>18</v>
      </c>
      <c r="AL639" s="47">
        <v>2</v>
      </c>
      <c r="AM639" s="47">
        <v>2</v>
      </c>
      <c r="AN639">
        <v>0</v>
      </c>
      <c r="AO639" s="47">
        <v>0</v>
      </c>
      <c r="AP639" s="47">
        <v>0</v>
      </c>
      <c r="AQ639" s="47">
        <v>1</v>
      </c>
      <c r="AR639" s="47">
        <v>0</v>
      </c>
      <c r="AS639" s="47">
        <v>2</v>
      </c>
      <c r="AT639" s="47">
        <v>7</v>
      </c>
      <c r="AU639" s="47">
        <v>7</v>
      </c>
      <c r="AV639" s="47">
        <v>2</v>
      </c>
      <c r="AW639" s="47">
        <v>2</v>
      </c>
      <c r="AX639" s="47">
        <v>0</v>
      </c>
      <c r="AY639">
        <v>0</v>
      </c>
      <c r="AZ639" s="47">
        <v>2</v>
      </c>
      <c r="BA639" s="47">
        <v>0</v>
      </c>
      <c r="BB639">
        <v>0</v>
      </c>
      <c r="BC639" t="s">
        <v>412</v>
      </c>
      <c r="BD639">
        <v>8.9</v>
      </c>
      <c r="BE639">
        <v>22.9</v>
      </c>
      <c r="BF639">
        <v>6</v>
      </c>
      <c r="BG639">
        <v>6</v>
      </c>
    </row>
    <row r="640" spans="1:59" x14ac:dyDescent="0.25">
      <c r="A640" s="47">
        <v>1</v>
      </c>
      <c r="B640" s="47">
        <v>5</v>
      </c>
      <c r="C640" s="47">
        <v>7</v>
      </c>
      <c r="D640" s="47">
        <v>0</v>
      </c>
      <c r="E640" s="47">
        <v>4</v>
      </c>
      <c r="F640" s="47">
        <v>0</v>
      </c>
      <c r="G640" s="47">
        <v>0</v>
      </c>
      <c r="H640" s="47">
        <v>0</v>
      </c>
      <c r="I640" s="47">
        <v>0</v>
      </c>
      <c r="J640" s="47">
        <v>0</v>
      </c>
      <c r="K640" s="47">
        <v>21</v>
      </c>
      <c r="L640" s="47">
        <v>327</v>
      </c>
      <c r="M640" s="47">
        <v>3</v>
      </c>
      <c r="N640" s="47">
        <v>7</v>
      </c>
      <c r="O640" s="42">
        <v>-0.3</v>
      </c>
      <c r="P640" s="42">
        <v>1.6</v>
      </c>
      <c r="Q640" s="42">
        <v>-0.41</v>
      </c>
      <c r="R640" s="42">
        <v>0.82</v>
      </c>
      <c r="S640" s="47">
        <v>6</v>
      </c>
      <c r="T640" s="42">
        <v>0.14000000000000001</v>
      </c>
      <c r="U640" s="42">
        <v>0.39999999999999997</v>
      </c>
      <c r="V640" s="42">
        <v>1.65</v>
      </c>
      <c r="W640" s="42">
        <v>77</v>
      </c>
      <c r="X640" s="42">
        <v>103</v>
      </c>
      <c r="Y640" s="42">
        <v>0.67</v>
      </c>
      <c r="Z640" s="42">
        <v>0.83</v>
      </c>
      <c r="AA640" s="42">
        <v>1.17</v>
      </c>
      <c r="AB640" s="42">
        <v>0.17</v>
      </c>
      <c r="AC640" s="42">
        <v>0</v>
      </c>
      <c r="AD640" s="42">
        <v>0</v>
      </c>
      <c r="AE640" s="42">
        <v>0</v>
      </c>
      <c r="AF640" s="42">
        <v>0</v>
      </c>
      <c r="AG640" s="42">
        <v>0</v>
      </c>
      <c r="AH640" s="42">
        <v>0</v>
      </c>
      <c r="AI640" s="47">
        <v>1</v>
      </c>
      <c r="AJ640" s="47">
        <v>3</v>
      </c>
      <c r="AK640" s="47">
        <v>5</v>
      </c>
      <c r="AL640" s="47">
        <v>1</v>
      </c>
      <c r="AM640" s="47">
        <v>0</v>
      </c>
      <c r="AN640">
        <v>0</v>
      </c>
      <c r="AO640" s="47">
        <v>0</v>
      </c>
      <c r="AP640" s="47">
        <v>0</v>
      </c>
      <c r="AQ640" s="47">
        <v>0</v>
      </c>
      <c r="AR640" s="47">
        <v>0</v>
      </c>
      <c r="AS640" s="47">
        <v>3</v>
      </c>
      <c r="AT640" s="47">
        <v>2</v>
      </c>
      <c r="AU640" s="47">
        <v>2</v>
      </c>
      <c r="AV640" s="47">
        <v>0</v>
      </c>
      <c r="AW640" s="47">
        <v>0</v>
      </c>
      <c r="AX640" s="47">
        <v>0</v>
      </c>
      <c r="AY640">
        <v>0</v>
      </c>
      <c r="AZ640" s="47">
        <v>0</v>
      </c>
      <c r="BA640" s="47">
        <v>0</v>
      </c>
      <c r="BB640">
        <v>0</v>
      </c>
      <c r="BC640" t="s">
        <v>516</v>
      </c>
      <c r="BD640">
        <v>1.5999999999999996</v>
      </c>
      <c r="BE640">
        <v>3.3</v>
      </c>
      <c r="BF640">
        <v>4</v>
      </c>
      <c r="BG640">
        <v>2</v>
      </c>
    </row>
    <row r="641" spans="1:59" x14ac:dyDescent="0.25">
      <c r="A641" s="47">
        <v>5</v>
      </c>
      <c r="B641" s="47">
        <v>14</v>
      </c>
      <c r="C641" s="47">
        <v>21</v>
      </c>
      <c r="D641" s="47">
        <v>5</v>
      </c>
      <c r="E641" s="47">
        <v>3</v>
      </c>
      <c r="F641" s="47">
        <v>0</v>
      </c>
      <c r="G641" s="47">
        <v>4</v>
      </c>
      <c r="H641" s="47">
        <v>0</v>
      </c>
      <c r="I641" s="47">
        <v>0</v>
      </c>
      <c r="J641" s="47">
        <v>0</v>
      </c>
      <c r="K641" s="47">
        <v>21</v>
      </c>
      <c r="L641" s="47">
        <v>327</v>
      </c>
      <c r="M641" s="47">
        <v>3</v>
      </c>
      <c r="N641" s="47">
        <v>7</v>
      </c>
      <c r="O641" s="42">
        <v>-0.3</v>
      </c>
      <c r="P641" s="42">
        <v>1.97</v>
      </c>
      <c r="Q641" s="42">
        <v>-0.41</v>
      </c>
      <c r="R641" s="42">
        <v>0.81</v>
      </c>
      <c r="S641" s="47">
        <v>18</v>
      </c>
      <c r="T641" s="42">
        <v>0.16</v>
      </c>
      <c r="U641" s="42">
        <v>0.76666666666666661</v>
      </c>
      <c r="V641" s="42">
        <v>0.8666666666666667</v>
      </c>
      <c r="W641" s="42">
        <v>83</v>
      </c>
      <c r="X641" s="42">
        <v>103</v>
      </c>
      <c r="Y641" s="42">
        <v>0.17</v>
      </c>
      <c r="Z641" s="42">
        <v>0.78</v>
      </c>
      <c r="AA641" s="42">
        <v>1.17</v>
      </c>
      <c r="AB641" s="42">
        <v>0.28000000000000003</v>
      </c>
      <c r="AC641" s="42">
        <v>0.28000000000000003</v>
      </c>
      <c r="AD641" s="42">
        <v>0</v>
      </c>
      <c r="AE641" s="42">
        <v>0</v>
      </c>
      <c r="AF641" s="42">
        <v>0</v>
      </c>
      <c r="AG641" s="42">
        <v>0.22</v>
      </c>
      <c r="AH641" s="42">
        <v>0</v>
      </c>
      <c r="AI641" s="47">
        <v>2</v>
      </c>
      <c r="AJ641" s="47">
        <v>6</v>
      </c>
      <c r="AK641" s="47">
        <v>10</v>
      </c>
      <c r="AL641" s="47">
        <v>2</v>
      </c>
      <c r="AM641" s="47">
        <v>3</v>
      </c>
      <c r="AN641">
        <v>0</v>
      </c>
      <c r="AO641" s="47">
        <v>0</v>
      </c>
      <c r="AP641" s="47">
        <v>0</v>
      </c>
      <c r="AQ641" s="47">
        <v>2</v>
      </c>
      <c r="AR641" s="47">
        <v>0</v>
      </c>
      <c r="AS641" s="47">
        <v>1</v>
      </c>
      <c r="AT641" s="47">
        <v>8</v>
      </c>
      <c r="AU641" s="47">
        <v>11</v>
      </c>
      <c r="AV641" s="47">
        <v>3</v>
      </c>
      <c r="AW641" s="47">
        <v>2</v>
      </c>
      <c r="AX641" s="47">
        <v>0</v>
      </c>
      <c r="AY641">
        <v>0</v>
      </c>
      <c r="AZ641" s="47">
        <v>0</v>
      </c>
      <c r="BA641" s="47">
        <v>2</v>
      </c>
      <c r="BB641">
        <v>0</v>
      </c>
      <c r="BC641" t="s">
        <v>473</v>
      </c>
      <c r="BD641">
        <v>8</v>
      </c>
      <c r="BE641">
        <v>7.8000000000000007</v>
      </c>
      <c r="BF641">
        <v>10</v>
      </c>
      <c r="BG641">
        <v>9</v>
      </c>
    </row>
    <row r="642" spans="1:59" x14ac:dyDescent="0.25">
      <c r="A642" s="47">
        <v>1</v>
      </c>
      <c r="B642" s="47">
        <v>3</v>
      </c>
      <c r="C642" s="47">
        <v>8</v>
      </c>
      <c r="D642" s="47">
        <v>7</v>
      </c>
      <c r="E642" s="47">
        <v>3</v>
      </c>
      <c r="F642" s="47">
        <v>0</v>
      </c>
      <c r="G642" s="47">
        <v>3</v>
      </c>
      <c r="H642" s="47">
        <v>4</v>
      </c>
      <c r="I642" s="47">
        <v>0</v>
      </c>
      <c r="J642" s="47">
        <v>0</v>
      </c>
      <c r="K642" s="47">
        <v>21</v>
      </c>
      <c r="L642" s="47">
        <v>327</v>
      </c>
      <c r="M642" s="47">
        <v>5</v>
      </c>
      <c r="N642" s="47">
        <v>3</v>
      </c>
      <c r="O642" s="42">
        <v>6.4</v>
      </c>
      <c r="P642" s="42">
        <v>5.05</v>
      </c>
      <c r="Q642" s="42">
        <v>0.85</v>
      </c>
      <c r="R642" s="42">
        <v>4.42</v>
      </c>
      <c r="S642" s="47">
        <v>9</v>
      </c>
      <c r="T642" s="42">
        <v>5.28</v>
      </c>
      <c r="U642" s="42">
        <v>3.25</v>
      </c>
      <c r="V642" s="42">
        <v>5.36</v>
      </c>
      <c r="W642" s="42">
        <v>72</v>
      </c>
      <c r="X642" s="42">
        <v>103</v>
      </c>
      <c r="Y642" s="42">
        <v>0.33</v>
      </c>
      <c r="Z642" s="42">
        <v>0.33</v>
      </c>
      <c r="AA642" s="42">
        <v>0.89</v>
      </c>
      <c r="AB642" s="42">
        <v>0.11</v>
      </c>
      <c r="AC642" s="42">
        <v>0.78</v>
      </c>
      <c r="AD642" s="42">
        <v>0</v>
      </c>
      <c r="AE642" s="42">
        <v>0</v>
      </c>
      <c r="AF642" s="42">
        <v>0.44</v>
      </c>
      <c r="AG642" s="42">
        <v>0.33</v>
      </c>
      <c r="AH642" s="42">
        <v>0</v>
      </c>
      <c r="AI642" s="47">
        <v>2</v>
      </c>
      <c r="AJ642" s="47">
        <v>2</v>
      </c>
      <c r="AK642" s="47">
        <v>2</v>
      </c>
      <c r="AL642" s="47">
        <v>0</v>
      </c>
      <c r="AM642" s="47">
        <v>2</v>
      </c>
      <c r="AN642">
        <v>0</v>
      </c>
      <c r="AO642" s="47">
        <v>0</v>
      </c>
      <c r="AP642" s="47">
        <v>1</v>
      </c>
      <c r="AQ642" s="47">
        <v>3</v>
      </c>
      <c r="AR642" s="47">
        <v>0</v>
      </c>
      <c r="AS642" s="47">
        <v>1</v>
      </c>
      <c r="AT642" s="47">
        <v>1</v>
      </c>
      <c r="AU642" s="47">
        <v>6</v>
      </c>
      <c r="AV642" s="47">
        <v>1</v>
      </c>
      <c r="AW642" s="47">
        <v>5</v>
      </c>
      <c r="AX642" s="47">
        <v>0</v>
      </c>
      <c r="AY642">
        <v>0</v>
      </c>
      <c r="AZ642" s="47">
        <v>3</v>
      </c>
      <c r="BA642" s="47">
        <v>0</v>
      </c>
      <c r="BB642">
        <v>0</v>
      </c>
      <c r="BC642" t="s">
        <v>395</v>
      </c>
      <c r="BD642">
        <v>16</v>
      </c>
      <c r="BE642">
        <v>26.9</v>
      </c>
      <c r="BF642">
        <v>5</v>
      </c>
      <c r="BG642">
        <v>5</v>
      </c>
    </row>
    <row r="643" spans="1:59" x14ac:dyDescent="0.25">
      <c r="A643" s="47">
        <v>0</v>
      </c>
      <c r="B643" s="47">
        <v>4</v>
      </c>
      <c r="C643" s="47">
        <v>5</v>
      </c>
      <c r="D643" s="47">
        <v>2</v>
      </c>
      <c r="E643" s="47">
        <v>4</v>
      </c>
      <c r="F643" s="47">
        <v>1</v>
      </c>
      <c r="G643" s="47">
        <v>0</v>
      </c>
      <c r="H643" s="47">
        <v>0</v>
      </c>
      <c r="I643" s="47">
        <v>0</v>
      </c>
      <c r="J643" s="47">
        <v>0</v>
      </c>
      <c r="K643" s="47">
        <v>21</v>
      </c>
      <c r="L643" s="47">
        <v>327</v>
      </c>
      <c r="M643" s="47">
        <v>4</v>
      </c>
      <c r="N643" s="47">
        <v>7</v>
      </c>
      <c r="O643" s="42">
        <v>5.4</v>
      </c>
      <c r="P643" s="42">
        <v>2.97</v>
      </c>
      <c r="Q643" s="42">
        <v>0.28999999999999998</v>
      </c>
      <c r="R643" s="42">
        <v>2.38</v>
      </c>
      <c r="S643" s="47">
        <v>5</v>
      </c>
      <c r="T643" s="42">
        <v>4.4800000000000004</v>
      </c>
      <c r="U643" s="42">
        <v>2.5750000000000002</v>
      </c>
      <c r="V643" s="42">
        <v>1.6</v>
      </c>
      <c r="W643" s="42">
        <v>38</v>
      </c>
      <c r="X643" s="42">
        <v>66</v>
      </c>
      <c r="Y643" s="42">
        <v>0.8</v>
      </c>
      <c r="Z643" s="42">
        <v>0.8</v>
      </c>
      <c r="AA643" s="42">
        <v>1</v>
      </c>
      <c r="AB643" s="42">
        <v>0</v>
      </c>
      <c r="AC643" s="42">
        <v>0.4</v>
      </c>
      <c r="AD643" s="42">
        <v>0</v>
      </c>
      <c r="AE643" s="42">
        <v>0.2</v>
      </c>
      <c r="AF643" s="42">
        <v>0</v>
      </c>
      <c r="AG643" s="42">
        <v>0</v>
      </c>
      <c r="AH643" s="42">
        <v>0</v>
      </c>
      <c r="AI643" s="47">
        <v>2</v>
      </c>
      <c r="AJ643" s="47">
        <v>3</v>
      </c>
      <c r="AK643" s="47">
        <v>3</v>
      </c>
      <c r="AL643" s="47">
        <v>0</v>
      </c>
      <c r="AM643" s="47">
        <v>2</v>
      </c>
      <c r="AN643">
        <v>1</v>
      </c>
      <c r="AO643" s="47">
        <v>0</v>
      </c>
      <c r="AP643" s="47">
        <v>0</v>
      </c>
      <c r="AQ643" s="47">
        <v>0</v>
      </c>
      <c r="AR643" s="47">
        <v>0</v>
      </c>
      <c r="AS643" s="47">
        <v>2</v>
      </c>
      <c r="AT643" s="47">
        <v>1</v>
      </c>
      <c r="AU643" s="47">
        <v>2</v>
      </c>
      <c r="AV643" s="47">
        <v>0</v>
      </c>
      <c r="AW643" s="47">
        <v>0</v>
      </c>
      <c r="AX643" s="47">
        <v>0</v>
      </c>
      <c r="AY643">
        <v>0</v>
      </c>
      <c r="AZ643" s="47">
        <v>0</v>
      </c>
      <c r="BA643" s="47">
        <v>0</v>
      </c>
      <c r="BB643">
        <v>0</v>
      </c>
      <c r="BC643" t="s">
        <v>479</v>
      </c>
      <c r="BD643">
        <v>10.3</v>
      </c>
      <c r="BE643">
        <v>1.6</v>
      </c>
      <c r="BF643">
        <v>4</v>
      </c>
      <c r="BG643">
        <v>1</v>
      </c>
    </row>
    <row r="644" spans="1:59" x14ac:dyDescent="0.25">
      <c r="A644" s="47">
        <v>5</v>
      </c>
      <c r="B644" s="47">
        <v>16</v>
      </c>
      <c r="C644" s="47">
        <v>13</v>
      </c>
      <c r="D644" s="47">
        <v>6</v>
      </c>
      <c r="E644" s="47">
        <v>12</v>
      </c>
      <c r="F644" s="47">
        <v>0</v>
      </c>
      <c r="G644" s="47">
        <v>2</v>
      </c>
      <c r="H644" s="47">
        <v>0</v>
      </c>
      <c r="I644" s="47">
        <v>0</v>
      </c>
      <c r="J644" s="47">
        <v>0</v>
      </c>
      <c r="K644" s="47">
        <v>21</v>
      </c>
      <c r="L644" s="47">
        <v>293</v>
      </c>
      <c r="M644" s="47">
        <v>4</v>
      </c>
      <c r="N644" s="47">
        <v>7</v>
      </c>
      <c r="O644" s="42">
        <v>2.2000000000000002</v>
      </c>
      <c r="P644" s="42">
        <v>5.55</v>
      </c>
      <c r="Q644" s="42">
        <v>0.02</v>
      </c>
      <c r="R644" s="42">
        <v>2.41</v>
      </c>
      <c r="S644" s="47">
        <v>11</v>
      </c>
      <c r="T644" s="42">
        <v>2.0699999999999998</v>
      </c>
      <c r="U644" s="42">
        <v>2.65</v>
      </c>
      <c r="V644" s="42">
        <v>2.12</v>
      </c>
      <c r="W644" s="42">
        <v>52</v>
      </c>
      <c r="X644" s="42">
        <v>75</v>
      </c>
      <c r="Y644" s="42">
        <v>1.0900000000000001</v>
      </c>
      <c r="Z644" s="42">
        <v>1.45</v>
      </c>
      <c r="AA644" s="42">
        <v>1.18</v>
      </c>
      <c r="AB644" s="42">
        <v>0.45</v>
      </c>
      <c r="AC644" s="42">
        <v>0.55000000000000004</v>
      </c>
      <c r="AD644" s="42">
        <v>0</v>
      </c>
      <c r="AE644" s="42">
        <v>0</v>
      </c>
      <c r="AF644" s="42">
        <v>0</v>
      </c>
      <c r="AG644" s="42">
        <v>0.18</v>
      </c>
      <c r="AH644" s="42">
        <v>0</v>
      </c>
      <c r="AI644" s="47">
        <v>6</v>
      </c>
      <c r="AJ644" s="47">
        <v>9</v>
      </c>
      <c r="AK644" s="47">
        <v>9</v>
      </c>
      <c r="AL644" s="47">
        <v>3</v>
      </c>
      <c r="AM644" s="47">
        <v>3</v>
      </c>
      <c r="AN644">
        <v>0</v>
      </c>
      <c r="AO644" s="47">
        <v>0</v>
      </c>
      <c r="AP644" s="47">
        <v>0</v>
      </c>
      <c r="AQ644" s="47">
        <v>2</v>
      </c>
      <c r="AR644" s="47">
        <v>0</v>
      </c>
      <c r="AS644" s="47">
        <v>6</v>
      </c>
      <c r="AT644" s="47">
        <v>7</v>
      </c>
      <c r="AU644" s="47">
        <v>4</v>
      </c>
      <c r="AV644" s="47">
        <v>2</v>
      </c>
      <c r="AW644" s="47">
        <v>3</v>
      </c>
      <c r="AX644" s="47">
        <v>0</v>
      </c>
      <c r="AY644">
        <v>0</v>
      </c>
      <c r="AZ644" s="47">
        <v>0</v>
      </c>
      <c r="BA644" s="47">
        <v>0</v>
      </c>
      <c r="BB644">
        <v>0</v>
      </c>
      <c r="BC644" t="s">
        <v>846</v>
      </c>
      <c r="BD644">
        <v>12.9</v>
      </c>
      <c r="BE644">
        <v>10.600000000000001</v>
      </c>
      <c r="BF644">
        <v>5</v>
      </c>
      <c r="BG644">
        <v>5</v>
      </c>
    </row>
    <row r="645" spans="1:59" x14ac:dyDescent="0.25">
      <c r="A645" s="47">
        <v>3</v>
      </c>
      <c r="B645" s="47">
        <v>32</v>
      </c>
      <c r="C645" s="47">
        <v>20</v>
      </c>
      <c r="D645" s="47">
        <v>3</v>
      </c>
      <c r="E645" s="47">
        <v>3</v>
      </c>
      <c r="F645" s="47">
        <v>0</v>
      </c>
      <c r="G645" s="47">
        <v>0</v>
      </c>
      <c r="H645" s="47">
        <v>0</v>
      </c>
      <c r="I645" s="47">
        <v>0</v>
      </c>
      <c r="J645" s="47">
        <v>0</v>
      </c>
      <c r="K645" s="47">
        <v>21</v>
      </c>
      <c r="L645" s="47">
        <v>262</v>
      </c>
      <c r="M645" s="47">
        <v>4</v>
      </c>
      <c r="N645" s="47">
        <v>2</v>
      </c>
      <c r="O645" s="42">
        <v>1.2</v>
      </c>
      <c r="P645" s="42">
        <v>5.95</v>
      </c>
      <c r="Q645" s="42">
        <v>0.17</v>
      </c>
      <c r="R645" s="42">
        <v>1.8</v>
      </c>
      <c r="S645" s="47">
        <v>18</v>
      </c>
      <c r="T645" s="42">
        <v>1.32</v>
      </c>
      <c r="U645" s="42">
        <v>3.0714285714285716</v>
      </c>
      <c r="V645" s="42">
        <v>0.9818181818181817</v>
      </c>
      <c r="W645" s="42">
        <v>71</v>
      </c>
      <c r="X645" s="42">
        <v>71</v>
      </c>
      <c r="Y645" s="42">
        <v>0.17</v>
      </c>
      <c r="Z645" s="42">
        <v>1.78</v>
      </c>
      <c r="AA645" s="42">
        <v>1.1100000000000001</v>
      </c>
      <c r="AB645" s="42">
        <v>0.17</v>
      </c>
      <c r="AC645" s="42">
        <v>0.17</v>
      </c>
      <c r="AD645" s="42">
        <v>0</v>
      </c>
      <c r="AE645" s="42">
        <v>0</v>
      </c>
      <c r="AF645" s="42">
        <v>0</v>
      </c>
      <c r="AG645" s="42">
        <v>0</v>
      </c>
      <c r="AH645" s="42">
        <v>0</v>
      </c>
      <c r="AI645" s="47">
        <v>1</v>
      </c>
      <c r="AJ645" s="47">
        <v>20</v>
      </c>
      <c r="AK645" s="47">
        <v>8</v>
      </c>
      <c r="AL645" s="47">
        <v>2</v>
      </c>
      <c r="AM645" s="47">
        <v>3</v>
      </c>
      <c r="AN645">
        <v>0</v>
      </c>
      <c r="AO645" s="47">
        <v>0</v>
      </c>
      <c r="AP645" s="47">
        <v>0</v>
      </c>
      <c r="AQ645" s="47">
        <v>0</v>
      </c>
      <c r="AR645" s="47">
        <v>0</v>
      </c>
      <c r="AS645" s="47">
        <v>2</v>
      </c>
      <c r="AT645" s="47">
        <v>12</v>
      </c>
      <c r="AU645" s="47">
        <v>12</v>
      </c>
      <c r="AV645" s="47">
        <v>1</v>
      </c>
      <c r="AW645" s="47">
        <v>0</v>
      </c>
      <c r="AX645" s="47">
        <v>0</v>
      </c>
      <c r="AY645">
        <v>0</v>
      </c>
      <c r="AZ645" s="47">
        <v>0</v>
      </c>
      <c r="BA645" s="47">
        <v>0</v>
      </c>
      <c r="BB645">
        <v>0</v>
      </c>
      <c r="BC645" t="s">
        <v>310</v>
      </c>
      <c r="BD645">
        <v>22.5</v>
      </c>
      <c r="BE645">
        <v>10.799999999999999</v>
      </c>
      <c r="BF645">
        <v>7</v>
      </c>
      <c r="BG645">
        <v>11</v>
      </c>
    </row>
    <row r="646" spans="1:59" x14ac:dyDescent="0.25">
      <c r="A646" s="47">
        <v>2</v>
      </c>
      <c r="B646" s="47">
        <v>10</v>
      </c>
      <c r="C646" s="47">
        <v>11</v>
      </c>
      <c r="D646" s="47">
        <v>7</v>
      </c>
      <c r="E646" s="47">
        <v>20</v>
      </c>
      <c r="F646" s="47">
        <v>0</v>
      </c>
      <c r="G646" s="47">
        <v>4</v>
      </c>
      <c r="H646" s="47">
        <v>1</v>
      </c>
      <c r="I646" s="47">
        <v>0</v>
      </c>
      <c r="J646" s="47">
        <v>0</v>
      </c>
      <c r="K646" s="47">
        <v>21</v>
      </c>
      <c r="L646" s="47">
        <v>262</v>
      </c>
      <c r="M646" s="47">
        <v>5</v>
      </c>
      <c r="N646" s="47">
        <v>7</v>
      </c>
      <c r="O646" s="42">
        <v>3.9</v>
      </c>
      <c r="P646" s="42">
        <v>6.05</v>
      </c>
      <c r="Q646" s="42">
        <v>0.23</v>
      </c>
      <c r="R646" s="42">
        <v>2.2999999999999998</v>
      </c>
      <c r="S646" s="47">
        <v>15</v>
      </c>
      <c r="T646" s="42">
        <v>3.37</v>
      </c>
      <c r="U646" s="42">
        <v>2.9124999999999996</v>
      </c>
      <c r="V646" s="42">
        <v>1.6285714285714283</v>
      </c>
      <c r="W646" s="42">
        <v>53</v>
      </c>
      <c r="X646" s="42">
        <v>71</v>
      </c>
      <c r="Y646" s="42">
        <v>1.33</v>
      </c>
      <c r="Z646" s="42">
        <v>0.67</v>
      </c>
      <c r="AA646" s="42">
        <v>0.73</v>
      </c>
      <c r="AB646" s="42">
        <v>0.13</v>
      </c>
      <c r="AC646" s="42">
        <v>0.47</v>
      </c>
      <c r="AD646" s="42">
        <v>0</v>
      </c>
      <c r="AE646" s="42">
        <v>0</v>
      </c>
      <c r="AF646" s="42">
        <v>7.0000000000000007E-2</v>
      </c>
      <c r="AG646" s="42">
        <v>0.27</v>
      </c>
      <c r="AH646" s="42">
        <v>0</v>
      </c>
      <c r="AI646" s="47">
        <v>13</v>
      </c>
      <c r="AJ646" s="47">
        <v>8</v>
      </c>
      <c r="AK646" s="47">
        <v>9</v>
      </c>
      <c r="AL646" s="47">
        <v>1</v>
      </c>
      <c r="AM646" s="47">
        <v>4</v>
      </c>
      <c r="AN646">
        <v>0</v>
      </c>
      <c r="AO646" s="47">
        <v>0</v>
      </c>
      <c r="AP646" s="47">
        <v>1</v>
      </c>
      <c r="AQ646" s="47">
        <v>0</v>
      </c>
      <c r="AR646" s="47">
        <v>0</v>
      </c>
      <c r="AS646" s="47">
        <v>7</v>
      </c>
      <c r="AT646" s="47">
        <v>2</v>
      </c>
      <c r="AU646" s="47">
        <v>2</v>
      </c>
      <c r="AV646" s="47">
        <v>1</v>
      </c>
      <c r="AW646" s="47">
        <v>3</v>
      </c>
      <c r="AX646" s="47">
        <v>0</v>
      </c>
      <c r="AY646">
        <v>0</v>
      </c>
      <c r="AZ646" s="47">
        <v>0</v>
      </c>
      <c r="BA646" s="47">
        <v>4</v>
      </c>
      <c r="BB646">
        <v>0</v>
      </c>
      <c r="BC646" t="s">
        <v>357</v>
      </c>
      <c r="BD646">
        <v>23.6</v>
      </c>
      <c r="BE646">
        <v>11.5</v>
      </c>
      <c r="BF646">
        <v>8</v>
      </c>
      <c r="BG646">
        <v>7</v>
      </c>
    </row>
    <row r="647" spans="1:59" x14ac:dyDescent="0.25">
      <c r="A647" s="47">
        <v>2</v>
      </c>
      <c r="B647" s="47">
        <v>13</v>
      </c>
      <c r="C647" s="47">
        <v>9</v>
      </c>
      <c r="D647" s="47">
        <v>10</v>
      </c>
      <c r="E647" s="47">
        <v>15</v>
      </c>
      <c r="F647" s="47">
        <v>2</v>
      </c>
      <c r="G647" s="47">
        <v>3</v>
      </c>
      <c r="H647" s="47">
        <v>3</v>
      </c>
      <c r="I647" s="47">
        <v>0</v>
      </c>
      <c r="J647" s="47">
        <v>0</v>
      </c>
      <c r="K647" s="47">
        <v>21</v>
      </c>
      <c r="L647" s="47">
        <v>293</v>
      </c>
      <c r="M647" s="47">
        <v>5</v>
      </c>
      <c r="N647" s="47">
        <v>2</v>
      </c>
      <c r="O647" s="42">
        <v>0.5</v>
      </c>
      <c r="P647" s="42">
        <v>10.34</v>
      </c>
      <c r="Q647" s="42">
        <v>-0.16</v>
      </c>
      <c r="R647" s="42">
        <v>4.78</v>
      </c>
      <c r="S647" s="47">
        <v>14</v>
      </c>
      <c r="T647" s="42">
        <v>0.84</v>
      </c>
      <c r="U647" s="42">
        <v>6.8285714285714283</v>
      </c>
      <c r="V647" s="42">
        <v>2.7285714285714282</v>
      </c>
      <c r="W647" s="42">
        <v>55</v>
      </c>
      <c r="X647" s="42">
        <v>2</v>
      </c>
      <c r="Y647" s="42">
        <v>1.07</v>
      </c>
      <c r="Z647" s="42">
        <v>0.93</v>
      </c>
      <c r="AA647" s="42">
        <v>0.64</v>
      </c>
      <c r="AB647" s="42">
        <v>0.14000000000000001</v>
      </c>
      <c r="AC647" s="42">
        <v>0.71</v>
      </c>
      <c r="AD647" s="42">
        <v>0</v>
      </c>
      <c r="AE647" s="42">
        <v>0.14000000000000001</v>
      </c>
      <c r="AF647" s="42">
        <v>0.21</v>
      </c>
      <c r="AG647" s="42">
        <v>0.21</v>
      </c>
      <c r="AH647" s="42">
        <v>0</v>
      </c>
      <c r="AI647" s="47">
        <v>11</v>
      </c>
      <c r="AJ647" s="47">
        <v>7</v>
      </c>
      <c r="AK647" s="47">
        <v>4</v>
      </c>
      <c r="AL647" s="47">
        <v>1</v>
      </c>
      <c r="AM647" s="47">
        <v>6</v>
      </c>
      <c r="AN647">
        <v>2</v>
      </c>
      <c r="AO647" s="47">
        <v>0</v>
      </c>
      <c r="AP647" s="47">
        <v>2</v>
      </c>
      <c r="AQ647" s="47">
        <v>2</v>
      </c>
      <c r="AR647" s="47">
        <v>0</v>
      </c>
      <c r="AS647" s="47">
        <v>4</v>
      </c>
      <c r="AT647" s="47">
        <v>6</v>
      </c>
      <c r="AU647" s="47">
        <v>5</v>
      </c>
      <c r="AV647" s="47">
        <v>1</v>
      </c>
      <c r="AW647" s="47">
        <v>4</v>
      </c>
      <c r="AX647" s="47">
        <v>0</v>
      </c>
      <c r="AY647">
        <v>0</v>
      </c>
      <c r="AZ647" s="47">
        <v>1</v>
      </c>
      <c r="BA647" s="47">
        <v>1</v>
      </c>
      <c r="BB647">
        <v>0</v>
      </c>
      <c r="BC647" t="s">
        <v>540</v>
      </c>
      <c r="BD647">
        <v>44.9</v>
      </c>
      <c r="BE647">
        <v>19.099999999999998</v>
      </c>
      <c r="BF647">
        <v>7</v>
      </c>
      <c r="BG647">
        <v>7</v>
      </c>
    </row>
    <row r="648" spans="1:59" x14ac:dyDescent="0.25">
      <c r="A648" s="47">
        <v>3</v>
      </c>
      <c r="B648" s="47">
        <v>6</v>
      </c>
      <c r="C648" s="47">
        <v>11</v>
      </c>
      <c r="D648" s="47">
        <v>9</v>
      </c>
      <c r="E648" s="47">
        <v>16</v>
      </c>
      <c r="F648" s="47">
        <v>0</v>
      </c>
      <c r="G648" s="47">
        <v>1</v>
      </c>
      <c r="H648" s="47">
        <v>1</v>
      </c>
      <c r="I648" s="47">
        <v>0</v>
      </c>
      <c r="J648" s="47">
        <v>0</v>
      </c>
      <c r="K648" s="47">
        <v>21</v>
      </c>
      <c r="L648" s="47">
        <v>293</v>
      </c>
      <c r="M648" s="47">
        <v>4</v>
      </c>
      <c r="N648" s="47">
        <v>6</v>
      </c>
      <c r="O648" s="42">
        <v>0.8</v>
      </c>
      <c r="P648" s="42">
        <v>4.24</v>
      </c>
      <c r="Q648" s="42">
        <v>-0.3</v>
      </c>
      <c r="R648" s="42">
        <v>2.2200000000000002</v>
      </c>
      <c r="S648" s="47">
        <v>10</v>
      </c>
      <c r="T648" s="42">
        <v>1</v>
      </c>
      <c r="U648" s="42">
        <v>3.0500000000000003</v>
      </c>
      <c r="V648" s="42">
        <v>1.6666666666666663</v>
      </c>
      <c r="W648" s="42">
        <v>71</v>
      </c>
      <c r="X648" s="42">
        <v>30</v>
      </c>
      <c r="Y648" s="42">
        <v>1.6</v>
      </c>
      <c r="Z648" s="42">
        <v>0.6</v>
      </c>
      <c r="AA648" s="42">
        <v>1.1000000000000001</v>
      </c>
      <c r="AB648" s="42">
        <v>0.3</v>
      </c>
      <c r="AC648" s="42">
        <v>0.9</v>
      </c>
      <c r="AD648" s="42">
        <v>0</v>
      </c>
      <c r="AE648" s="42">
        <v>0</v>
      </c>
      <c r="AF648" s="42">
        <v>0.1</v>
      </c>
      <c r="AG648" s="42">
        <v>0.1</v>
      </c>
      <c r="AH648" s="42">
        <v>0</v>
      </c>
      <c r="AI648" s="47">
        <v>5</v>
      </c>
      <c r="AJ648" s="47">
        <v>0</v>
      </c>
      <c r="AK648" s="47">
        <v>4</v>
      </c>
      <c r="AL648" s="47">
        <v>1</v>
      </c>
      <c r="AM648" s="47">
        <v>5</v>
      </c>
      <c r="AN648">
        <v>0</v>
      </c>
      <c r="AO648" s="47">
        <v>0</v>
      </c>
      <c r="AP648" s="47">
        <v>1</v>
      </c>
      <c r="AQ648" s="47">
        <v>0</v>
      </c>
      <c r="AR648" s="47">
        <v>0</v>
      </c>
      <c r="AS648" s="47">
        <v>11</v>
      </c>
      <c r="AT648" s="47">
        <v>6</v>
      </c>
      <c r="AU648" s="47">
        <v>7</v>
      </c>
      <c r="AV648" s="47">
        <v>2</v>
      </c>
      <c r="AW648" s="47">
        <v>4</v>
      </c>
      <c r="AX648" s="47">
        <v>0</v>
      </c>
      <c r="AY648">
        <v>0</v>
      </c>
      <c r="AZ648" s="47">
        <v>0</v>
      </c>
      <c r="BA648" s="47">
        <v>1</v>
      </c>
      <c r="BB648">
        <v>0</v>
      </c>
      <c r="BC648" t="s">
        <v>296</v>
      </c>
      <c r="BD648">
        <v>12.3</v>
      </c>
      <c r="BE648">
        <v>13</v>
      </c>
      <c r="BF648">
        <v>4</v>
      </c>
      <c r="BG648">
        <v>8</v>
      </c>
    </row>
    <row r="649" spans="1:59" x14ac:dyDescent="0.25">
      <c r="A649" s="47">
        <v>4</v>
      </c>
      <c r="B649" s="47">
        <v>25</v>
      </c>
      <c r="C649" s="47">
        <v>27</v>
      </c>
      <c r="D649" s="47">
        <v>15</v>
      </c>
      <c r="E649" s="47">
        <v>14</v>
      </c>
      <c r="F649" s="47">
        <v>1</v>
      </c>
      <c r="G649" s="47">
        <v>7</v>
      </c>
      <c r="H649" s="47">
        <v>2</v>
      </c>
      <c r="I649" s="47">
        <v>0</v>
      </c>
      <c r="J649" s="47">
        <v>0</v>
      </c>
      <c r="K649" s="47">
        <v>21</v>
      </c>
      <c r="L649" s="47">
        <v>293</v>
      </c>
      <c r="M649" s="47">
        <v>4</v>
      </c>
      <c r="N649" s="47">
        <v>7</v>
      </c>
      <c r="O649" s="42">
        <v>0.6</v>
      </c>
      <c r="P649" s="42">
        <v>6.67</v>
      </c>
      <c r="Q649" s="42">
        <v>-0.12</v>
      </c>
      <c r="R649" s="42">
        <v>4.33</v>
      </c>
      <c r="S649" s="47">
        <v>16</v>
      </c>
      <c r="T649" s="42">
        <v>0.92</v>
      </c>
      <c r="U649" s="42">
        <v>5.8699999999999992</v>
      </c>
      <c r="V649" s="42">
        <v>1.75</v>
      </c>
      <c r="W649" s="42">
        <v>80</v>
      </c>
      <c r="X649" s="42">
        <v>75</v>
      </c>
      <c r="Y649" s="42">
        <v>0.88</v>
      </c>
      <c r="Z649" s="42">
        <v>1.56</v>
      </c>
      <c r="AA649" s="42">
        <v>1.69</v>
      </c>
      <c r="AB649" s="42">
        <v>0.25</v>
      </c>
      <c r="AC649" s="42">
        <v>0.94</v>
      </c>
      <c r="AD649" s="42">
        <v>0</v>
      </c>
      <c r="AE649" s="42">
        <v>0.06</v>
      </c>
      <c r="AF649" s="42">
        <v>0.12</v>
      </c>
      <c r="AG649" s="42">
        <v>0.44</v>
      </c>
      <c r="AH649" s="42">
        <v>0</v>
      </c>
      <c r="AI649" s="47">
        <v>6</v>
      </c>
      <c r="AJ649" s="47">
        <v>17</v>
      </c>
      <c r="AK649" s="47">
        <v>16</v>
      </c>
      <c r="AL649" s="47">
        <v>1</v>
      </c>
      <c r="AM649" s="47">
        <v>11</v>
      </c>
      <c r="AN649">
        <v>1</v>
      </c>
      <c r="AO649" s="47">
        <v>0</v>
      </c>
      <c r="AP649" s="47">
        <v>2</v>
      </c>
      <c r="AQ649" s="47">
        <v>7</v>
      </c>
      <c r="AR649" s="47">
        <v>0</v>
      </c>
      <c r="AS649" s="47">
        <v>8</v>
      </c>
      <c r="AT649" s="47">
        <v>8</v>
      </c>
      <c r="AU649" s="47">
        <v>11</v>
      </c>
      <c r="AV649" s="47">
        <v>3</v>
      </c>
      <c r="AW649" s="47">
        <v>4</v>
      </c>
      <c r="AX649" s="47">
        <v>0</v>
      </c>
      <c r="AY649">
        <v>0</v>
      </c>
      <c r="AZ649" s="47">
        <v>0</v>
      </c>
      <c r="BA649" s="47">
        <v>0</v>
      </c>
      <c r="BB649">
        <v>0</v>
      </c>
      <c r="BC649" t="s">
        <v>195</v>
      </c>
      <c r="BD649">
        <v>55.8</v>
      </c>
      <c r="BE649">
        <v>10.5</v>
      </c>
      <c r="BF649">
        <v>10</v>
      </c>
      <c r="BG649">
        <v>6</v>
      </c>
    </row>
    <row r="650" spans="1:59" x14ac:dyDescent="0.25">
      <c r="A650" s="47">
        <v>0</v>
      </c>
      <c r="B650" s="47">
        <v>19</v>
      </c>
      <c r="C650" s="47">
        <v>15</v>
      </c>
      <c r="D650" s="47">
        <v>6</v>
      </c>
      <c r="E650" s="47">
        <v>23</v>
      </c>
      <c r="F650" s="47">
        <v>1</v>
      </c>
      <c r="G650" s="47">
        <v>6</v>
      </c>
      <c r="H650" s="47">
        <v>0</v>
      </c>
      <c r="I650" s="47">
        <v>0</v>
      </c>
      <c r="J650" s="47">
        <v>0</v>
      </c>
      <c r="K650" s="47">
        <v>21</v>
      </c>
      <c r="L650" s="47">
        <v>293</v>
      </c>
      <c r="M650" s="47">
        <v>5</v>
      </c>
      <c r="N650" s="47">
        <v>7</v>
      </c>
      <c r="O650" s="42">
        <v>8</v>
      </c>
      <c r="P650" s="42">
        <v>5.28</v>
      </c>
      <c r="Q650" s="42">
        <v>0.78</v>
      </c>
      <c r="R650" s="42">
        <v>3.11</v>
      </c>
      <c r="S650" s="47">
        <v>15</v>
      </c>
      <c r="T650" s="42">
        <v>6.5</v>
      </c>
      <c r="U650" s="42">
        <v>3.0571428571428569</v>
      </c>
      <c r="V650" s="42">
        <v>3.15</v>
      </c>
      <c r="W650" s="42">
        <v>61</v>
      </c>
      <c r="X650" s="42">
        <v>105</v>
      </c>
      <c r="Y650" s="42">
        <v>1.53</v>
      </c>
      <c r="Z650" s="42">
        <v>1.27</v>
      </c>
      <c r="AA650" s="42">
        <v>1</v>
      </c>
      <c r="AB650" s="42">
        <v>0</v>
      </c>
      <c r="AC650" s="42">
        <v>0.4</v>
      </c>
      <c r="AD650" s="42">
        <v>0</v>
      </c>
      <c r="AE650" s="42">
        <v>7.0000000000000007E-2</v>
      </c>
      <c r="AF650" s="42">
        <v>0</v>
      </c>
      <c r="AG650" s="42">
        <v>0.4</v>
      </c>
      <c r="AH650" s="42">
        <v>0</v>
      </c>
      <c r="AI650" s="47">
        <v>8</v>
      </c>
      <c r="AJ650" s="47">
        <v>7</v>
      </c>
      <c r="AK650" s="47">
        <v>5</v>
      </c>
      <c r="AL650" s="47">
        <v>0</v>
      </c>
      <c r="AM650" s="47">
        <v>4</v>
      </c>
      <c r="AN650">
        <v>1</v>
      </c>
      <c r="AO650" s="47">
        <v>0</v>
      </c>
      <c r="AP650" s="47">
        <v>0</v>
      </c>
      <c r="AQ650" s="47">
        <v>2</v>
      </c>
      <c r="AR650" s="47">
        <v>0</v>
      </c>
      <c r="AS650" s="47">
        <v>15</v>
      </c>
      <c r="AT650" s="47">
        <v>12</v>
      </c>
      <c r="AU650" s="47">
        <v>10</v>
      </c>
      <c r="AV650" s="47">
        <v>0</v>
      </c>
      <c r="AW650" s="47">
        <v>2</v>
      </c>
      <c r="AX650" s="47">
        <v>0</v>
      </c>
      <c r="AY650">
        <v>0</v>
      </c>
      <c r="AZ650" s="47">
        <v>0</v>
      </c>
      <c r="BA650" s="47">
        <v>4</v>
      </c>
      <c r="BB650">
        <v>0</v>
      </c>
      <c r="BC650" t="s">
        <v>367</v>
      </c>
      <c r="BD650">
        <v>21.5</v>
      </c>
      <c r="BE650">
        <v>25.3</v>
      </c>
      <c r="BF650">
        <v>7</v>
      </c>
      <c r="BG650">
        <v>8</v>
      </c>
    </row>
    <row r="651" spans="1:59" x14ac:dyDescent="0.25">
      <c r="A651" s="47">
        <v>1</v>
      </c>
      <c r="B651" s="47">
        <v>4</v>
      </c>
      <c r="C651" s="47">
        <v>9</v>
      </c>
      <c r="D651" s="47">
        <v>1</v>
      </c>
      <c r="E651" s="47">
        <v>6</v>
      </c>
      <c r="F651" s="47">
        <v>0</v>
      </c>
      <c r="G651" s="47">
        <v>2</v>
      </c>
      <c r="H651" s="47">
        <v>0</v>
      </c>
      <c r="I651" s="47">
        <v>0</v>
      </c>
      <c r="J651" s="47">
        <v>0</v>
      </c>
      <c r="K651" s="47">
        <v>21</v>
      </c>
      <c r="L651" s="47">
        <v>265</v>
      </c>
      <c r="M651" s="47">
        <v>4</v>
      </c>
      <c r="N651" s="47">
        <v>7</v>
      </c>
      <c r="O651" s="42">
        <v>3.8</v>
      </c>
      <c r="P651" s="42">
        <v>2.19</v>
      </c>
      <c r="Q651" s="42">
        <v>0.49</v>
      </c>
      <c r="R651" s="42">
        <v>0.91</v>
      </c>
      <c r="S651" s="47">
        <v>8</v>
      </c>
      <c r="T651" s="42">
        <v>3.26</v>
      </c>
      <c r="U651" s="42">
        <v>0</v>
      </c>
      <c r="V651" s="42">
        <v>1.2166666666666666</v>
      </c>
      <c r="W651" s="42">
        <v>38</v>
      </c>
      <c r="X651" s="42">
        <v>45</v>
      </c>
      <c r="Y651" s="42">
        <v>0.75</v>
      </c>
      <c r="Z651" s="42">
        <v>0.5</v>
      </c>
      <c r="AA651" s="42">
        <v>1.1200000000000001</v>
      </c>
      <c r="AB651" s="42">
        <v>0.12</v>
      </c>
      <c r="AC651" s="42">
        <v>0.12</v>
      </c>
      <c r="AD651" s="42">
        <v>0</v>
      </c>
      <c r="AE651" s="42">
        <v>0</v>
      </c>
      <c r="AF651" s="42">
        <v>0</v>
      </c>
      <c r="AG651" s="42">
        <v>0.25</v>
      </c>
      <c r="AH651" s="42">
        <v>0</v>
      </c>
      <c r="AI651" s="47">
        <v>2</v>
      </c>
      <c r="AJ651" s="47">
        <v>1</v>
      </c>
      <c r="AK651" s="47">
        <v>4</v>
      </c>
      <c r="AL651" s="47">
        <v>1</v>
      </c>
      <c r="AM651" s="47">
        <v>0</v>
      </c>
      <c r="AN651">
        <v>0</v>
      </c>
      <c r="AO651" s="47">
        <v>0</v>
      </c>
      <c r="AP651" s="47">
        <v>0</v>
      </c>
      <c r="AQ651" s="47">
        <v>0</v>
      </c>
      <c r="AR651" s="47">
        <v>0</v>
      </c>
      <c r="AS651" s="47">
        <v>4</v>
      </c>
      <c r="AT651" s="47">
        <v>3</v>
      </c>
      <c r="AU651" s="47">
        <v>5</v>
      </c>
      <c r="AV651" s="47">
        <v>0</v>
      </c>
      <c r="AW651" s="47">
        <v>1</v>
      </c>
      <c r="AX651" s="47">
        <v>0</v>
      </c>
      <c r="AY651">
        <v>0</v>
      </c>
      <c r="AZ651" s="47">
        <v>0</v>
      </c>
      <c r="BA651" s="47">
        <v>2</v>
      </c>
      <c r="BB651">
        <v>0</v>
      </c>
      <c r="BC651" t="s">
        <v>484</v>
      </c>
      <c r="BD651">
        <v>2.2204460492503131E-16</v>
      </c>
      <c r="BE651">
        <v>7.2999999999999989</v>
      </c>
      <c r="BF651">
        <v>0</v>
      </c>
      <c r="BG651">
        <v>6</v>
      </c>
    </row>
    <row r="652" spans="1:59" x14ac:dyDescent="0.25">
      <c r="A652" s="47">
        <v>5</v>
      </c>
      <c r="B652" s="47">
        <v>22</v>
      </c>
      <c r="C652" s="47">
        <v>20</v>
      </c>
      <c r="D652" s="47">
        <v>1</v>
      </c>
      <c r="E652" s="47">
        <v>6</v>
      </c>
      <c r="F652" s="47">
        <v>0</v>
      </c>
      <c r="G652" s="47">
        <v>1</v>
      </c>
      <c r="H652" s="47">
        <v>0</v>
      </c>
      <c r="I652" s="47">
        <v>0</v>
      </c>
      <c r="J652" s="47">
        <v>0</v>
      </c>
      <c r="K652" s="47">
        <v>21</v>
      </c>
      <c r="L652" s="47">
        <v>282</v>
      </c>
      <c r="M652" s="47">
        <v>4</v>
      </c>
      <c r="N652" s="47">
        <v>7</v>
      </c>
      <c r="O652" s="42">
        <v>-0.5</v>
      </c>
      <c r="P652" s="42">
        <v>3.62</v>
      </c>
      <c r="Q652" s="42">
        <v>-0.4</v>
      </c>
      <c r="R652" s="42">
        <v>1.85</v>
      </c>
      <c r="S652" s="47">
        <v>11</v>
      </c>
      <c r="T652" s="42">
        <v>0.02</v>
      </c>
      <c r="U652" s="42">
        <v>1.02</v>
      </c>
      <c r="V652" s="42">
        <v>2.5500000000000003</v>
      </c>
      <c r="W652" s="42">
        <v>90</v>
      </c>
      <c r="X652" s="42">
        <v>50</v>
      </c>
      <c r="Y652" s="42">
        <v>0.55000000000000004</v>
      </c>
      <c r="Z652" s="42">
        <v>2</v>
      </c>
      <c r="AA652" s="42">
        <v>1.82</v>
      </c>
      <c r="AB652" s="42">
        <v>0.45</v>
      </c>
      <c r="AC652" s="42">
        <v>0.09</v>
      </c>
      <c r="AD652" s="42">
        <v>0</v>
      </c>
      <c r="AE652" s="42">
        <v>0</v>
      </c>
      <c r="AF652" s="42">
        <v>0</v>
      </c>
      <c r="AG652" s="42">
        <v>0.09</v>
      </c>
      <c r="AH652" s="42">
        <v>0</v>
      </c>
      <c r="AI652" s="47">
        <v>2</v>
      </c>
      <c r="AJ652" s="47">
        <v>8</v>
      </c>
      <c r="AK652" s="47">
        <v>11</v>
      </c>
      <c r="AL652" s="47">
        <v>3</v>
      </c>
      <c r="AM652" s="47">
        <v>1</v>
      </c>
      <c r="AN652">
        <v>0</v>
      </c>
      <c r="AO652" s="47">
        <v>0</v>
      </c>
      <c r="AP652" s="47">
        <v>0</v>
      </c>
      <c r="AQ652" s="47">
        <v>0</v>
      </c>
      <c r="AR652" s="47">
        <v>0</v>
      </c>
      <c r="AS652" s="47">
        <v>4</v>
      </c>
      <c r="AT652" s="47">
        <v>14</v>
      </c>
      <c r="AU652" s="47">
        <v>9</v>
      </c>
      <c r="AV652" s="47">
        <v>2</v>
      </c>
      <c r="AW652" s="47">
        <v>0</v>
      </c>
      <c r="AX652" s="47">
        <v>0</v>
      </c>
      <c r="AY652">
        <v>0</v>
      </c>
      <c r="AZ652" s="47">
        <v>0</v>
      </c>
      <c r="BA652" s="47">
        <v>1</v>
      </c>
      <c r="BB652">
        <v>0</v>
      </c>
      <c r="BC652" t="s">
        <v>427</v>
      </c>
      <c r="BD652">
        <v>5.0999999999999996</v>
      </c>
      <c r="BE652">
        <v>15.3</v>
      </c>
      <c r="BF652">
        <v>5</v>
      </c>
      <c r="BG652">
        <v>6</v>
      </c>
    </row>
    <row r="653" spans="1:59" x14ac:dyDescent="0.25">
      <c r="A653" s="47">
        <v>0</v>
      </c>
      <c r="B653" s="47">
        <v>3</v>
      </c>
      <c r="C653" s="47">
        <v>4</v>
      </c>
      <c r="D653" s="47">
        <v>1</v>
      </c>
      <c r="E653" s="47">
        <v>4</v>
      </c>
      <c r="F653" s="47">
        <v>0</v>
      </c>
      <c r="G653" s="47">
        <v>1</v>
      </c>
      <c r="H653" s="47">
        <v>0</v>
      </c>
      <c r="I653" s="47">
        <v>0</v>
      </c>
      <c r="J653" s="47">
        <v>0</v>
      </c>
      <c r="K653" s="47">
        <v>21</v>
      </c>
      <c r="L653" s="47">
        <v>282</v>
      </c>
      <c r="M653" s="47">
        <v>4</v>
      </c>
      <c r="N653" s="47">
        <v>7</v>
      </c>
      <c r="O653" s="42">
        <v>3.6</v>
      </c>
      <c r="P653" s="42">
        <v>4.12</v>
      </c>
      <c r="Q653" s="42">
        <v>0.55000000000000004</v>
      </c>
      <c r="R653" s="42">
        <v>1.07</v>
      </c>
      <c r="S653" s="47">
        <v>6</v>
      </c>
      <c r="T653" s="42">
        <v>3.11</v>
      </c>
      <c r="U653" s="42">
        <v>1.5</v>
      </c>
      <c r="V653" s="42">
        <v>0.6333333333333333</v>
      </c>
      <c r="W653" s="42">
        <v>38</v>
      </c>
      <c r="X653" s="42">
        <v>87</v>
      </c>
      <c r="Y653" s="42">
        <v>0.67</v>
      </c>
      <c r="Z653" s="42">
        <v>0.5</v>
      </c>
      <c r="AA653" s="42">
        <v>0.67</v>
      </c>
      <c r="AB653" s="42">
        <v>0</v>
      </c>
      <c r="AC653" s="42">
        <v>0.17</v>
      </c>
      <c r="AD653" s="42">
        <v>0</v>
      </c>
      <c r="AE653" s="42">
        <v>0</v>
      </c>
      <c r="AF653" s="42">
        <v>0</v>
      </c>
      <c r="AG653" s="42">
        <v>0.17</v>
      </c>
      <c r="AH653" s="42">
        <v>0</v>
      </c>
      <c r="AI653" s="47">
        <v>2</v>
      </c>
      <c r="AJ653" s="47">
        <v>2</v>
      </c>
      <c r="AK653" s="47">
        <v>3</v>
      </c>
      <c r="AL653" s="47">
        <v>0</v>
      </c>
      <c r="AM653" s="47">
        <v>1</v>
      </c>
      <c r="AN653">
        <v>0</v>
      </c>
      <c r="AO653" s="47">
        <v>0</v>
      </c>
      <c r="AP653" s="47">
        <v>0</v>
      </c>
      <c r="AQ653" s="47">
        <v>1</v>
      </c>
      <c r="AR653" s="47">
        <v>0</v>
      </c>
      <c r="AS653" s="47">
        <v>2</v>
      </c>
      <c r="AT653" s="47">
        <v>1</v>
      </c>
      <c r="AU653" s="47">
        <v>1</v>
      </c>
      <c r="AV653" s="47">
        <v>0</v>
      </c>
      <c r="AW653" s="47">
        <v>0</v>
      </c>
      <c r="AX653" s="47">
        <v>0</v>
      </c>
      <c r="AY653">
        <v>0</v>
      </c>
      <c r="AZ653" s="47">
        <v>0</v>
      </c>
      <c r="BA653" s="47">
        <v>0</v>
      </c>
      <c r="BB653">
        <v>0</v>
      </c>
      <c r="BC653" t="s">
        <v>543</v>
      </c>
      <c r="BD653">
        <v>4.5</v>
      </c>
      <c r="BE653">
        <v>1.9000000000000001</v>
      </c>
      <c r="BF653">
        <v>3</v>
      </c>
      <c r="BG653">
        <v>3</v>
      </c>
    </row>
    <row r="654" spans="1:59" x14ac:dyDescent="0.25">
      <c r="A654" s="47">
        <v>0</v>
      </c>
      <c r="B654" s="47">
        <v>11</v>
      </c>
      <c r="C654" s="47">
        <v>7</v>
      </c>
      <c r="D654" s="47">
        <v>1</v>
      </c>
      <c r="E654" s="47">
        <v>6</v>
      </c>
      <c r="F654" s="47">
        <v>0</v>
      </c>
      <c r="G654" s="47">
        <v>1</v>
      </c>
      <c r="H654" s="47">
        <v>0</v>
      </c>
      <c r="I654" s="47">
        <v>0</v>
      </c>
      <c r="J654" s="47">
        <v>0</v>
      </c>
      <c r="K654" s="47">
        <v>21</v>
      </c>
      <c r="L654" s="47">
        <v>262</v>
      </c>
      <c r="M654" s="47">
        <v>4</v>
      </c>
      <c r="N654" s="47">
        <v>6</v>
      </c>
      <c r="O654" s="42">
        <v>-0.3</v>
      </c>
      <c r="P654" s="42">
        <v>6.57</v>
      </c>
      <c r="Q654" s="42">
        <v>-1.38</v>
      </c>
      <c r="R654" s="42">
        <v>2.68</v>
      </c>
      <c r="S654" s="47">
        <v>6</v>
      </c>
      <c r="T654" s="42">
        <v>0.16</v>
      </c>
      <c r="U654" s="42">
        <v>3.4333333333333331</v>
      </c>
      <c r="V654" s="42">
        <v>1.9333333333333333</v>
      </c>
      <c r="W654" s="42">
        <v>71</v>
      </c>
      <c r="X654" s="42">
        <v>34</v>
      </c>
      <c r="Y654" s="42">
        <v>1</v>
      </c>
      <c r="Z654" s="42">
        <v>1.83</v>
      </c>
      <c r="AA654" s="42">
        <v>1.17</v>
      </c>
      <c r="AB654" s="42">
        <v>0</v>
      </c>
      <c r="AC654" s="42">
        <v>0.17</v>
      </c>
      <c r="AD654" s="42">
        <v>0</v>
      </c>
      <c r="AE654" s="42">
        <v>0</v>
      </c>
      <c r="AF654" s="42">
        <v>0</v>
      </c>
      <c r="AG654" s="42">
        <v>0.17</v>
      </c>
      <c r="AH654" s="42">
        <v>0</v>
      </c>
      <c r="AI654" s="47">
        <v>4</v>
      </c>
      <c r="AJ654" s="47">
        <v>6</v>
      </c>
      <c r="AK654" s="47">
        <v>3</v>
      </c>
      <c r="AL654" s="47">
        <v>0</v>
      </c>
      <c r="AM654" s="47">
        <v>1</v>
      </c>
      <c r="AN654">
        <v>0</v>
      </c>
      <c r="AO654" s="47">
        <v>0</v>
      </c>
      <c r="AP654" s="47">
        <v>0</v>
      </c>
      <c r="AQ654" s="47">
        <v>1</v>
      </c>
      <c r="AR654" s="47">
        <v>0</v>
      </c>
      <c r="AS654" s="47">
        <v>2</v>
      </c>
      <c r="AT654" s="47">
        <v>5</v>
      </c>
      <c r="AU654" s="47">
        <v>4</v>
      </c>
      <c r="AV654" s="47">
        <v>0</v>
      </c>
      <c r="AW654" s="47">
        <v>0</v>
      </c>
      <c r="AX654" s="47">
        <v>0</v>
      </c>
      <c r="AY654">
        <v>0</v>
      </c>
      <c r="AZ654" s="47">
        <v>0</v>
      </c>
      <c r="BA654" s="47">
        <v>0</v>
      </c>
      <c r="BB654">
        <v>0</v>
      </c>
      <c r="BC654" t="s">
        <v>680</v>
      </c>
      <c r="BD654">
        <v>10.299999999999999</v>
      </c>
      <c r="BE654">
        <v>5.8</v>
      </c>
      <c r="BF654">
        <v>3</v>
      </c>
      <c r="BG654">
        <v>3</v>
      </c>
    </row>
    <row r="655" spans="1:59" x14ac:dyDescent="0.25">
      <c r="A655" s="47">
        <v>5</v>
      </c>
      <c r="B655" s="47">
        <v>16</v>
      </c>
      <c r="C655" s="47">
        <v>20</v>
      </c>
      <c r="D655" s="47">
        <v>11</v>
      </c>
      <c r="E655" s="47">
        <v>62</v>
      </c>
      <c r="F655" s="47">
        <v>1</v>
      </c>
      <c r="G655" s="47">
        <v>8</v>
      </c>
      <c r="H655" s="47">
        <v>1</v>
      </c>
      <c r="I655" s="47">
        <v>0</v>
      </c>
      <c r="J655" s="47">
        <v>0</v>
      </c>
      <c r="K655" s="47">
        <v>21</v>
      </c>
      <c r="L655" s="47">
        <v>265</v>
      </c>
      <c r="M655" s="47">
        <v>5</v>
      </c>
      <c r="N655" s="47">
        <v>7</v>
      </c>
      <c r="O655" s="42">
        <v>4</v>
      </c>
      <c r="P655" s="42">
        <v>6.77</v>
      </c>
      <c r="Q655" s="42">
        <v>-0.84</v>
      </c>
      <c r="R655" s="42">
        <v>3.89</v>
      </c>
      <c r="S655" s="47">
        <v>18</v>
      </c>
      <c r="T655" s="42">
        <v>3.5</v>
      </c>
      <c r="U655" s="42">
        <v>4.3444444444444441</v>
      </c>
      <c r="V655" s="42">
        <v>3.1</v>
      </c>
      <c r="W655" s="42">
        <v>73</v>
      </c>
      <c r="X655" s="42">
        <v>77</v>
      </c>
      <c r="Y655" s="42">
        <v>3.26</v>
      </c>
      <c r="Z655" s="42">
        <v>0.84</v>
      </c>
      <c r="AA655" s="42">
        <v>1.05</v>
      </c>
      <c r="AB655" s="42">
        <v>0.26</v>
      </c>
      <c r="AC655" s="42">
        <v>0.57999999999999996</v>
      </c>
      <c r="AD655" s="42">
        <v>0</v>
      </c>
      <c r="AE655" s="42">
        <v>0.05</v>
      </c>
      <c r="AF655" s="42">
        <v>0.05</v>
      </c>
      <c r="AG655" s="42">
        <v>0.42</v>
      </c>
      <c r="AH655" s="42">
        <v>0</v>
      </c>
      <c r="AI655" s="47">
        <v>32</v>
      </c>
      <c r="AJ655" s="47">
        <v>10</v>
      </c>
      <c r="AK655" s="47">
        <v>11</v>
      </c>
      <c r="AL655" s="47">
        <v>4</v>
      </c>
      <c r="AM655" s="47">
        <v>4</v>
      </c>
      <c r="AN655">
        <v>1</v>
      </c>
      <c r="AO655" s="47">
        <v>0</v>
      </c>
      <c r="AP655" s="47">
        <v>1</v>
      </c>
      <c r="AQ655" s="47">
        <v>2</v>
      </c>
      <c r="AR655" s="47">
        <v>0</v>
      </c>
      <c r="AS655" s="47">
        <v>30</v>
      </c>
      <c r="AT655" s="47">
        <v>6</v>
      </c>
      <c r="AU655" s="47">
        <v>9</v>
      </c>
      <c r="AV655" s="47">
        <v>1</v>
      </c>
      <c r="AW655" s="47">
        <v>7</v>
      </c>
      <c r="AX655" s="47">
        <v>0</v>
      </c>
      <c r="AY655">
        <v>0</v>
      </c>
      <c r="AZ655" s="47">
        <v>0</v>
      </c>
      <c r="BA655" s="47">
        <v>6</v>
      </c>
      <c r="BB655">
        <v>0</v>
      </c>
      <c r="BC655" t="s">
        <v>331</v>
      </c>
      <c r="BD655">
        <v>39.299999999999997</v>
      </c>
      <c r="BE655">
        <v>31.3</v>
      </c>
      <c r="BF655">
        <v>9</v>
      </c>
      <c r="BG655">
        <v>10</v>
      </c>
    </row>
    <row r="656" spans="1:59" x14ac:dyDescent="0.25">
      <c r="A656" s="47">
        <v>3</v>
      </c>
      <c r="B656" s="47">
        <v>13</v>
      </c>
      <c r="C656" s="47">
        <v>20</v>
      </c>
      <c r="D656" s="47">
        <v>3</v>
      </c>
      <c r="E656" s="47">
        <v>5</v>
      </c>
      <c r="F656" s="47">
        <v>0</v>
      </c>
      <c r="G656" s="47">
        <v>0</v>
      </c>
      <c r="H656" s="47">
        <v>0</v>
      </c>
      <c r="I656" s="47">
        <v>0</v>
      </c>
      <c r="J656" s="47">
        <v>0</v>
      </c>
      <c r="K656" s="47">
        <v>21</v>
      </c>
      <c r="L656" s="47">
        <v>265</v>
      </c>
      <c r="M656" s="47">
        <v>4</v>
      </c>
      <c r="N656" s="47">
        <v>3</v>
      </c>
      <c r="O656" s="42">
        <v>-0.1</v>
      </c>
      <c r="P656" s="42">
        <v>3.9</v>
      </c>
      <c r="Q656" s="42">
        <v>0.02</v>
      </c>
      <c r="R656" s="42">
        <v>0.95</v>
      </c>
      <c r="S656" s="47">
        <v>12</v>
      </c>
      <c r="T656" s="42">
        <v>0.3</v>
      </c>
      <c r="U656" s="42">
        <v>0.61666666666666659</v>
      </c>
      <c r="V656" s="42">
        <v>1.3</v>
      </c>
      <c r="W656" s="42">
        <v>39</v>
      </c>
      <c r="X656" s="42">
        <v>17</v>
      </c>
      <c r="Y656" s="42">
        <v>0.42</v>
      </c>
      <c r="Z656" s="42">
        <v>1.08</v>
      </c>
      <c r="AA656" s="42">
        <v>1.67</v>
      </c>
      <c r="AB656" s="42">
        <v>0.25</v>
      </c>
      <c r="AC656" s="42">
        <v>0.25</v>
      </c>
      <c r="AD656" s="42">
        <v>0</v>
      </c>
      <c r="AE656" s="42">
        <v>0</v>
      </c>
      <c r="AF656" s="42">
        <v>0</v>
      </c>
      <c r="AG656" s="42">
        <v>0</v>
      </c>
      <c r="AH656" s="42">
        <v>0</v>
      </c>
      <c r="AI656" s="47">
        <v>3</v>
      </c>
      <c r="AJ656" s="47">
        <v>5</v>
      </c>
      <c r="AK656" s="47">
        <v>14</v>
      </c>
      <c r="AL656" s="47">
        <v>2</v>
      </c>
      <c r="AM656" s="47">
        <v>3</v>
      </c>
      <c r="AN656">
        <v>0</v>
      </c>
      <c r="AO656" s="47">
        <v>0</v>
      </c>
      <c r="AP656" s="47">
        <v>0</v>
      </c>
      <c r="AQ656" s="47">
        <v>0</v>
      </c>
      <c r="AR656" s="47">
        <v>0</v>
      </c>
      <c r="AS656" s="47">
        <v>2</v>
      </c>
      <c r="AT656" s="47">
        <v>8</v>
      </c>
      <c r="AU656" s="47">
        <v>6</v>
      </c>
      <c r="AV656" s="47">
        <v>1</v>
      </c>
      <c r="AW656" s="47">
        <v>0</v>
      </c>
      <c r="AX656" s="47">
        <v>0</v>
      </c>
      <c r="AY656">
        <v>0</v>
      </c>
      <c r="AZ656" s="47">
        <v>0</v>
      </c>
      <c r="BA656" s="47">
        <v>0</v>
      </c>
      <c r="BB656">
        <v>0</v>
      </c>
      <c r="BC656" t="s">
        <v>593</v>
      </c>
      <c r="BD656">
        <v>3.7</v>
      </c>
      <c r="BE656">
        <v>7.8000000000000007</v>
      </c>
      <c r="BF656">
        <v>6</v>
      </c>
      <c r="BG656">
        <v>6</v>
      </c>
    </row>
    <row r="657" spans="1:59" x14ac:dyDescent="0.25">
      <c r="A657" s="47">
        <v>1</v>
      </c>
      <c r="B657" s="47">
        <v>15</v>
      </c>
      <c r="C657" s="47">
        <v>16</v>
      </c>
      <c r="D657" s="47">
        <v>5</v>
      </c>
      <c r="E657" s="47">
        <v>11</v>
      </c>
      <c r="F657" s="47">
        <v>1</v>
      </c>
      <c r="G657" s="47">
        <v>2</v>
      </c>
      <c r="H657" s="47">
        <v>0</v>
      </c>
      <c r="I657" s="47">
        <v>0</v>
      </c>
      <c r="J657" s="47">
        <v>0</v>
      </c>
      <c r="K657" s="47">
        <v>21</v>
      </c>
      <c r="L657" s="47">
        <v>282</v>
      </c>
      <c r="M657" s="47">
        <v>4</v>
      </c>
      <c r="N657" s="47">
        <v>2</v>
      </c>
      <c r="O657" s="42">
        <v>1.2</v>
      </c>
      <c r="P657" s="42">
        <v>4.9000000000000004</v>
      </c>
      <c r="Q657" s="42">
        <v>-0.03</v>
      </c>
      <c r="R657" s="42">
        <v>1.94</v>
      </c>
      <c r="S657" s="47">
        <v>15</v>
      </c>
      <c r="T657" s="42">
        <v>1.32</v>
      </c>
      <c r="U657" s="42">
        <v>2.8857142857142857</v>
      </c>
      <c r="V657" s="42">
        <v>1.1000000000000001</v>
      </c>
      <c r="W657" s="42">
        <v>51</v>
      </c>
      <c r="X657" s="42">
        <v>17</v>
      </c>
      <c r="Y657" s="42">
        <v>0.73</v>
      </c>
      <c r="Z657" s="42">
        <v>1</v>
      </c>
      <c r="AA657" s="42">
        <v>1.07</v>
      </c>
      <c r="AB657" s="42">
        <v>7.0000000000000007E-2</v>
      </c>
      <c r="AC657" s="42">
        <v>0.33</v>
      </c>
      <c r="AD657" s="42">
        <v>0</v>
      </c>
      <c r="AE657" s="42">
        <v>7.0000000000000007E-2</v>
      </c>
      <c r="AF657" s="42">
        <v>0</v>
      </c>
      <c r="AG657" s="42">
        <v>0.13</v>
      </c>
      <c r="AH657" s="42">
        <v>0</v>
      </c>
      <c r="AI657" s="47">
        <v>7</v>
      </c>
      <c r="AJ657" s="47">
        <v>7</v>
      </c>
      <c r="AK657" s="47">
        <v>5</v>
      </c>
      <c r="AL657" s="47">
        <v>0</v>
      </c>
      <c r="AM657" s="47">
        <v>3</v>
      </c>
      <c r="AN657">
        <v>1</v>
      </c>
      <c r="AO657" s="47">
        <v>0</v>
      </c>
      <c r="AP657" s="47">
        <v>0</v>
      </c>
      <c r="AQ657" s="47">
        <v>2</v>
      </c>
      <c r="AR657" s="47">
        <v>0</v>
      </c>
      <c r="AS657" s="47">
        <v>4</v>
      </c>
      <c r="AT657" s="47">
        <v>8</v>
      </c>
      <c r="AU657" s="47">
        <v>11</v>
      </c>
      <c r="AV657" s="47">
        <v>1</v>
      </c>
      <c r="AW657" s="47">
        <v>2</v>
      </c>
      <c r="AX657" s="47">
        <v>0</v>
      </c>
      <c r="AY657">
        <v>0</v>
      </c>
      <c r="AZ657" s="47">
        <v>0</v>
      </c>
      <c r="BA657" s="47">
        <v>0</v>
      </c>
      <c r="BB657">
        <v>0</v>
      </c>
      <c r="BC657" t="s">
        <v>179</v>
      </c>
      <c r="BD657">
        <v>20.2</v>
      </c>
      <c r="BE657">
        <v>8.9</v>
      </c>
      <c r="BF657">
        <v>7</v>
      </c>
      <c r="BG657">
        <v>8</v>
      </c>
    </row>
    <row r="658" spans="1:59" x14ac:dyDescent="0.25">
      <c r="A658" s="47">
        <v>1</v>
      </c>
      <c r="B658" s="47">
        <v>12</v>
      </c>
      <c r="C658" s="47">
        <v>17</v>
      </c>
      <c r="D658" s="47">
        <v>16</v>
      </c>
      <c r="E658" s="47">
        <v>22</v>
      </c>
      <c r="F658" s="47">
        <v>4</v>
      </c>
      <c r="G658" s="47">
        <v>12</v>
      </c>
      <c r="H658" s="47">
        <v>2</v>
      </c>
      <c r="I658" s="47">
        <v>0</v>
      </c>
      <c r="J658" s="47">
        <v>0</v>
      </c>
      <c r="K658" s="47">
        <v>21</v>
      </c>
      <c r="L658" s="47">
        <v>265</v>
      </c>
      <c r="M658" s="47">
        <v>4</v>
      </c>
      <c r="N658" s="47">
        <v>5</v>
      </c>
      <c r="O658" s="42">
        <v>0.7</v>
      </c>
      <c r="P658" s="42">
        <v>7.11</v>
      </c>
      <c r="Q658" s="42">
        <v>-2.0299999999999998</v>
      </c>
      <c r="R658" s="42">
        <v>4.1100000000000003</v>
      </c>
      <c r="S658" s="47">
        <v>20</v>
      </c>
      <c r="T658" s="42">
        <v>1.01</v>
      </c>
      <c r="U658" s="42">
        <v>6.1899999999999995</v>
      </c>
      <c r="V658" s="42">
        <v>2.0300000000000002</v>
      </c>
      <c r="W658" s="42">
        <v>89</v>
      </c>
      <c r="X658" s="42">
        <v>51</v>
      </c>
      <c r="Y658" s="42">
        <v>1.1000000000000001</v>
      </c>
      <c r="Z658" s="42">
        <v>0.6</v>
      </c>
      <c r="AA658" s="42">
        <v>0.85</v>
      </c>
      <c r="AB658" s="42">
        <v>0.05</v>
      </c>
      <c r="AC658" s="42">
        <v>0.8</v>
      </c>
      <c r="AD658" s="42">
        <v>0</v>
      </c>
      <c r="AE658" s="42">
        <v>0.2</v>
      </c>
      <c r="AF658" s="42">
        <v>0.1</v>
      </c>
      <c r="AG658" s="42">
        <v>0.6</v>
      </c>
      <c r="AH658" s="42">
        <v>0</v>
      </c>
      <c r="AI658" s="47">
        <v>15</v>
      </c>
      <c r="AJ658" s="47">
        <v>6</v>
      </c>
      <c r="AK658" s="47">
        <v>11</v>
      </c>
      <c r="AL658" s="47">
        <v>0</v>
      </c>
      <c r="AM658" s="47">
        <v>8</v>
      </c>
      <c r="AN658">
        <v>4</v>
      </c>
      <c r="AO658" s="47">
        <v>0</v>
      </c>
      <c r="AP658" s="47">
        <v>2</v>
      </c>
      <c r="AQ658" s="47">
        <v>7</v>
      </c>
      <c r="AR658" s="47">
        <v>0</v>
      </c>
      <c r="AS658" s="47">
        <v>7</v>
      </c>
      <c r="AT658" s="47">
        <v>6</v>
      </c>
      <c r="AU658" s="47">
        <v>6</v>
      </c>
      <c r="AV658" s="47">
        <v>1</v>
      </c>
      <c r="AW658" s="47">
        <v>8</v>
      </c>
      <c r="AX658" s="47">
        <v>0</v>
      </c>
      <c r="AY658">
        <v>0</v>
      </c>
      <c r="AZ658" s="47">
        <v>0</v>
      </c>
      <c r="BA658" s="47">
        <v>5</v>
      </c>
      <c r="BB658">
        <v>0</v>
      </c>
      <c r="BC658" t="s">
        <v>318</v>
      </c>
      <c r="BD658">
        <v>62.199999999999996</v>
      </c>
      <c r="BE658">
        <v>20.299999999999997</v>
      </c>
      <c r="BF658">
        <v>10</v>
      </c>
      <c r="BG658">
        <v>10</v>
      </c>
    </row>
    <row r="659" spans="1:59" x14ac:dyDescent="0.25">
      <c r="A659" s="47">
        <v>2</v>
      </c>
      <c r="B659" s="47">
        <v>47</v>
      </c>
      <c r="C659" s="47">
        <v>27</v>
      </c>
      <c r="D659" s="47">
        <v>6</v>
      </c>
      <c r="E659" s="47">
        <v>18</v>
      </c>
      <c r="F659" s="47">
        <v>1</v>
      </c>
      <c r="G659" s="47">
        <v>1</v>
      </c>
      <c r="H659" s="47">
        <v>1</v>
      </c>
      <c r="I659" s="47">
        <v>0</v>
      </c>
      <c r="J659" s="47">
        <v>0</v>
      </c>
      <c r="K659" s="47">
        <v>21</v>
      </c>
      <c r="L659" s="47">
        <v>265</v>
      </c>
      <c r="M659" s="47">
        <v>4</v>
      </c>
      <c r="N659" s="47">
        <v>7</v>
      </c>
      <c r="O659" s="42">
        <v>4.5999999999999996</v>
      </c>
      <c r="P659" s="42">
        <v>7.52</v>
      </c>
      <c r="Q659" s="42">
        <v>-1.5</v>
      </c>
      <c r="R659" s="42">
        <v>3.97</v>
      </c>
      <c r="S659" s="47">
        <v>18</v>
      </c>
      <c r="T659" s="42">
        <v>3.96</v>
      </c>
      <c r="U659" s="42">
        <v>5.1111111111111107</v>
      </c>
      <c r="V659" s="42">
        <v>2.8111111111111109</v>
      </c>
      <c r="W659" s="42">
        <v>86</v>
      </c>
      <c r="X659" s="42">
        <v>96</v>
      </c>
      <c r="Y659" s="42">
        <v>1</v>
      </c>
      <c r="Z659" s="42">
        <v>2.61</v>
      </c>
      <c r="AA659" s="42">
        <v>1.5</v>
      </c>
      <c r="AB659" s="42">
        <v>0.11</v>
      </c>
      <c r="AC659" s="42">
        <v>0.33</v>
      </c>
      <c r="AD659" s="42">
        <v>0</v>
      </c>
      <c r="AE659" s="42">
        <v>0.06</v>
      </c>
      <c r="AF659" s="42">
        <v>0.06</v>
      </c>
      <c r="AG659" s="42">
        <v>0.06</v>
      </c>
      <c r="AH659" s="42">
        <v>0</v>
      </c>
      <c r="AI659" s="47">
        <v>10</v>
      </c>
      <c r="AJ659" s="47">
        <v>29</v>
      </c>
      <c r="AK659" s="47">
        <v>18</v>
      </c>
      <c r="AL659" s="47">
        <v>2</v>
      </c>
      <c r="AM659" s="47">
        <v>3</v>
      </c>
      <c r="AN659">
        <v>1</v>
      </c>
      <c r="AO659" s="47">
        <v>0</v>
      </c>
      <c r="AP659" s="47">
        <v>1</v>
      </c>
      <c r="AQ659" s="47">
        <v>1</v>
      </c>
      <c r="AR659" s="47">
        <v>0</v>
      </c>
      <c r="AS659" s="47">
        <v>8</v>
      </c>
      <c r="AT659" s="47">
        <v>18</v>
      </c>
      <c r="AU659" s="47">
        <v>9</v>
      </c>
      <c r="AV659" s="47">
        <v>0</v>
      </c>
      <c r="AW659" s="47">
        <v>3</v>
      </c>
      <c r="AX659" s="47">
        <v>0</v>
      </c>
      <c r="AY659">
        <v>0</v>
      </c>
      <c r="AZ659" s="47">
        <v>0</v>
      </c>
      <c r="BA659" s="47">
        <v>0</v>
      </c>
      <c r="BB659">
        <v>0</v>
      </c>
      <c r="BC659" t="s">
        <v>320</v>
      </c>
      <c r="BD659">
        <v>49</v>
      </c>
      <c r="BE659">
        <v>25.299999999999997</v>
      </c>
      <c r="BF659">
        <v>10</v>
      </c>
      <c r="BG659">
        <v>9</v>
      </c>
    </row>
    <row r="660" spans="1:59" x14ac:dyDescent="0.25">
      <c r="A660" s="47">
        <v>1</v>
      </c>
      <c r="B660" s="47">
        <v>5</v>
      </c>
      <c r="C660" s="47">
        <v>2</v>
      </c>
      <c r="D660" s="47">
        <v>2</v>
      </c>
      <c r="E660" s="47">
        <v>7</v>
      </c>
      <c r="F660" s="47">
        <v>0</v>
      </c>
      <c r="G660" s="47">
        <v>1</v>
      </c>
      <c r="H660" s="47">
        <v>0</v>
      </c>
      <c r="I660" s="47">
        <v>0</v>
      </c>
      <c r="J660" s="47">
        <v>0</v>
      </c>
      <c r="K660" s="47">
        <v>21</v>
      </c>
      <c r="L660" s="47">
        <v>266</v>
      </c>
      <c r="M660" s="47">
        <v>4</v>
      </c>
      <c r="N660" s="47">
        <v>6</v>
      </c>
      <c r="O660" s="42">
        <v>2.5</v>
      </c>
      <c r="P660" s="42">
        <v>2.83</v>
      </c>
      <c r="Q660" s="42">
        <v>0.43</v>
      </c>
      <c r="R660" s="42">
        <v>1.19</v>
      </c>
      <c r="S660" s="47">
        <v>9</v>
      </c>
      <c r="T660" s="42">
        <v>2.2799999999999998</v>
      </c>
      <c r="U660" s="42">
        <v>1.8250000000000002</v>
      </c>
      <c r="V660" s="42">
        <v>0.67999999999999994</v>
      </c>
      <c r="W660" s="42">
        <v>37</v>
      </c>
      <c r="X660" s="42">
        <v>70</v>
      </c>
      <c r="Y660" s="42">
        <v>0.78</v>
      </c>
      <c r="Z660" s="42">
        <v>0.56000000000000005</v>
      </c>
      <c r="AA660" s="42">
        <v>0.22</v>
      </c>
      <c r="AB660" s="42">
        <v>0.11</v>
      </c>
      <c r="AC660" s="42">
        <v>0.22</v>
      </c>
      <c r="AD660" s="42">
        <v>0</v>
      </c>
      <c r="AE660" s="42">
        <v>0</v>
      </c>
      <c r="AF660" s="42">
        <v>0</v>
      </c>
      <c r="AG660" s="42">
        <v>0.11</v>
      </c>
      <c r="AH660" s="42">
        <v>0</v>
      </c>
      <c r="AI660" s="47">
        <v>5</v>
      </c>
      <c r="AJ660" s="47">
        <v>3</v>
      </c>
      <c r="AK660" s="47">
        <v>0</v>
      </c>
      <c r="AL660" s="47">
        <v>0</v>
      </c>
      <c r="AM660" s="47">
        <v>0</v>
      </c>
      <c r="AN660">
        <v>0</v>
      </c>
      <c r="AO660" s="47">
        <v>0</v>
      </c>
      <c r="AP660" s="47">
        <v>0</v>
      </c>
      <c r="AQ660" s="47">
        <v>1</v>
      </c>
      <c r="AR660" s="47">
        <v>0</v>
      </c>
      <c r="AS660" s="47">
        <v>2</v>
      </c>
      <c r="AT660" s="47">
        <v>2</v>
      </c>
      <c r="AU660" s="47">
        <v>2</v>
      </c>
      <c r="AV660" s="47">
        <v>1</v>
      </c>
      <c r="AW660" s="47">
        <v>2</v>
      </c>
      <c r="AX660" s="47">
        <v>0</v>
      </c>
      <c r="AY660">
        <v>0</v>
      </c>
      <c r="AZ660" s="47">
        <v>0</v>
      </c>
      <c r="BA660" s="47">
        <v>0</v>
      </c>
      <c r="BB660">
        <v>0</v>
      </c>
      <c r="BC660" t="s">
        <v>458</v>
      </c>
      <c r="BD660">
        <v>7.3</v>
      </c>
      <c r="BE660">
        <v>3.4</v>
      </c>
      <c r="BF660">
        <v>4</v>
      </c>
      <c r="BG660">
        <v>5</v>
      </c>
    </row>
    <row r="661" spans="1:59" x14ac:dyDescent="0.25">
      <c r="A661" s="47">
        <v>4</v>
      </c>
      <c r="B661" s="47">
        <v>22</v>
      </c>
      <c r="C661" s="47">
        <v>17</v>
      </c>
      <c r="D661" s="47">
        <v>11</v>
      </c>
      <c r="E661" s="47">
        <v>10</v>
      </c>
      <c r="F661" s="47">
        <v>0</v>
      </c>
      <c r="G661" s="47">
        <v>5</v>
      </c>
      <c r="H661" s="47">
        <v>1</v>
      </c>
      <c r="I661" s="47">
        <v>0</v>
      </c>
      <c r="J661" s="47">
        <v>0</v>
      </c>
      <c r="K661" s="47">
        <v>21</v>
      </c>
      <c r="L661" s="47">
        <v>265</v>
      </c>
      <c r="M661" s="47">
        <v>5</v>
      </c>
      <c r="N661" s="47">
        <v>6</v>
      </c>
      <c r="O661" s="42">
        <v>-0.1</v>
      </c>
      <c r="P661" s="42">
        <v>9.67</v>
      </c>
      <c r="Q661" s="42">
        <v>-0.1</v>
      </c>
      <c r="R661" s="42">
        <v>3.99</v>
      </c>
      <c r="S661" s="47">
        <v>12</v>
      </c>
      <c r="T661" s="42">
        <v>0.36</v>
      </c>
      <c r="U661" s="42">
        <v>4.0166666666666666</v>
      </c>
      <c r="V661" s="42">
        <v>3.9666666666666663</v>
      </c>
      <c r="W661" s="42">
        <v>71</v>
      </c>
      <c r="X661" s="42">
        <v>32</v>
      </c>
      <c r="Y661" s="42">
        <v>0.83</v>
      </c>
      <c r="Z661" s="42">
        <v>1.83</v>
      </c>
      <c r="AA661" s="42">
        <v>1.42</v>
      </c>
      <c r="AB661" s="42">
        <v>0.33</v>
      </c>
      <c r="AC661" s="42">
        <v>0.92</v>
      </c>
      <c r="AD661" s="42">
        <v>0</v>
      </c>
      <c r="AE661" s="42">
        <v>0</v>
      </c>
      <c r="AF661" s="42">
        <v>0.08</v>
      </c>
      <c r="AG661" s="42">
        <v>0.42</v>
      </c>
      <c r="AH661" s="42">
        <v>0</v>
      </c>
      <c r="AI661" s="47">
        <v>5</v>
      </c>
      <c r="AJ661" s="47">
        <v>10</v>
      </c>
      <c r="AK661" s="47">
        <v>12</v>
      </c>
      <c r="AL661" s="47">
        <v>2</v>
      </c>
      <c r="AM661" s="47">
        <v>6</v>
      </c>
      <c r="AN661">
        <v>0</v>
      </c>
      <c r="AO661" s="47">
        <v>0</v>
      </c>
      <c r="AP661" s="47">
        <v>1</v>
      </c>
      <c r="AQ661" s="47">
        <v>2</v>
      </c>
      <c r="AR661" s="47">
        <v>0</v>
      </c>
      <c r="AS661" s="47">
        <v>5</v>
      </c>
      <c r="AT661" s="47">
        <v>12</v>
      </c>
      <c r="AU661" s="47">
        <v>5</v>
      </c>
      <c r="AV661" s="47">
        <v>2</v>
      </c>
      <c r="AW661" s="47">
        <v>5</v>
      </c>
      <c r="AX661" s="47">
        <v>0</v>
      </c>
      <c r="AY661">
        <v>0</v>
      </c>
      <c r="AZ661" s="47">
        <v>0</v>
      </c>
      <c r="BA661" s="47">
        <v>3</v>
      </c>
      <c r="BB661">
        <v>0</v>
      </c>
      <c r="BC661" t="s">
        <v>506</v>
      </c>
      <c r="BD661">
        <v>24.1</v>
      </c>
      <c r="BE661">
        <v>21</v>
      </c>
      <c r="BF661">
        <v>6</v>
      </c>
      <c r="BG661">
        <v>5</v>
      </c>
    </row>
    <row r="662" spans="1:59" x14ac:dyDescent="0.25">
      <c r="A662" s="47">
        <v>1</v>
      </c>
      <c r="B662" s="47">
        <v>8</v>
      </c>
      <c r="C662" s="47">
        <v>8</v>
      </c>
      <c r="D662" s="47">
        <v>2</v>
      </c>
      <c r="E662" s="47">
        <v>15</v>
      </c>
      <c r="F662" s="47">
        <v>0</v>
      </c>
      <c r="G662" s="47">
        <v>0</v>
      </c>
      <c r="H662" s="47">
        <v>1</v>
      </c>
      <c r="I662" s="47">
        <v>0</v>
      </c>
      <c r="J662" s="47">
        <v>0</v>
      </c>
      <c r="K662" s="47">
        <v>21</v>
      </c>
      <c r="L662" s="47">
        <v>263</v>
      </c>
      <c r="M662" s="47">
        <v>4</v>
      </c>
      <c r="N662" s="47">
        <v>6</v>
      </c>
      <c r="O662" s="42">
        <v>0.5</v>
      </c>
      <c r="P662" s="42">
        <v>4.66</v>
      </c>
      <c r="Q662" s="42">
        <v>-0.03</v>
      </c>
      <c r="R662" s="42">
        <v>1.79</v>
      </c>
      <c r="S662" s="47">
        <v>13</v>
      </c>
      <c r="T662" s="42">
        <v>0.78</v>
      </c>
      <c r="U662" s="42">
        <v>1.0333333333333332</v>
      </c>
      <c r="V662" s="42">
        <v>2.4428571428571431</v>
      </c>
      <c r="W662" s="42">
        <v>43</v>
      </c>
      <c r="X662" s="42">
        <v>12</v>
      </c>
      <c r="Y662" s="42">
        <v>1.1499999999999999</v>
      </c>
      <c r="Z662" s="42">
        <v>0.62</v>
      </c>
      <c r="AA662" s="42">
        <v>0.62</v>
      </c>
      <c r="AB662" s="42">
        <v>0.08</v>
      </c>
      <c r="AC662" s="42">
        <v>0.15</v>
      </c>
      <c r="AD662" s="42">
        <v>0</v>
      </c>
      <c r="AE662" s="42">
        <v>0</v>
      </c>
      <c r="AF662" s="42">
        <v>0.08</v>
      </c>
      <c r="AG662" s="42">
        <v>0</v>
      </c>
      <c r="AH662" s="42">
        <v>0</v>
      </c>
      <c r="AI662" s="47">
        <v>6</v>
      </c>
      <c r="AJ662" s="47">
        <v>3</v>
      </c>
      <c r="AK662" s="47">
        <v>4</v>
      </c>
      <c r="AL662" s="47">
        <v>0</v>
      </c>
      <c r="AM662" s="47">
        <v>1</v>
      </c>
      <c r="AN662">
        <v>0</v>
      </c>
      <c r="AO662" s="47">
        <v>0</v>
      </c>
      <c r="AP662" s="47">
        <v>0</v>
      </c>
      <c r="AQ662" s="47">
        <v>0</v>
      </c>
      <c r="AR662" s="47">
        <v>0</v>
      </c>
      <c r="AS662" s="47">
        <v>9</v>
      </c>
      <c r="AT662" s="47">
        <v>5</v>
      </c>
      <c r="AU662" s="47">
        <v>4</v>
      </c>
      <c r="AV662" s="47">
        <v>1</v>
      </c>
      <c r="AW662" s="47">
        <v>1</v>
      </c>
      <c r="AX662" s="47">
        <v>0</v>
      </c>
      <c r="AY662">
        <v>0</v>
      </c>
      <c r="AZ662" s="47">
        <v>1</v>
      </c>
      <c r="BA662" s="47">
        <v>0</v>
      </c>
      <c r="BB662">
        <v>0</v>
      </c>
      <c r="BC662" t="s">
        <v>392</v>
      </c>
      <c r="BD662">
        <v>6.1999999999999993</v>
      </c>
      <c r="BE662">
        <v>17.100000000000001</v>
      </c>
      <c r="BF662">
        <v>6</v>
      </c>
      <c r="BG662">
        <v>7</v>
      </c>
    </row>
    <row r="663" spans="1:59" x14ac:dyDescent="0.25">
      <c r="A663" s="47">
        <v>0</v>
      </c>
      <c r="B663" s="47">
        <v>15</v>
      </c>
      <c r="C663" s="47">
        <v>7</v>
      </c>
      <c r="D663" s="47">
        <v>3</v>
      </c>
      <c r="E663" s="47">
        <v>2</v>
      </c>
      <c r="F663" s="47">
        <v>1</v>
      </c>
      <c r="G663" s="47">
        <v>0</v>
      </c>
      <c r="H663" s="47">
        <v>0</v>
      </c>
      <c r="I663" s="47">
        <v>0</v>
      </c>
      <c r="J663" s="47">
        <v>0</v>
      </c>
      <c r="K663" s="47">
        <v>21</v>
      </c>
      <c r="L663" s="47">
        <v>263</v>
      </c>
      <c r="M663" s="47">
        <v>4</v>
      </c>
      <c r="N663" s="47">
        <v>7</v>
      </c>
      <c r="O663" s="42">
        <v>10.6</v>
      </c>
      <c r="P663" s="42">
        <v>6.41</v>
      </c>
      <c r="Q663" s="42">
        <v>0.8</v>
      </c>
      <c r="R663" s="42">
        <v>6.08</v>
      </c>
      <c r="S663" s="47">
        <v>4</v>
      </c>
      <c r="T663" s="42">
        <v>8.44</v>
      </c>
      <c r="U663" s="42">
        <v>6.0749999999999993</v>
      </c>
      <c r="V663" s="42">
        <v>0</v>
      </c>
      <c r="W663" s="42">
        <v>85</v>
      </c>
      <c r="X663" s="42">
        <v>84</v>
      </c>
      <c r="Y663" s="42">
        <v>0.5</v>
      </c>
      <c r="Z663" s="42">
        <v>3.75</v>
      </c>
      <c r="AA663" s="42">
        <v>1.75</v>
      </c>
      <c r="AB663" s="42">
        <v>0</v>
      </c>
      <c r="AC663" s="42">
        <v>0.75</v>
      </c>
      <c r="AD663" s="42">
        <v>0</v>
      </c>
      <c r="AE663" s="42">
        <v>0.25</v>
      </c>
      <c r="AF663" s="42">
        <v>0</v>
      </c>
      <c r="AG663" s="42">
        <v>0</v>
      </c>
      <c r="AH663" s="42">
        <v>0</v>
      </c>
      <c r="AI663" s="47">
        <v>2</v>
      </c>
      <c r="AJ663" s="47">
        <v>15</v>
      </c>
      <c r="AK663" s="47">
        <v>7</v>
      </c>
      <c r="AL663" s="47">
        <v>0</v>
      </c>
      <c r="AM663" s="47">
        <v>3</v>
      </c>
      <c r="AN663">
        <v>1</v>
      </c>
      <c r="AO663" s="47">
        <v>0</v>
      </c>
      <c r="AP663" s="47">
        <v>0</v>
      </c>
      <c r="AQ663" s="47">
        <v>0</v>
      </c>
      <c r="AR663" s="47">
        <v>0</v>
      </c>
      <c r="AS663" s="47">
        <v>0</v>
      </c>
      <c r="AT663" s="47">
        <v>0</v>
      </c>
      <c r="AU663" s="47">
        <v>0</v>
      </c>
      <c r="AV663" s="47">
        <v>0</v>
      </c>
      <c r="AW663" s="47">
        <v>0</v>
      </c>
      <c r="AX663" s="47">
        <v>0</v>
      </c>
      <c r="AY663">
        <v>0</v>
      </c>
      <c r="AZ663" s="47">
        <v>0</v>
      </c>
      <c r="BA663" s="47">
        <v>0</v>
      </c>
      <c r="BB663">
        <v>0</v>
      </c>
      <c r="BC663" t="s">
        <v>619</v>
      </c>
      <c r="BD663">
        <v>24.299999999999997</v>
      </c>
      <c r="BE663">
        <v>0</v>
      </c>
      <c r="BF663">
        <v>4</v>
      </c>
      <c r="BG663">
        <v>0</v>
      </c>
    </row>
    <row r="664" spans="1:59" x14ac:dyDescent="0.25">
      <c r="A664" s="47">
        <v>2</v>
      </c>
      <c r="B664" s="47">
        <v>15</v>
      </c>
      <c r="C664" s="47">
        <v>14</v>
      </c>
      <c r="D664" s="47">
        <v>5</v>
      </c>
      <c r="E664" s="47">
        <v>28</v>
      </c>
      <c r="F664" s="47">
        <v>1</v>
      </c>
      <c r="G664" s="47">
        <v>2</v>
      </c>
      <c r="H664" s="47">
        <v>1</v>
      </c>
      <c r="I664" s="47">
        <v>0</v>
      </c>
      <c r="J664" s="47">
        <v>0</v>
      </c>
      <c r="K664" s="47">
        <v>21</v>
      </c>
      <c r="L664" s="47">
        <v>276</v>
      </c>
      <c r="M664" s="47">
        <v>4</v>
      </c>
      <c r="N664" s="47">
        <v>6</v>
      </c>
      <c r="O664" s="42">
        <v>1.8</v>
      </c>
      <c r="P664" s="42">
        <v>6.3</v>
      </c>
      <c r="Q664" s="42">
        <v>-0.18</v>
      </c>
      <c r="R664" s="42">
        <v>2.7</v>
      </c>
      <c r="S664" s="47">
        <v>17</v>
      </c>
      <c r="T664" s="42">
        <v>1.8</v>
      </c>
      <c r="U664" s="42">
        <v>1.966666666666667</v>
      </c>
      <c r="V664" s="42">
        <v>3.5374999999999996</v>
      </c>
      <c r="W664" s="42">
        <v>64</v>
      </c>
      <c r="X664" s="42">
        <v>103</v>
      </c>
      <c r="Y664" s="42">
        <v>1.65</v>
      </c>
      <c r="Z664" s="42">
        <v>0.88</v>
      </c>
      <c r="AA664" s="42">
        <v>0.82</v>
      </c>
      <c r="AB664" s="42">
        <v>0.12</v>
      </c>
      <c r="AC664" s="42">
        <v>0.28999999999999998</v>
      </c>
      <c r="AD664" s="42">
        <v>0</v>
      </c>
      <c r="AE664" s="42">
        <v>0.06</v>
      </c>
      <c r="AF664" s="42">
        <v>0.06</v>
      </c>
      <c r="AG664" s="42">
        <v>0.12</v>
      </c>
      <c r="AH664" s="42">
        <v>0</v>
      </c>
      <c r="AI664" s="47">
        <v>10</v>
      </c>
      <c r="AJ664" s="47">
        <v>4</v>
      </c>
      <c r="AK664" s="47">
        <v>4</v>
      </c>
      <c r="AL664" s="47">
        <v>1</v>
      </c>
      <c r="AM664" s="47">
        <v>4</v>
      </c>
      <c r="AN664">
        <v>1</v>
      </c>
      <c r="AO664" s="47">
        <v>0</v>
      </c>
      <c r="AP664" s="47">
        <v>0</v>
      </c>
      <c r="AQ664" s="47">
        <v>0</v>
      </c>
      <c r="AR664" s="47">
        <v>0</v>
      </c>
      <c r="AS664" s="47">
        <v>18</v>
      </c>
      <c r="AT664" s="47">
        <v>11</v>
      </c>
      <c r="AU664" s="47">
        <v>10</v>
      </c>
      <c r="AV664" s="47">
        <v>1</v>
      </c>
      <c r="AW664" s="47">
        <v>1</v>
      </c>
      <c r="AX664" s="47">
        <v>0</v>
      </c>
      <c r="AY664">
        <v>0</v>
      </c>
      <c r="AZ664" s="47">
        <v>1</v>
      </c>
      <c r="BA664" s="47">
        <v>2</v>
      </c>
      <c r="BB664">
        <v>0</v>
      </c>
      <c r="BC664" t="s">
        <v>378</v>
      </c>
      <c r="BD664">
        <v>15.8</v>
      </c>
      <c r="BE664">
        <v>29.4</v>
      </c>
      <c r="BF664">
        <v>8</v>
      </c>
      <c r="BG664">
        <v>8</v>
      </c>
    </row>
    <row r="665" spans="1:59" x14ac:dyDescent="0.25">
      <c r="A665" s="47">
        <v>2</v>
      </c>
      <c r="B665" s="47">
        <v>0</v>
      </c>
      <c r="C665" s="47">
        <v>7</v>
      </c>
      <c r="D665" s="47">
        <v>1</v>
      </c>
      <c r="E665" s="47">
        <v>6</v>
      </c>
      <c r="F665" s="47">
        <v>0</v>
      </c>
      <c r="G665" s="47">
        <v>1</v>
      </c>
      <c r="H665" s="47">
        <v>1</v>
      </c>
      <c r="I665" s="47">
        <v>0</v>
      </c>
      <c r="J665" s="47">
        <v>0</v>
      </c>
      <c r="K665" s="47">
        <v>21</v>
      </c>
      <c r="L665" s="47">
        <v>280</v>
      </c>
      <c r="M665" s="47">
        <v>5</v>
      </c>
      <c r="N665" s="47">
        <v>6</v>
      </c>
      <c r="O665" s="42">
        <v>0.2</v>
      </c>
      <c r="P665" s="42">
        <v>3.07</v>
      </c>
      <c r="Q665" s="42">
        <v>-0.12</v>
      </c>
      <c r="R665" s="42">
        <v>1.48</v>
      </c>
      <c r="S665" s="47">
        <v>8</v>
      </c>
      <c r="T665" s="42">
        <v>0.54</v>
      </c>
      <c r="U665" s="42">
        <v>2.7749999999999995</v>
      </c>
      <c r="V665" s="42">
        <v>0.17499999999999999</v>
      </c>
      <c r="W665" s="42">
        <v>34</v>
      </c>
      <c r="X665" s="42">
        <v>51</v>
      </c>
      <c r="Y665" s="42">
        <v>0.75</v>
      </c>
      <c r="Z665" s="42">
        <v>0</v>
      </c>
      <c r="AA665" s="42">
        <v>0.88</v>
      </c>
      <c r="AB665" s="42">
        <v>0.25</v>
      </c>
      <c r="AC665" s="42">
        <v>0.12</v>
      </c>
      <c r="AD665" s="42">
        <v>0</v>
      </c>
      <c r="AE665" s="42">
        <v>0</v>
      </c>
      <c r="AF665" s="42">
        <v>0.12</v>
      </c>
      <c r="AG665" s="42">
        <v>0.12</v>
      </c>
      <c r="AH665" s="42">
        <v>0</v>
      </c>
      <c r="AI665" s="47">
        <v>4</v>
      </c>
      <c r="AJ665" s="47">
        <v>0</v>
      </c>
      <c r="AK665" s="47">
        <v>3</v>
      </c>
      <c r="AL665" s="47">
        <v>1</v>
      </c>
      <c r="AM665" s="47">
        <v>0</v>
      </c>
      <c r="AN665">
        <v>0</v>
      </c>
      <c r="AO665" s="47">
        <v>0</v>
      </c>
      <c r="AP665" s="47">
        <v>1</v>
      </c>
      <c r="AQ665" s="47">
        <v>0</v>
      </c>
      <c r="AR665" s="47">
        <v>0</v>
      </c>
      <c r="AS665" s="47">
        <v>2</v>
      </c>
      <c r="AT665" s="47">
        <v>0</v>
      </c>
      <c r="AU665" s="47">
        <v>4</v>
      </c>
      <c r="AV665" s="47">
        <v>1</v>
      </c>
      <c r="AW665" s="47">
        <v>1</v>
      </c>
      <c r="AX665" s="47">
        <v>0</v>
      </c>
      <c r="AY665">
        <v>0</v>
      </c>
      <c r="AZ665" s="47">
        <v>0</v>
      </c>
      <c r="BA665" s="47">
        <v>1</v>
      </c>
      <c r="BB665">
        <v>0</v>
      </c>
      <c r="BC665" t="s">
        <v>214</v>
      </c>
      <c r="BD665">
        <v>8.1</v>
      </c>
      <c r="BE665">
        <v>0.8</v>
      </c>
      <c r="BF665">
        <v>3</v>
      </c>
      <c r="BG665">
        <v>5</v>
      </c>
    </row>
    <row r="666" spans="1:59" x14ac:dyDescent="0.25">
      <c r="A666" s="47">
        <v>2</v>
      </c>
      <c r="B666" s="47">
        <v>11</v>
      </c>
      <c r="C666" s="47">
        <v>10</v>
      </c>
      <c r="D666" s="47">
        <v>6</v>
      </c>
      <c r="E666" s="47">
        <v>6</v>
      </c>
      <c r="F666" s="47">
        <v>0</v>
      </c>
      <c r="G666" s="47">
        <v>8</v>
      </c>
      <c r="H666" s="47">
        <v>2</v>
      </c>
      <c r="I666" s="47">
        <v>0</v>
      </c>
      <c r="J666" s="47">
        <v>0</v>
      </c>
      <c r="K666" s="47">
        <v>21</v>
      </c>
      <c r="L666" s="47">
        <v>280</v>
      </c>
      <c r="M666" s="47">
        <v>5</v>
      </c>
      <c r="N666" s="47">
        <v>7</v>
      </c>
      <c r="O666" s="42">
        <v>2.8</v>
      </c>
      <c r="P666" s="42">
        <v>5.58</v>
      </c>
      <c r="Q666" s="42">
        <v>-0.44</v>
      </c>
      <c r="R666" s="42">
        <v>4.13</v>
      </c>
      <c r="S666" s="47">
        <v>10</v>
      </c>
      <c r="T666" s="42">
        <v>2.52</v>
      </c>
      <c r="U666" s="42">
        <v>5.8666666666666663</v>
      </c>
      <c r="V666" s="42">
        <v>1.55</v>
      </c>
      <c r="W666" s="42">
        <v>58</v>
      </c>
      <c r="X666" s="42">
        <v>59</v>
      </c>
      <c r="Y666" s="42">
        <v>0.6</v>
      </c>
      <c r="Z666" s="42">
        <v>1.1000000000000001</v>
      </c>
      <c r="AA666" s="42">
        <v>1</v>
      </c>
      <c r="AB666" s="42">
        <v>0.2</v>
      </c>
      <c r="AC666" s="42">
        <v>0.6</v>
      </c>
      <c r="AD666" s="42">
        <v>0</v>
      </c>
      <c r="AE666" s="42">
        <v>0</v>
      </c>
      <c r="AF666" s="42">
        <v>0.2</v>
      </c>
      <c r="AG666" s="42">
        <v>0.8</v>
      </c>
      <c r="AH666" s="42">
        <v>0</v>
      </c>
      <c r="AI666" s="47">
        <v>5</v>
      </c>
      <c r="AJ666" s="47">
        <v>10</v>
      </c>
      <c r="AK666" s="47">
        <v>8</v>
      </c>
      <c r="AL666" s="47">
        <v>2</v>
      </c>
      <c r="AM666" s="47">
        <v>4</v>
      </c>
      <c r="AN666">
        <v>0</v>
      </c>
      <c r="AO666" s="47">
        <v>0</v>
      </c>
      <c r="AP666" s="47">
        <v>2</v>
      </c>
      <c r="AQ666" s="47">
        <v>5</v>
      </c>
      <c r="AR666" s="47">
        <v>0</v>
      </c>
      <c r="AS666" s="47">
        <v>1</v>
      </c>
      <c r="AT666" s="47">
        <v>1</v>
      </c>
      <c r="AU666" s="47">
        <v>2</v>
      </c>
      <c r="AV666" s="47">
        <v>0</v>
      </c>
      <c r="AW666" s="47">
        <v>2</v>
      </c>
      <c r="AX666" s="47">
        <v>0</v>
      </c>
      <c r="AY666">
        <v>0</v>
      </c>
      <c r="AZ666" s="47">
        <v>0</v>
      </c>
      <c r="BA666" s="47">
        <v>3</v>
      </c>
      <c r="BB666">
        <v>0</v>
      </c>
      <c r="BC666" t="s">
        <v>198</v>
      </c>
      <c r="BD666">
        <v>35.299999999999997</v>
      </c>
      <c r="BE666">
        <v>6.3</v>
      </c>
      <c r="BF666">
        <v>6</v>
      </c>
      <c r="BG666">
        <v>4</v>
      </c>
    </row>
    <row r="667" spans="1:59" x14ac:dyDescent="0.25">
      <c r="A667" s="47">
        <v>1</v>
      </c>
      <c r="B667" s="47">
        <v>10</v>
      </c>
      <c r="C667" s="47">
        <v>7</v>
      </c>
      <c r="D667" s="47">
        <v>7</v>
      </c>
      <c r="E667" s="47">
        <v>20</v>
      </c>
      <c r="F667" s="47">
        <v>0</v>
      </c>
      <c r="G667" s="47">
        <v>11</v>
      </c>
      <c r="H667" s="47">
        <v>2</v>
      </c>
      <c r="I667" s="47">
        <v>0</v>
      </c>
      <c r="J667" s="47">
        <v>0</v>
      </c>
      <c r="K667" s="47">
        <v>21</v>
      </c>
      <c r="L667" s="47">
        <v>280</v>
      </c>
      <c r="M667" s="47">
        <v>5</v>
      </c>
      <c r="N667" s="47">
        <v>7</v>
      </c>
      <c r="O667" s="42">
        <v>2.5</v>
      </c>
      <c r="P667" s="42">
        <v>4.88</v>
      </c>
      <c r="Q667" s="42">
        <v>0.03</v>
      </c>
      <c r="R667" s="42">
        <v>3.34</v>
      </c>
      <c r="S667" s="47">
        <v>16</v>
      </c>
      <c r="T667" s="42">
        <v>2.34</v>
      </c>
      <c r="U667" s="42">
        <v>3.7444444444444449</v>
      </c>
      <c r="V667" s="42">
        <v>2.8285714285714283</v>
      </c>
      <c r="W667" s="42">
        <v>56</v>
      </c>
      <c r="X667" s="42">
        <v>48</v>
      </c>
      <c r="Y667" s="42">
        <v>1.25</v>
      </c>
      <c r="Z667" s="42">
        <v>0.62</v>
      </c>
      <c r="AA667" s="42">
        <v>0.44</v>
      </c>
      <c r="AB667" s="42">
        <v>0.06</v>
      </c>
      <c r="AC667" s="42">
        <v>0.44</v>
      </c>
      <c r="AD667" s="42">
        <v>0</v>
      </c>
      <c r="AE667" s="42">
        <v>0</v>
      </c>
      <c r="AF667" s="42">
        <v>0.12</v>
      </c>
      <c r="AG667" s="42">
        <v>0.69</v>
      </c>
      <c r="AH667" s="42">
        <v>0</v>
      </c>
      <c r="AI667" s="47">
        <v>10</v>
      </c>
      <c r="AJ667" s="47">
        <v>8</v>
      </c>
      <c r="AK667" s="47">
        <v>3</v>
      </c>
      <c r="AL667" s="47">
        <v>0</v>
      </c>
      <c r="AM667" s="47">
        <v>6</v>
      </c>
      <c r="AN667">
        <v>0</v>
      </c>
      <c r="AO667" s="47">
        <v>0</v>
      </c>
      <c r="AP667" s="47">
        <v>1</v>
      </c>
      <c r="AQ667" s="47">
        <v>6</v>
      </c>
      <c r="AR667" s="47">
        <v>0</v>
      </c>
      <c r="AS667" s="47">
        <v>10</v>
      </c>
      <c r="AT667" s="47">
        <v>2</v>
      </c>
      <c r="AU667" s="47">
        <v>4</v>
      </c>
      <c r="AV667" s="47">
        <v>1</v>
      </c>
      <c r="AW667" s="47">
        <v>1</v>
      </c>
      <c r="AX667" s="47">
        <v>0</v>
      </c>
      <c r="AY667">
        <v>0</v>
      </c>
      <c r="AZ667" s="47">
        <v>1</v>
      </c>
      <c r="BA667" s="47">
        <v>5</v>
      </c>
      <c r="BB667">
        <v>0</v>
      </c>
      <c r="BC667" t="s">
        <v>289</v>
      </c>
      <c r="BD667">
        <v>33.700000000000003</v>
      </c>
      <c r="BE667">
        <v>20</v>
      </c>
      <c r="BF667">
        <v>9</v>
      </c>
      <c r="BG667">
        <v>7</v>
      </c>
    </row>
    <row r="668" spans="1:59" x14ac:dyDescent="0.25">
      <c r="A668" s="47">
        <v>2</v>
      </c>
      <c r="B668" s="47">
        <v>7</v>
      </c>
      <c r="C668" s="47">
        <v>4</v>
      </c>
      <c r="D668" s="47">
        <v>1</v>
      </c>
      <c r="E668" s="47">
        <v>8</v>
      </c>
      <c r="F668" s="47">
        <v>0</v>
      </c>
      <c r="G668" s="47">
        <v>0</v>
      </c>
      <c r="H668" s="47">
        <v>0</v>
      </c>
      <c r="I668" s="47">
        <v>0</v>
      </c>
      <c r="J668" s="47">
        <v>0</v>
      </c>
      <c r="K668" s="47">
        <v>21</v>
      </c>
      <c r="L668" s="47">
        <v>267</v>
      </c>
      <c r="M668" s="47">
        <v>4</v>
      </c>
      <c r="N668" s="47">
        <v>7</v>
      </c>
      <c r="O668" s="42">
        <v>2.7</v>
      </c>
      <c r="P668" s="42">
        <v>3.81</v>
      </c>
      <c r="Q668" s="42">
        <v>0.15</v>
      </c>
      <c r="R668" s="42">
        <v>1.96</v>
      </c>
      <c r="S668" s="47">
        <v>5</v>
      </c>
      <c r="T668" s="42">
        <v>2.4300000000000002</v>
      </c>
      <c r="U668" s="42">
        <v>1.6333333333333335</v>
      </c>
      <c r="V668" s="42">
        <v>2.4500000000000002</v>
      </c>
      <c r="W668" s="42">
        <v>67</v>
      </c>
      <c r="X668" s="42">
        <v>91</v>
      </c>
      <c r="Y668" s="42">
        <v>1.6</v>
      </c>
      <c r="Z668" s="42">
        <v>1.4</v>
      </c>
      <c r="AA668" s="42">
        <v>0.8</v>
      </c>
      <c r="AB668" s="42">
        <v>0.4</v>
      </c>
      <c r="AC668" s="42">
        <v>0.2</v>
      </c>
      <c r="AD668" s="42">
        <v>0</v>
      </c>
      <c r="AE668" s="42">
        <v>0</v>
      </c>
      <c r="AF668" s="42">
        <v>0</v>
      </c>
      <c r="AG668" s="42">
        <v>0</v>
      </c>
      <c r="AH668" s="42">
        <v>0</v>
      </c>
      <c r="AI668" s="47">
        <v>4</v>
      </c>
      <c r="AJ668" s="47">
        <v>5</v>
      </c>
      <c r="AK668" s="47">
        <v>3</v>
      </c>
      <c r="AL668" s="47">
        <v>2</v>
      </c>
      <c r="AM668" s="47">
        <v>0</v>
      </c>
      <c r="AN668">
        <v>0</v>
      </c>
      <c r="AO668" s="47">
        <v>0</v>
      </c>
      <c r="AP668" s="47">
        <v>0</v>
      </c>
      <c r="AQ668" s="47">
        <v>0</v>
      </c>
      <c r="AR668" s="47">
        <v>0</v>
      </c>
      <c r="AS668" s="47">
        <v>4</v>
      </c>
      <c r="AT668" s="47">
        <v>2</v>
      </c>
      <c r="AU668" s="47">
        <v>1</v>
      </c>
      <c r="AV668" s="47">
        <v>0</v>
      </c>
      <c r="AW668" s="47">
        <v>1</v>
      </c>
      <c r="AX668" s="47">
        <v>0</v>
      </c>
      <c r="AY668">
        <v>0</v>
      </c>
      <c r="AZ668" s="47">
        <v>0</v>
      </c>
      <c r="BA668" s="47">
        <v>0</v>
      </c>
      <c r="BB668">
        <v>0</v>
      </c>
      <c r="BC668" t="s">
        <v>706</v>
      </c>
      <c r="BD668">
        <v>5.0999999999999996</v>
      </c>
      <c r="BE668">
        <v>4.9000000000000004</v>
      </c>
      <c r="BF668">
        <v>3</v>
      </c>
      <c r="BG668">
        <v>2</v>
      </c>
    </row>
    <row r="669" spans="1:59" x14ac:dyDescent="0.25">
      <c r="A669" s="47">
        <v>1</v>
      </c>
      <c r="B669" s="47">
        <v>10</v>
      </c>
      <c r="C669" s="47">
        <v>10</v>
      </c>
      <c r="D669" s="47">
        <v>3</v>
      </c>
      <c r="E669" s="47">
        <v>4</v>
      </c>
      <c r="F669" s="47">
        <v>0</v>
      </c>
      <c r="G669" s="47">
        <v>2</v>
      </c>
      <c r="H669" s="47">
        <v>1</v>
      </c>
      <c r="I669" s="47">
        <v>0</v>
      </c>
      <c r="J669" s="47">
        <v>0</v>
      </c>
      <c r="K669" s="47">
        <v>21</v>
      </c>
      <c r="L669" s="47">
        <v>280</v>
      </c>
      <c r="M669" s="47">
        <v>4</v>
      </c>
      <c r="N669" s="47">
        <v>7</v>
      </c>
      <c r="O669" s="42">
        <v>0.6</v>
      </c>
      <c r="P669" s="42">
        <v>2.67</v>
      </c>
      <c r="Q669" s="42">
        <v>-0.01</v>
      </c>
      <c r="R669" s="42">
        <v>1.64</v>
      </c>
      <c r="S669" s="47">
        <v>14</v>
      </c>
      <c r="T669" s="42">
        <v>0.85</v>
      </c>
      <c r="U669" s="42">
        <v>2.4375</v>
      </c>
      <c r="V669" s="42">
        <v>0.55000000000000004</v>
      </c>
      <c r="W669" s="42">
        <v>43</v>
      </c>
      <c r="X669" s="42">
        <v>80</v>
      </c>
      <c r="Y669" s="42">
        <v>0.28999999999999998</v>
      </c>
      <c r="Z669" s="42">
        <v>0.71</v>
      </c>
      <c r="AA669" s="42">
        <v>0.71</v>
      </c>
      <c r="AB669" s="42">
        <v>7.0000000000000007E-2</v>
      </c>
      <c r="AC669" s="42">
        <v>0.21</v>
      </c>
      <c r="AD669" s="42">
        <v>0</v>
      </c>
      <c r="AE669" s="42">
        <v>0</v>
      </c>
      <c r="AF669" s="42">
        <v>7.0000000000000007E-2</v>
      </c>
      <c r="AG669" s="42">
        <v>0.14000000000000001</v>
      </c>
      <c r="AH669" s="42">
        <v>0</v>
      </c>
      <c r="AI669" s="47">
        <v>3</v>
      </c>
      <c r="AJ669" s="47">
        <v>8</v>
      </c>
      <c r="AK669" s="47">
        <v>4</v>
      </c>
      <c r="AL669" s="47">
        <v>0</v>
      </c>
      <c r="AM669" s="47">
        <v>2</v>
      </c>
      <c r="AN669">
        <v>0</v>
      </c>
      <c r="AO669" s="47">
        <v>0</v>
      </c>
      <c r="AP669" s="47">
        <v>1</v>
      </c>
      <c r="AQ669" s="47">
        <v>0</v>
      </c>
      <c r="AR669" s="47">
        <v>0</v>
      </c>
      <c r="AS669" s="47">
        <v>1</v>
      </c>
      <c r="AT669" s="47">
        <v>2</v>
      </c>
      <c r="AU669" s="47">
        <v>6</v>
      </c>
      <c r="AV669" s="47">
        <v>1</v>
      </c>
      <c r="AW669" s="47">
        <v>1</v>
      </c>
      <c r="AX669" s="47">
        <v>0</v>
      </c>
      <c r="AY669">
        <v>0</v>
      </c>
      <c r="AZ669" s="47">
        <v>0</v>
      </c>
      <c r="BA669" s="47">
        <v>2</v>
      </c>
      <c r="BB669">
        <v>0</v>
      </c>
      <c r="BC669" t="s">
        <v>445</v>
      </c>
      <c r="BD669">
        <v>19.5</v>
      </c>
      <c r="BE669">
        <v>3.3</v>
      </c>
      <c r="BF669">
        <v>8</v>
      </c>
      <c r="BG669">
        <v>6</v>
      </c>
    </row>
    <row r="670" spans="1:59" x14ac:dyDescent="0.25">
      <c r="A670" s="47">
        <v>1</v>
      </c>
      <c r="B670" s="47">
        <v>9</v>
      </c>
      <c r="C670" s="47">
        <v>6</v>
      </c>
      <c r="D670" s="47">
        <v>2</v>
      </c>
      <c r="E670" s="47">
        <v>6</v>
      </c>
      <c r="F670" s="47">
        <v>0</v>
      </c>
      <c r="G670" s="47">
        <v>1</v>
      </c>
      <c r="H670" s="47">
        <v>0</v>
      </c>
      <c r="I670" s="47">
        <v>0</v>
      </c>
      <c r="J670" s="47">
        <v>0</v>
      </c>
      <c r="K670" s="47">
        <v>21</v>
      </c>
      <c r="L670" s="47">
        <v>264</v>
      </c>
      <c r="M670" s="47">
        <v>4</v>
      </c>
      <c r="N670" s="47">
        <v>2</v>
      </c>
      <c r="O670" s="42">
        <v>-0.3</v>
      </c>
      <c r="P670" s="42">
        <v>2.41</v>
      </c>
      <c r="Q670" s="42">
        <v>-0.73</v>
      </c>
      <c r="R670" s="42">
        <v>0.98</v>
      </c>
      <c r="S670" s="47">
        <v>14</v>
      </c>
      <c r="T670" s="42">
        <v>0.16</v>
      </c>
      <c r="U670" s="42">
        <v>0.26</v>
      </c>
      <c r="V670" s="42">
        <v>1.3888888888888888</v>
      </c>
      <c r="W670" s="42">
        <v>44</v>
      </c>
      <c r="X670" s="42">
        <v>68</v>
      </c>
      <c r="Y670" s="42">
        <v>0.43</v>
      </c>
      <c r="Z670" s="42">
        <v>0.64</v>
      </c>
      <c r="AA670" s="42">
        <v>0.43</v>
      </c>
      <c r="AB670" s="42">
        <v>7.0000000000000007E-2</v>
      </c>
      <c r="AC670" s="42">
        <v>0.14000000000000001</v>
      </c>
      <c r="AD670" s="42">
        <v>0</v>
      </c>
      <c r="AE670" s="42">
        <v>0</v>
      </c>
      <c r="AF670" s="42">
        <v>0</v>
      </c>
      <c r="AG670" s="42">
        <v>7.0000000000000007E-2</v>
      </c>
      <c r="AH670" s="42">
        <v>0</v>
      </c>
      <c r="AI670" s="47">
        <v>2</v>
      </c>
      <c r="AJ670" s="47">
        <v>1</v>
      </c>
      <c r="AK670" s="47">
        <v>3</v>
      </c>
      <c r="AL670" s="47">
        <v>0</v>
      </c>
      <c r="AM670" s="47">
        <v>0</v>
      </c>
      <c r="AN670">
        <v>0</v>
      </c>
      <c r="AO670" s="47">
        <v>0</v>
      </c>
      <c r="AP670" s="47">
        <v>0</v>
      </c>
      <c r="AQ670" s="47">
        <v>0</v>
      </c>
      <c r="AR670" s="47">
        <v>0</v>
      </c>
      <c r="AS670" s="47">
        <v>4</v>
      </c>
      <c r="AT670" s="47">
        <v>8</v>
      </c>
      <c r="AU670" s="47">
        <v>3</v>
      </c>
      <c r="AV670" s="47">
        <v>1</v>
      </c>
      <c r="AW670" s="47">
        <v>2</v>
      </c>
      <c r="AX670" s="47">
        <v>0</v>
      </c>
      <c r="AY670">
        <v>0</v>
      </c>
      <c r="AZ670" s="47">
        <v>0</v>
      </c>
      <c r="BA670" s="47">
        <v>1</v>
      </c>
      <c r="BB670">
        <v>0</v>
      </c>
      <c r="BC670" t="s">
        <v>477</v>
      </c>
      <c r="BD670">
        <v>1.3000000000000003</v>
      </c>
      <c r="BE670">
        <v>12.499999999999998</v>
      </c>
      <c r="BF670">
        <v>5</v>
      </c>
      <c r="BG670">
        <v>9</v>
      </c>
    </row>
    <row r="671" spans="1:59" x14ac:dyDescent="0.25">
      <c r="A671" s="47">
        <v>0</v>
      </c>
      <c r="B671" s="47">
        <v>1</v>
      </c>
      <c r="C671" s="47">
        <v>0</v>
      </c>
      <c r="D671" s="47">
        <v>0</v>
      </c>
      <c r="E671" s="47">
        <v>4</v>
      </c>
      <c r="F671" s="47">
        <v>0</v>
      </c>
      <c r="G671" s="47">
        <v>1</v>
      </c>
      <c r="H671" s="47">
        <v>1</v>
      </c>
      <c r="I671" s="47">
        <v>0</v>
      </c>
      <c r="J671" s="47">
        <v>0</v>
      </c>
      <c r="K671" s="47">
        <v>21</v>
      </c>
      <c r="L671" s="47">
        <v>264</v>
      </c>
      <c r="M671" s="47">
        <v>5</v>
      </c>
      <c r="N671" s="47">
        <v>6</v>
      </c>
      <c r="O671" s="42">
        <v>3.4</v>
      </c>
      <c r="P671" s="42">
        <v>4.5</v>
      </c>
      <c r="Q671" s="42">
        <v>-0.72</v>
      </c>
      <c r="R671" s="42">
        <v>6.2</v>
      </c>
      <c r="S671" s="47">
        <v>2</v>
      </c>
      <c r="T671" s="42">
        <v>2.96</v>
      </c>
      <c r="U671" s="42">
        <v>3.4</v>
      </c>
      <c r="V671" s="42">
        <v>9</v>
      </c>
      <c r="W671" s="42">
        <v>42</v>
      </c>
      <c r="X671" s="42">
        <v>42</v>
      </c>
      <c r="Y671" s="42">
        <v>2</v>
      </c>
      <c r="Z671" s="42">
        <v>0.5</v>
      </c>
      <c r="AA671" s="42">
        <v>0</v>
      </c>
      <c r="AB671" s="42">
        <v>0</v>
      </c>
      <c r="AC671" s="42">
        <v>0</v>
      </c>
      <c r="AD671" s="42">
        <v>0</v>
      </c>
      <c r="AE671" s="42">
        <v>0</v>
      </c>
      <c r="AF671" s="42">
        <v>0.5</v>
      </c>
      <c r="AG671" s="42">
        <v>0.5</v>
      </c>
      <c r="AH671" s="42">
        <v>0</v>
      </c>
      <c r="AI671" s="47">
        <v>2</v>
      </c>
      <c r="AJ671" s="47">
        <v>1</v>
      </c>
      <c r="AK671" s="47">
        <v>0</v>
      </c>
      <c r="AL671" s="47">
        <v>0</v>
      </c>
      <c r="AM671" s="47">
        <v>0</v>
      </c>
      <c r="AN671">
        <v>0</v>
      </c>
      <c r="AO671" s="47">
        <v>0</v>
      </c>
      <c r="AP671" s="47">
        <v>0</v>
      </c>
      <c r="AQ671" s="47">
        <v>1</v>
      </c>
      <c r="AR671" s="47">
        <v>0</v>
      </c>
      <c r="AS671" s="47">
        <v>2</v>
      </c>
      <c r="AT671" s="47">
        <v>0</v>
      </c>
      <c r="AU671" s="47">
        <v>0</v>
      </c>
      <c r="AV671" s="47">
        <v>0</v>
      </c>
      <c r="AW671" s="47">
        <v>0</v>
      </c>
      <c r="AX671" s="47">
        <v>0</v>
      </c>
      <c r="AY671">
        <v>0</v>
      </c>
      <c r="AZ671" s="47">
        <v>1</v>
      </c>
      <c r="BA671" s="47">
        <v>0</v>
      </c>
      <c r="BB671">
        <v>0</v>
      </c>
      <c r="BC671" t="s">
        <v>660</v>
      </c>
      <c r="BD671">
        <v>3.4000000000000004</v>
      </c>
      <c r="BE671">
        <v>9</v>
      </c>
      <c r="BF671">
        <v>1</v>
      </c>
      <c r="BG671">
        <v>1</v>
      </c>
    </row>
    <row r="672" spans="1:59" x14ac:dyDescent="0.25">
      <c r="A672" s="47">
        <v>2</v>
      </c>
      <c r="B672" s="47">
        <v>23</v>
      </c>
      <c r="C672" s="47">
        <v>12</v>
      </c>
      <c r="D672" s="47">
        <v>7</v>
      </c>
      <c r="E672" s="47">
        <v>3</v>
      </c>
      <c r="F672" s="47">
        <v>0</v>
      </c>
      <c r="G672" s="47">
        <v>5</v>
      </c>
      <c r="H672" s="47">
        <v>2</v>
      </c>
      <c r="I672" s="47">
        <v>0</v>
      </c>
      <c r="J672" s="47">
        <v>0</v>
      </c>
      <c r="K672" s="47">
        <v>21</v>
      </c>
      <c r="L672" s="47">
        <v>264</v>
      </c>
      <c r="M672" s="47">
        <v>4</v>
      </c>
      <c r="N672" s="47">
        <v>7</v>
      </c>
      <c r="O672" s="42">
        <v>9.1999999999999993</v>
      </c>
      <c r="P672" s="42">
        <v>5.98</v>
      </c>
      <c r="Q672" s="42">
        <v>0.98</v>
      </c>
      <c r="R672" s="42">
        <v>2.99</v>
      </c>
      <c r="S672" s="47">
        <v>17</v>
      </c>
      <c r="T672" s="42">
        <v>7.42</v>
      </c>
      <c r="U672" s="42">
        <v>5.1142857142857139</v>
      </c>
      <c r="V672" s="42">
        <v>1.5100000000000002</v>
      </c>
      <c r="W672" s="42">
        <v>73</v>
      </c>
      <c r="X672" s="42">
        <v>42</v>
      </c>
      <c r="Y672" s="42">
        <v>0.18</v>
      </c>
      <c r="Z672" s="42">
        <v>1.35</v>
      </c>
      <c r="AA672" s="42">
        <v>0.71</v>
      </c>
      <c r="AB672" s="42">
        <v>0.12</v>
      </c>
      <c r="AC672" s="42">
        <v>0.41</v>
      </c>
      <c r="AD672" s="42">
        <v>0</v>
      </c>
      <c r="AE672" s="42">
        <v>0</v>
      </c>
      <c r="AF672" s="42">
        <v>0.12</v>
      </c>
      <c r="AG672" s="42">
        <v>0.28999999999999998</v>
      </c>
      <c r="AH672" s="42">
        <v>0</v>
      </c>
      <c r="AI672" s="47">
        <v>2</v>
      </c>
      <c r="AJ672" s="47">
        <v>14</v>
      </c>
      <c r="AK672" s="47">
        <v>8</v>
      </c>
      <c r="AL672" s="47">
        <v>2</v>
      </c>
      <c r="AM672" s="47">
        <v>2</v>
      </c>
      <c r="AN672">
        <v>0</v>
      </c>
      <c r="AO672" s="47">
        <v>0</v>
      </c>
      <c r="AP672" s="47">
        <v>2</v>
      </c>
      <c r="AQ672" s="47">
        <v>4</v>
      </c>
      <c r="AR672" s="47">
        <v>0</v>
      </c>
      <c r="AS672" s="47">
        <v>1</v>
      </c>
      <c r="AT672" s="47">
        <v>9</v>
      </c>
      <c r="AU672" s="47">
        <v>4</v>
      </c>
      <c r="AV672" s="47">
        <v>0</v>
      </c>
      <c r="AW672" s="47">
        <v>5</v>
      </c>
      <c r="AX672" s="47">
        <v>0</v>
      </c>
      <c r="AY672">
        <v>0</v>
      </c>
      <c r="AZ672" s="47">
        <v>0</v>
      </c>
      <c r="BA672" s="47">
        <v>1</v>
      </c>
      <c r="BB672">
        <v>0</v>
      </c>
      <c r="BC672" t="s">
        <v>358</v>
      </c>
      <c r="BD672">
        <v>35.799999999999997</v>
      </c>
      <c r="BE672">
        <v>15.299999999999999</v>
      </c>
      <c r="BF672">
        <v>7</v>
      </c>
      <c r="BG672">
        <v>10</v>
      </c>
    </row>
    <row r="673" spans="1:59" x14ac:dyDescent="0.25">
      <c r="A673" s="47">
        <v>6</v>
      </c>
      <c r="B673" s="47">
        <v>5</v>
      </c>
      <c r="C673" s="47">
        <v>5</v>
      </c>
      <c r="D673" s="47">
        <v>16</v>
      </c>
      <c r="E673" s="47">
        <v>12</v>
      </c>
      <c r="F673" s="47">
        <v>1</v>
      </c>
      <c r="G673" s="47">
        <v>12</v>
      </c>
      <c r="H673" s="47">
        <v>5</v>
      </c>
      <c r="I673" s="47">
        <v>0</v>
      </c>
      <c r="J673" s="47">
        <v>0</v>
      </c>
      <c r="K673" s="47">
        <v>21</v>
      </c>
      <c r="L673" s="47">
        <v>262</v>
      </c>
      <c r="M673" s="47">
        <v>5</v>
      </c>
      <c r="N673" s="47">
        <v>2</v>
      </c>
      <c r="O673" s="42">
        <v>0.7</v>
      </c>
      <c r="P673" s="42">
        <v>12.57</v>
      </c>
      <c r="Q673" s="42">
        <v>-1.76</v>
      </c>
      <c r="R673" s="42">
        <v>4.87</v>
      </c>
      <c r="S673" s="47">
        <v>16</v>
      </c>
      <c r="T673" s="42">
        <v>1.01</v>
      </c>
      <c r="U673" s="42">
        <v>4.2555555555555564</v>
      </c>
      <c r="V673" s="42">
        <v>5.6714285714285717</v>
      </c>
      <c r="W673" s="42">
        <v>87</v>
      </c>
      <c r="X673" s="42">
        <v>71</v>
      </c>
      <c r="Y673" s="42">
        <v>0.75</v>
      </c>
      <c r="Z673" s="42">
        <v>0.31</v>
      </c>
      <c r="AA673" s="42">
        <v>0.31</v>
      </c>
      <c r="AB673" s="42">
        <v>0.38</v>
      </c>
      <c r="AC673" s="42">
        <v>1</v>
      </c>
      <c r="AD673" s="42">
        <v>0</v>
      </c>
      <c r="AE673" s="42">
        <v>0.06</v>
      </c>
      <c r="AF673" s="42">
        <v>0.31</v>
      </c>
      <c r="AG673" s="42">
        <v>0.75</v>
      </c>
      <c r="AH673" s="42">
        <v>0</v>
      </c>
      <c r="AI673" s="47">
        <v>4</v>
      </c>
      <c r="AJ673" s="47">
        <v>4</v>
      </c>
      <c r="AK673" s="47">
        <v>3</v>
      </c>
      <c r="AL673" s="47">
        <v>3</v>
      </c>
      <c r="AM673" s="47">
        <v>8</v>
      </c>
      <c r="AN673">
        <v>1</v>
      </c>
      <c r="AO673" s="47">
        <v>0</v>
      </c>
      <c r="AP673" s="47">
        <v>2</v>
      </c>
      <c r="AQ673" s="47">
        <v>8</v>
      </c>
      <c r="AR673" s="47">
        <v>0</v>
      </c>
      <c r="AS673" s="47">
        <v>8</v>
      </c>
      <c r="AT673" s="47">
        <v>1</v>
      </c>
      <c r="AU673" s="47">
        <v>2</v>
      </c>
      <c r="AV673" s="47">
        <v>3</v>
      </c>
      <c r="AW673" s="47">
        <v>8</v>
      </c>
      <c r="AX673" s="47">
        <v>0</v>
      </c>
      <c r="AY673">
        <v>0</v>
      </c>
      <c r="AZ673" s="47">
        <v>3</v>
      </c>
      <c r="BA673" s="47">
        <v>4</v>
      </c>
      <c r="BB673">
        <v>0</v>
      </c>
      <c r="BC673" t="s">
        <v>157</v>
      </c>
      <c r="BD673">
        <v>39.9</v>
      </c>
      <c r="BE673">
        <v>36.799999999999997</v>
      </c>
      <c r="BF673">
        <v>9</v>
      </c>
      <c r="BG673">
        <v>6</v>
      </c>
    </row>
    <row r="674" spans="1:59" x14ac:dyDescent="0.25">
      <c r="A674" s="47">
        <v>4</v>
      </c>
      <c r="B674" s="47">
        <v>8</v>
      </c>
      <c r="C674" s="47">
        <v>15</v>
      </c>
      <c r="D674" s="47">
        <v>22</v>
      </c>
      <c r="E674" s="47">
        <v>37</v>
      </c>
      <c r="F674" s="47">
        <v>5</v>
      </c>
      <c r="G674" s="47">
        <v>19</v>
      </c>
      <c r="H674" s="47">
        <v>5</v>
      </c>
      <c r="I674" s="47">
        <v>0</v>
      </c>
      <c r="J674" s="47">
        <v>0</v>
      </c>
      <c r="K674" s="47">
        <v>21</v>
      </c>
      <c r="L674" s="47">
        <v>284</v>
      </c>
      <c r="M674" s="47">
        <v>5</v>
      </c>
      <c r="N674" s="47">
        <v>7</v>
      </c>
      <c r="O674" s="42">
        <v>14.2</v>
      </c>
      <c r="P674" s="42">
        <v>16.62</v>
      </c>
      <c r="Q674" s="42">
        <v>1.28</v>
      </c>
      <c r="R674" s="42">
        <v>8.41</v>
      </c>
      <c r="S674" s="47">
        <v>16</v>
      </c>
      <c r="T674" s="42">
        <v>11.33</v>
      </c>
      <c r="U674" s="42">
        <v>11.15</v>
      </c>
      <c r="V674" s="42">
        <v>3.8000000000000003</v>
      </c>
      <c r="W674" s="42">
        <v>95</v>
      </c>
      <c r="X674" s="42">
        <v>99</v>
      </c>
      <c r="Y674" s="42">
        <v>2.31</v>
      </c>
      <c r="Z674" s="42">
        <v>0.5</v>
      </c>
      <c r="AA674" s="42">
        <v>0.94</v>
      </c>
      <c r="AB674" s="42">
        <v>0.25</v>
      </c>
      <c r="AC674" s="42">
        <v>1.38</v>
      </c>
      <c r="AD674" s="42">
        <v>0</v>
      </c>
      <c r="AE674" s="42">
        <v>0.31</v>
      </c>
      <c r="AF674" s="42">
        <v>0.31</v>
      </c>
      <c r="AG674" s="42">
        <v>1.19</v>
      </c>
      <c r="AH674" s="42">
        <v>0</v>
      </c>
      <c r="AI674" s="47">
        <v>23</v>
      </c>
      <c r="AJ674" s="47">
        <v>7</v>
      </c>
      <c r="AK674" s="47">
        <v>12</v>
      </c>
      <c r="AL674" s="47">
        <v>2</v>
      </c>
      <c r="AM674" s="47">
        <v>19</v>
      </c>
      <c r="AN674">
        <v>5</v>
      </c>
      <c r="AO674" s="47">
        <v>0</v>
      </c>
      <c r="AP674" s="47">
        <v>5</v>
      </c>
      <c r="AQ674" s="47">
        <v>11</v>
      </c>
      <c r="AR674" s="47">
        <v>0</v>
      </c>
      <c r="AS674" s="47">
        <v>14</v>
      </c>
      <c r="AT674" s="47">
        <v>1</v>
      </c>
      <c r="AU674" s="47">
        <v>3</v>
      </c>
      <c r="AV674" s="47">
        <v>2</v>
      </c>
      <c r="AW674" s="47">
        <v>3</v>
      </c>
      <c r="AX674" s="47">
        <v>0</v>
      </c>
      <c r="AY674">
        <v>0</v>
      </c>
      <c r="AZ674" s="47">
        <v>0</v>
      </c>
      <c r="BA674" s="47">
        <v>8</v>
      </c>
      <c r="BB674">
        <v>0</v>
      </c>
      <c r="BC674" t="s">
        <v>156</v>
      </c>
      <c r="BD674">
        <v>107.7</v>
      </c>
      <c r="BE674">
        <v>17.299999999999997</v>
      </c>
      <c r="BF674">
        <v>10</v>
      </c>
      <c r="BG674">
        <v>5</v>
      </c>
    </row>
    <row r="675" spans="1:59" x14ac:dyDescent="0.25">
      <c r="A675" s="47">
        <v>2</v>
      </c>
      <c r="B675" s="47">
        <v>0</v>
      </c>
      <c r="C675" s="47">
        <v>0</v>
      </c>
      <c r="D675" s="47">
        <v>0</v>
      </c>
      <c r="E675" s="47">
        <v>1</v>
      </c>
      <c r="F675" s="47">
        <v>0</v>
      </c>
      <c r="G675" s="47">
        <v>0</v>
      </c>
      <c r="H675" s="47">
        <v>0</v>
      </c>
      <c r="I675" s="47">
        <v>0</v>
      </c>
      <c r="J675" s="47">
        <v>0</v>
      </c>
      <c r="K675" s="47">
        <v>21</v>
      </c>
      <c r="L675" s="47">
        <v>294</v>
      </c>
      <c r="M675" s="47">
        <v>1</v>
      </c>
      <c r="N675" s="47">
        <v>6</v>
      </c>
      <c r="O675" s="42">
        <v>1</v>
      </c>
      <c r="P675" s="42">
        <v>2.69</v>
      </c>
      <c r="Q675" s="42">
        <v>-0.06</v>
      </c>
      <c r="R675" s="42">
        <v>1.17</v>
      </c>
      <c r="S675" s="47">
        <v>3</v>
      </c>
      <c r="T675" s="42">
        <v>1.1299999999999999</v>
      </c>
      <c r="U675" s="42">
        <v>1.75</v>
      </c>
      <c r="V675" s="42">
        <v>0</v>
      </c>
      <c r="W675" s="42">
        <v>77</v>
      </c>
      <c r="X675" s="42">
        <v>31</v>
      </c>
      <c r="Y675" s="42">
        <v>0.25</v>
      </c>
      <c r="Z675" s="42">
        <v>0</v>
      </c>
      <c r="AA675" s="42">
        <v>0</v>
      </c>
      <c r="AB675" s="42">
        <v>0.5</v>
      </c>
      <c r="AC675" s="42">
        <v>0</v>
      </c>
      <c r="AD675" s="42">
        <v>0</v>
      </c>
      <c r="AE675" s="42">
        <v>0</v>
      </c>
      <c r="AF675" s="42">
        <v>0</v>
      </c>
      <c r="AG675" s="42">
        <v>0</v>
      </c>
      <c r="AH675" s="42">
        <v>0</v>
      </c>
      <c r="AI675" s="47">
        <v>1</v>
      </c>
      <c r="AJ675" s="47">
        <v>0</v>
      </c>
      <c r="AK675" s="47">
        <v>0</v>
      </c>
      <c r="AL675" s="47">
        <v>1</v>
      </c>
      <c r="AM675" s="47">
        <v>0</v>
      </c>
      <c r="AN675">
        <v>0</v>
      </c>
      <c r="AO675" s="47">
        <v>0</v>
      </c>
      <c r="AP675" s="47">
        <v>0</v>
      </c>
      <c r="AQ675" s="47">
        <v>0</v>
      </c>
      <c r="AR675" s="47">
        <v>0</v>
      </c>
      <c r="AS675" s="47">
        <v>0</v>
      </c>
      <c r="AT675" s="47">
        <v>0</v>
      </c>
      <c r="AU675" s="47">
        <v>0</v>
      </c>
      <c r="AV675" s="47">
        <v>1</v>
      </c>
      <c r="AW675" s="47">
        <v>0</v>
      </c>
      <c r="AX675" s="47">
        <v>0</v>
      </c>
      <c r="AY675">
        <v>0</v>
      </c>
      <c r="AZ675" s="47">
        <v>0</v>
      </c>
      <c r="BA675" s="47">
        <v>0</v>
      </c>
      <c r="BB675">
        <v>0</v>
      </c>
      <c r="BC675" t="s">
        <v>309</v>
      </c>
      <c r="BD675">
        <v>-0.5</v>
      </c>
      <c r="BE675">
        <v>-1</v>
      </c>
      <c r="BF675">
        <v>0</v>
      </c>
      <c r="BG675">
        <v>0</v>
      </c>
    </row>
    <row r="676" spans="1:59" x14ac:dyDescent="0.25">
      <c r="A676" s="47">
        <v>3</v>
      </c>
      <c r="B676" s="47">
        <v>39</v>
      </c>
      <c r="C676" s="47">
        <v>28</v>
      </c>
      <c r="D676" s="47">
        <v>13</v>
      </c>
      <c r="E676" s="47">
        <v>34</v>
      </c>
      <c r="F676" s="47">
        <v>0</v>
      </c>
      <c r="G676" s="47">
        <v>7</v>
      </c>
      <c r="H676" s="47">
        <v>2</v>
      </c>
      <c r="I676" s="47">
        <v>0</v>
      </c>
      <c r="J676" s="47">
        <v>0</v>
      </c>
      <c r="K676" s="47">
        <v>21</v>
      </c>
      <c r="L676" s="47">
        <v>294</v>
      </c>
      <c r="M676" s="47">
        <v>4</v>
      </c>
      <c r="N676" s="47">
        <v>6</v>
      </c>
      <c r="O676" s="42">
        <v>1.4</v>
      </c>
      <c r="P676" s="42">
        <v>9.69</v>
      </c>
      <c r="Q676" s="42">
        <v>-1.18</v>
      </c>
      <c r="R676" s="42">
        <v>4.58</v>
      </c>
      <c r="S676" s="47">
        <v>19</v>
      </c>
      <c r="T676" s="42">
        <v>1.55</v>
      </c>
      <c r="U676" s="42">
        <v>4.8900000000000006</v>
      </c>
      <c r="V676" s="42">
        <v>4.2444444444444436</v>
      </c>
      <c r="W676" s="42">
        <v>87</v>
      </c>
      <c r="X676" s="42">
        <v>102</v>
      </c>
      <c r="Y676" s="42">
        <v>1.79</v>
      </c>
      <c r="Z676" s="42">
        <v>2.0499999999999998</v>
      </c>
      <c r="AA676" s="42">
        <v>1.47</v>
      </c>
      <c r="AB676" s="42">
        <v>0.16</v>
      </c>
      <c r="AC676" s="42">
        <v>0.68</v>
      </c>
      <c r="AD676" s="42">
        <v>0</v>
      </c>
      <c r="AE676" s="42">
        <v>0</v>
      </c>
      <c r="AF676" s="42">
        <v>0.11</v>
      </c>
      <c r="AG676" s="42">
        <v>0.37</v>
      </c>
      <c r="AH676" s="42">
        <v>0</v>
      </c>
      <c r="AI676" s="47">
        <v>13</v>
      </c>
      <c r="AJ676" s="47">
        <v>22</v>
      </c>
      <c r="AK676" s="47">
        <v>15</v>
      </c>
      <c r="AL676" s="47">
        <v>2</v>
      </c>
      <c r="AM676" s="47">
        <v>7</v>
      </c>
      <c r="AN676">
        <v>0</v>
      </c>
      <c r="AO676" s="47">
        <v>0</v>
      </c>
      <c r="AP676" s="47">
        <v>1</v>
      </c>
      <c r="AQ676" s="47">
        <v>5</v>
      </c>
      <c r="AR676" s="47">
        <v>0</v>
      </c>
      <c r="AS676" s="47">
        <v>21</v>
      </c>
      <c r="AT676" s="47">
        <v>17</v>
      </c>
      <c r="AU676" s="47">
        <v>13</v>
      </c>
      <c r="AV676" s="47">
        <v>1</v>
      </c>
      <c r="AW676" s="47">
        <v>6</v>
      </c>
      <c r="AX676" s="47">
        <v>0</v>
      </c>
      <c r="AY676">
        <v>0</v>
      </c>
      <c r="AZ676" s="47">
        <v>1</v>
      </c>
      <c r="BA676" s="47">
        <v>2</v>
      </c>
      <c r="BB676">
        <v>0</v>
      </c>
      <c r="BC676" t="s">
        <v>235</v>
      </c>
      <c r="BD676">
        <v>46</v>
      </c>
      <c r="BE676">
        <v>41.199999999999996</v>
      </c>
      <c r="BF676">
        <v>9</v>
      </c>
      <c r="BG676">
        <v>10</v>
      </c>
    </row>
    <row r="677" spans="1:59" x14ac:dyDescent="0.25">
      <c r="A677" s="47">
        <v>1</v>
      </c>
      <c r="B677" s="47">
        <v>0</v>
      </c>
      <c r="C677" s="47">
        <v>2</v>
      </c>
      <c r="D677" s="47">
        <v>3</v>
      </c>
      <c r="E677" s="47">
        <v>6</v>
      </c>
      <c r="F677" s="47">
        <v>1</v>
      </c>
      <c r="G677" s="47">
        <v>0</v>
      </c>
      <c r="H677" s="47">
        <v>0</v>
      </c>
      <c r="I677" s="47">
        <v>0</v>
      </c>
      <c r="J677" s="47">
        <v>0</v>
      </c>
      <c r="K677" s="47">
        <v>21</v>
      </c>
      <c r="L677" s="47">
        <v>280</v>
      </c>
      <c r="M677" s="47">
        <v>4</v>
      </c>
      <c r="N677" s="47">
        <v>6</v>
      </c>
      <c r="O677" s="42">
        <v>6.2</v>
      </c>
      <c r="P677" s="42">
        <v>3.31</v>
      </c>
      <c r="Q677" s="42">
        <v>1.05</v>
      </c>
      <c r="R677" s="42">
        <v>1.74</v>
      </c>
      <c r="S677" s="47">
        <v>5</v>
      </c>
      <c r="T677" s="42">
        <v>5.08</v>
      </c>
      <c r="U677" s="42">
        <v>2.1749999999999998</v>
      </c>
      <c r="V677" s="42">
        <v>0</v>
      </c>
      <c r="W677" s="42">
        <v>27</v>
      </c>
      <c r="X677" s="42">
        <v>40</v>
      </c>
      <c r="Y677" s="42">
        <v>1.2</v>
      </c>
      <c r="Z677" s="42">
        <v>0</v>
      </c>
      <c r="AA677" s="42">
        <v>0.4</v>
      </c>
      <c r="AB677" s="42">
        <v>0.2</v>
      </c>
      <c r="AC677" s="42">
        <v>0.6</v>
      </c>
      <c r="AD677" s="42">
        <v>0</v>
      </c>
      <c r="AE677" s="42">
        <v>0.2</v>
      </c>
      <c r="AF677" s="42">
        <v>0</v>
      </c>
      <c r="AG677" s="42">
        <v>0</v>
      </c>
      <c r="AH677" s="42">
        <v>0</v>
      </c>
      <c r="AI677" s="47">
        <v>5</v>
      </c>
      <c r="AJ677" s="47">
        <v>0</v>
      </c>
      <c r="AK677" s="47">
        <v>1</v>
      </c>
      <c r="AL677" s="47">
        <v>0</v>
      </c>
      <c r="AM677" s="47">
        <v>2</v>
      </c>
      <c r="AN677">
        <v>1</v>
      </c>
      <c r="AO677" s="47">
        <v>0</v>
      </c>
      <c r="AP677" s="47">
        <v>0</v>
      </c>
      <c r="AQ677" s="47">
        <v>0</v>
      </c>
      <c r="AR677" s="47">
        <v>0</v>
      </c>
      <c r="AS677" s="47">
        <v>1</v>
      </c>
      <c r="AT677" s="47">
        <v>0</v>
      </c>
      <c r="AU677" s="47">
        <v>1</v>
      </c>
      <c r="AV677" s="47">
        <v>1</v>
      </c>
      <c r="AW677" s="47">
        <v>1</v>
      </c>
      <c r="AX677" s="47">
        <v>0</v>
      </c>
      <c r="AY677">
        <v>0</v>
      </c>
      <c r="AZ677" s="47">
        <v>0</v>
      </c>
      <c r="BA677" s="47">
        <v>0</v>
      </c>
      <c r="BB677">
        <v>0</v>
      </c>
      <c r="BC677" t="s">
        <v>587</v>
      </c>
      <c r="BD677">
        <v>8.8000000000000007</v>
      </c>
      <c r="BE677">
        <v>0</v>
      </c>
      <c r="BF677">
        <v>4</v>
      </c>
      <c r="BG677">
        <v>0</v>
      </c>
    </row>
    <row r="678" spans="1:59" x14ac:dyDescent="0.25">
      <c r="A678" s="47">
        <v>5</v>
      </c>
      <c r="B678" s="47">
        <v>12</v>
      </c>
      <c r="C678" s="47">
        <v>23</v>
      </c>
      <c r="D678" s="47">
        <v>3</v>
      </c>
      <c r="E678" s="47">
        <v>3</v>
      </c>
      <c r="F678" s="47">
        <v>0</v>
      </c>
      <c r="G678" s="47">
        <v>1</v>
      </c>
      <c r="H678" s="47">
        <v>0</v>
      </c>
      <c r="I678" s="47">
        <v>0</v>
      </c>
      <c r="J678" s="47">
        <v>0</v>
      </c>
      <c r="K678" s="47">
        <v>21</v>
      </c>
      <c r="L678" s="47">
        <v>283</v>
      </c>
      <c r="M678" s="47">
        <v>4</v>
      </c>
      <c r="N678" s="47">
        <v>7</v>
      </c>
      <c r="O678" s="42">
        <v>-0.6</v>
      </c>
      <c r="P678" s="42">
        <v>1.72</v>
      </c>
      <c r="Q678" s="42">
        <v>-0.12</v>
      </c>
      <c r="R678" s="42">
        <v>0.54</v>
      </c>
      <c r="S678" s="47">
        <v>14</v>
      </c>
      <c r="T678" s="42">
        <v>-0.08</v>
      </c>
      <c r="U678" s="42">
        <v>0.8571428571428571</v>
      </c>
      <c r="V678" s="42">
        <v>0.2</v>
      </c>
      <c r="W678" s="42">
        <v>74</v>
      </c>
      <c r="X678" s="42">
        <v>50</v>
      </c>
      <c r="Y678" s="42">
        <v>0.2</v>
      </c>
      <c r="Z678" s="42">
        <v>0.8</v>
      </c>
      <c r="AA678" s="42">
        <v>1.53</v>
      </c>
      <c r="AB678" s="42">
        <v>0.33</v>
      </c>
      <c r="AC678" s="42">
        <v>0.2</v>
      </c>
      <c r="AD678" s="42">
        <v>0</v>
      </c>
      <c r="AE678" s="42">
        <v>0</v>
      </c>
      <c r="AF678" s="42">
        <v>0</v>
      </c>
      <c r="AG678" s="42">
        <v>7.0000000000000007E-2</v>
      </c>
      <c r="AH678" s="42">
        <v>0</v>
      </c>
      <c r="AI678" s="47">
        <v>1</v>
      </c>
      <c r="AJ678" s="47">
        <v>8</v>
      </c>
      <c r="AK678" s="47">
        <v>13</v>
      </c>
      <c r="AL678" s="47">
        <v>3</v>
      </c>
      <c r="AM678" s="47">
        <v>2</v>
      </c>
      <c r="AN678">
        <v>0</v>
      </c>
      <c r="AO678" s="47">
        <v>0</v>
      </c>
      <c r="AP678" s="47">
        <v>0</v>
      </c>
      <c r="AQ678" s="47">
        <v>1</v>
      </c>
      <c r="AR678" s="47">
        <v>0</v>
      </c>
      <c r="AS678" s="47">
        <v>2</v>
      </c>
      <c r="AT678" s="47">
        <v>4</v>
      </c>
      <c r="AU678" s="47">
        <v>10</v>
      </c>
      <c r="AV678" s="47">
        <v>2</v>
      </c>
      <c r="AW678" s="47">
        <v>1</v>
      </c>
      <c r="AX678" s="47">
        <v>0</v>
      </c>
      <c r="AY678">
        <v>0</v>
      </c>
      <c r="AZ678" s="47">
        <v>0</v>
      </c>
      <c r="BA678" s="47">
        <v>0</v>
      </c>
      <c r="BB678">
        <v>0</v>
      </c>
      <c r="BC678" t="s">
        <v>118</v>
      </c>
      <c r="BD678">
        <v>5.9999999999999991</v>
      </c>
      <c r="BE678">
        <v>1.5999999999999999</v>
      </c>
      <c r="BF678">
        <v>7</v>
      </c>
      <c r="BG678">
        <v>8</v>
      </c>
    </row>
    <row r="679" spans="1:59" x14ac:dyDescent="0.25">
      <c r="A679" s="47">
        <v>1</v>
      </c>
      <c r="B679" s="47">
        <v>20</v>
      </c>
      <c r="C679" s="47">
        <v>9</v>
      </c>
      <c r="D679" s="47">
        <v>4</v>
      </c>
      <c r="E679" s="47">
        <v>28</v>
      </c>
      <c r="F679" s="47">
        <v>1</v>
      </c>
      <c r="G679" s="47">
        <v>3</v>
      </c>
      <c r="H679" s="47">
        <v>0</v>
      </c>
      <c r="I679" s="47">
        <v>0</v>
      </c>
      <c r="J679" s="47">
        <v>0</v>
      </c>
      <c r="K679" s="47">
        <v>21</v>
      </c>
      <c r="L679" s="47">
        <v>1371</v>
      </c>
      <c r="M679" s="47">
        <v>5</v>
      </c>
      <c r="N679" s="47">
        <v>7</v>
      </c>
      <c r="O679" s="42">
        <v>6.5</v>
      </c>
      <c r="P679" s="42">
        <v>5</v>
      </c>
      <c r="Q679" s="42">
        <v>0.56000000000000005</v>
      </c>
      <c r="R679" s="42">
        <v>2.56</v>
      </c>
      <c r="S679" s="47">
        <v>18</v>
      </c>
      <c r="T679" s="42">
        <v>5.36</v>
      </c>
      <c r="U679" s="42">
        <v>1.911111111111111</v>
      </c>
      <c r="V679" s="42">
        <v>3.1888888888888891</v>
      </c>
      <c r="W679" s="42">
        <v>59</v>
      </c>
      <c r="X679" s="42">
        <v>99</v>
      </c>
      <c r="Y679" s="42">
        <v>1.56</v>
      </c>
      <c r="Z679" s="42">
        <v>1.1100000000000001</v>
      </c>
      <c r="AA679" s="42">
        <v>0.5</v>
      </c>
      <c r="AB679" s="42">
        <v>0.06</v>
      </c>
      <c r="AC679" s="42">
        <v>0.22</v>
      </c>
      <c r="AD679" s="42">
        <v>0</v>
      </c>
      <c r="AE679" s="42">
        <v>0.06</v>
      </c>
      <c r="AF679" s="42">
        <v>0</v>
      </c>
      <c r="AG679" s="42">
        <v>0.17</v>
      </c>
      <c r="AH679" s="42">
        <v>0</v>
      </c>
      <c r="AI679" s="47">
        <v>9</v>
      </c>
      <c r="AJ679" s="47">
        <v>6</v>
      </c>
      <c r="AK679" s="47">
        <v>1</v>
      </c>
      <c r="AL679" s="47">
        <v>0</v>
      </c>
      <c r="AM679" s="47">
        <v>1</v>
      </c>
      <c r="AN679">
        <v>1</v>
      </c>
      <c r="AO679" s="47">
        <v>0</v>
      </c>
      <c r="AP679" s="47">
        <v>0</v>
      </c>
      <c r="AQ679" s="47">
        <v>0</v>
      </c>
      <c r="AR679" s="47">
        <v>0</v>
      </c>
      <c r="AS679" s="47">
        <v>19</v>
      </c>
      <c r="AT679" s="47">
        <v>14</v>
      </c>
      <c r="AU679" s="47">
        <v>8</v>
      </c>
      <c r="AV679" s="47">
        <v>1</v>
      </c>
      <c r="AW679" s="47">
        <v>3</v>
      </c>
      <c r="AX679" s="47">
        <v>0</v>
      </c>
      <c r="AY679">
        <v>0</v>
      </c>
      <c r="AZ679" s="47">
        <v>0</v>
      </c>
      <c r="BA679" s="47">
        <v>3</v>
      </c>
      <c r="BB679">
        <v>0</v>
      </c>
      <c r="BC679" t="s">
        <v>438</v>
      </c>
      <c r="BD679">
        <v>17.2</v>
      </c>
      <c r="BE679">
        <v>28.900000000000006</v>
      </c>
      <c r="BF679">
        <v>9</v>
      </c>
      <c r="BG679">
        <v>9</v>
      </c>
    </row>
    <row r="680" spans="1:59" x14ac:dyDescent="0.25">
      <c r="A680" s="47">
        <v>2</v>
      </c>
      <c r="B680" s="47">
        <v>11</v>
      </c>
      <c r="C680" s="47">
        <v>14</v>
      </c>
      <c r="D680" s="47">
        <v>0</v>
      </c>
      <c r="E680" s="47">
        <v>9</v>
      </c>
      <c r="F680" s="47">
        <v>0</v>
      </c>
      <c r="G680" s="47">
        <v>0</v>
      </c>
      <c r="H680" s="47">
        <v>0</v>
      </c>
      <c r="I680" s="47">
        <v>0</v>
      </c>
      <c r="J680" s="47">
        <v>0</v>
      </c>
      <c r="K680" s="47">
        <v>21</v>
      </c>
      <c r="L680" s="47">
        <v>1371</v>
      </c>
      <c r="M680" s="47">
        <v>4</v>
      </c>
      <c r="N680" s="47">
        <v>7</v>
      </c>
      <c r="O680" s="42">
        <v>-1.1000000000000001</v>
      </c>
      <c r="P680" s="42">
        <v>1.38</v>
      </c>
      <c r="Q680" s="42">
        <v>-0.21</v>
      </c>
      <c r="R680" s="42">
        <v>0.65</v>
      </c>
      <c r="S680" s="47">
        <v>13</v>
      </c>
      <c r="T680" s="42">
        <v>-0.45</v>
      </c>
      <c r="U680" s="42">
        <v>5.000000000000001E-2</v>
      </c>
      <c r="V680" s="42">
        <v>1.1714285714285713</v>
      </c>
      <c r="W680" s="42">
        <v>51</v>
      </c>
      <c r="X680" s="42">
        <v>32</v>
      </c>
      <c r="Y680" s="42">
        <v>0.69</v>
      </c>
      <c r="Z680" s="42">
        <v>0.85</v>
      </c>
      <c r="AA680" s="42">
        <v>1.08</v>
      </c>
      <c r="AB680" s="42">
        <v>0.15</v>
      </c>
      <c r="AC680" s="42">
        <v>0</v>
      </c>
      <c r="AD680" s="42">
        <v>0</v>
      </c>
      <c r="AE680" s="42">
        <v>0</v>
      </c>
      <c r="AF680" s="42">
        <v>0</v>
      </c>
      <c r="AG680" s="42">
        <v>0</v>
      </c>
      <c r="AH680" s="42">
        <v>0</v>
      </c>
      <c r="AI680" s="47">
        <v>2</v>
      </c>
      <c r="AJ680" s="47">
        <v>1</v>
      </c>
      <c r="AK680" s="47">
        <v>3</v>
      </c>
      <c r="AL680" s="47">
        <v>1</v>
      </c>
      <c r="AM680" s="47">
        <v>0</v>
      </c>
      <c r="AN680">
        <v>0</v>
      </c>
      <c r="AO680" s="47">
        <v>0</v>
      </c>
      <c r="AP680" s="47">
        <v>0</v>
      </c>
      <c r="AQ680" s="47">
        <v>0</v>
      </c>
      <c r="AR680" s="47">
        <v>0</v>
      </c>
      <c r="AS680" s="47">
        <v>7</v>
      </c>
      <c r="AT680" s="47">
        <v>10</v>
      </c>
      <c r="AU680" s="47">
        <v>11</v>
      </c>
      <c r="AV680" s="47">
        <v>1</v>
      </c>
      <c r="AW680" s="47">
        <v>0</v>
      </c>
      <c r="AX680" s="47">
        <v>0</v>
      </c>
      <c r="AY680">
        <v>0</v>
      </c>
      <c r="AZ680" s="47">
        <v>0</v>
      </c>
      <c r="BA680" s="47">
        <v>0</v>
      </c>
      <c r="BB680">
        <v>0</v>
      </c>
      <c r="BC680" t="s">
        <v>496</v>
      </c>
      <c r="BD680">
        <v>0.30000000000000027</v>
      </c>
      <c r="BE680">
        <v>11.2</v>
      </c>
      <c r="BF680">
        <v>6</v>
      </c>
      <c r="BG680">
        <v>10</v>
      </c>
    </row>
    <row r="681" spans="1:59" x14ac:dyDescent="0.25">
      <c r="A681" s="47">
        <v>4</v>
      </c>
      <c r="B681" s="47">
        <v>22</v>
      </c>
      <c r="C681" s="47">
        <v>23</v>
      </c>
      <c r="D681" s="47">
        <v>9</v>
      </c>
      <c r="E681" s="47">
        <v>47</v>
      </c>
      <c r="F681" s="47">
        <v>1</v>
      </c>
      <c r="G681" s="47">
        <v>7</v>
      </c>
      <c r="H681" s="47">
        <v>3</v>
      </c>
      <c r="I681" s="47">
        <v>0</v>
      </c>
      <c r="J681" s="47">
        <v>0</v>
      </c>
      <c r="K681" s="47">
        <v>21</v>
      </c>
      <c r="L681" s="47">
        <v>266</v>
      </c>
      <c r="M681" s="47">
        <v>4</v>
      </c>
      <c r="N681" s="47">
        <v>6</v>
      </c>
      <c r="O681" s="42">
        <v>2.9</v>
      </c>
      <c r="P681" s="42">
        <v>11.05</v>
      </c>
      <c r="Q681" s="42">
        <v>0.08</v>
      </c>
      <c r="R681" s="42">
        <v>4.32</v>
      </c>
      <c r="S681" s="47">
        <v>20</v>
      </c>
      <c r="T681" s="42">
        <v>2.68</v>
      </c>
      <c r="U681" s="42">
        <v>4.0181818181818176</v>
      </c>
      <c r="V681" s="42">
        <v>4.677777777777778</v>
      </c>
      <c r="W681" s="42">
        <v>89</v>
      </c>
      <c r="X681" s="42">
        <v>105</v>
      </c>
      <c r="Y681" s="42">
        <v>2.35</v>
      </c>
      <c r="Z681" s="42">
        <v>1.1000000000000001</v>
      </c>
      <c r="AA681" s="42">
        <v>1.1499999999999999</v>
      </c>
      <c r="AB681" s="42">
        <v>0.2</v>
      </c>
      <c r="AC681" s="42">
        <v>0.45</v>
      </c>
      <c r="AD681" s="42">
        <v>0</v>
      </c>
      <c r="AE681" s="42">
        <v>0.05</v>
      </c>
      <c r="AF681" s="42">
        <v>0.15</v>
      </c>
      <c r="AG681" s="42">
        <v>0.35</v>
      </c>
      <c r="AH681" s="42">
        <v>0</v>
      </c>
      <c r="AI681" s="47">
        <v>20</v>
      </c>
      <c r="AJ681" s="47">
        <v>9</v>
      </c>
      <c r="AK681" s="47">
        <v>11</v>
      </c>
      <c r="AL681" s="47">
        <v>3</v>
      </c>
      <c r="AM681" s="47">
        <v>3</v>
      </c>
      <c r="AN681">
        <v>1</v>
      </c>
      <c r="AO681" s="47">
        <v>0</v>
      </c>
      <c r="AP681" s="47">
        <v>2</v>
      </c>
      <c r="AQ681" s="47">
        <v>3</v>
      </c>
      <c r="AR681" s="47">
        <v>0</v>
      </c>
      <c r="AS681" s="47">
        <v>27</v>
      </c>
      <c r="AT681" s="47">
        <v>13</v>
      </c>
      <c r="AU681" s="47">
        <v>12</v>
      </c>
      <c r="AV681" s="47">
        <v>1</v>
      </c>
      <c r="AW681" s="47">
        <v>6</v>
      </c>
      <c r="AX681" s="47">
        <v>0</v>
      </c>
      <c r="AY681">
        <v>0</v>
      </c>
      <c r="AZ681" s="47">
        <v>1</v>
      </c>
      <c r="BA681" s="47">
        <v>4</v>
      </c>
      <c r="BB681">
        <v>0</v>
      </c>
      <c r="BC681" t="s">
        <v>192</v>
      </c>
      <c r="BD681">
        <v>41.5</v>
      </c>
      <c r="BE681">
        <v>42.099999999999994</v>
      </c>
      <c r="BF681">
        <v>10</v>
      </c>
      <c r="BG681">
        <v>9</v>
      </c>
    </row>
    <row r="682" spans="1:59" x14ac:dyDescent="0.25">
      <c r="A682" s="47">
        <v>0</v>
      </c>
      <c r="B682" s="47">
        <v>2</v>
      </c>
      <c r="C682" s="47">
        <v>3</v>
      </c>
      <c r="D682" s="47">
        <v>0</v>
      </c>
      <c r="E682" s="47">
        <v>1</v>
      </c>
      <c r="F682" s="47">
        <v>0</v>
      </c>
      <c r="G682" s="47">
        <v>1</v>
      </c>
      <c r="H682" s="47">
        <v>0</v>
      </c>
      <c r="I682" s="47">
        <v>0</v>
      </c>
      <c r="J682" s="47">
        <v>0</v>
      </c>
      <c r="K682" s="47">
        <v>21</v>
      </c>
      <c r="L682" s="47">
        <v>356</v>
      </c>
      <c r="M682" s="47">
        <v>4</v>
      </c>
      <c r="N682" s="47">
        <v>6</v>
      </c>
      <c r="O682" s="42">
        <v>-0.6</v>
      </c>
      <c r="P682" s="42">
        <v>3.24</v>
      </c>
      <c r="Q682" s="42">
        <v>-0.22</v>
      </c>
      <c r="R682" s="42">
        <v>0.77</v>
      </c>
      <c r="S682" s="47">
        <v>8</v>
      </c>
      <c r="T682" s="42">
        <v>-0.08</v>
      </c>
      <c r="U682" s="42">
        <v>0.9</v>
      </c>
      <c r="V682" s="42">
        <v>0.64999999999999991</v>
      </c>
      <c r="W682" s="42">
        <v>34</v>
      </c>
      <c r="X682" s="42">
        <v>19</v>
      </c>
      <c r="Y682" s="42">
        <v>0.12</v>
      </c>
      <c r="Z682" s="42">
        <v>0.25</v>
      </c>
      <c r="AA682" s="42">
        <v>0.38</v>
      </c>
      <c r="AB682" s="42">
        <v>0</v>
      </c>
      <c r="AC682" s="42">
        <v>0</v>
      </c>
      <c r="AD682" s="42">
        <v>0</v>
      </c>
      <c r="AE682" s="42">
        <v>0</v>
      </c>
      <c r="AF682" s="42">
        <v>0</v>
      </c>
      <c r="AG682" s="42">
        <v>0.12</v>
      </c>
      <c r="AH682" s="42">
        <v>0</v>
      </c>
      <c r="AI682" s="47">
        <v>0</v>
      </c>
      <c r="AJ682" s="47">
        <v>1</v>
      </c>
      <c r="AK682" s="47">
        <v>2</v>
      </c>
      <c r="AL682" s="47">
        <v>0</v>
      </c>
      <c r="AM682" s="47">
        <v>0</v>
      </c>
      <c r="AN682">
        <v>0</v>
      </c>
      <c r="AO682" s="47">
        <v>0</v>
      </c>
      <c r="AP682" s="47">
        <v>0</v>
      </c>
      <c r="AQ682" s="47">
        <v>0</v>
      </c>
      <c r="AR682" s="47">
        <v>0</v>
      </c>
      <c r="AS682" s="47">
        <v>1</v>
      </c>
      <c r="AT682" s="47">
        <v>1</v>
      </c>
      <c r="AU682" s="47">
        <v>1</v>
      </c>
      <c r="AV682" s="47">
        <v>0</v>
      </c>
      <c r="AW682" s="47">
        <v>0</v>
      </c>
      <c r="AX682" s="47">
        <v>0</v>
      </c>
      <c r="AY682">
        <v>0</v>
      </c>
      <c r="AZ682" s="47">
        <v>0</v>
      </c>
      <c r="BA682" s="47">
        <v>1</v>
      </c>
      <c r="BB682">
        <v>0</v>
      </c>
      <c r="BC682" t="s">
        <v>469</v>
      </c>
      <c r="BD682">
        <v>0.6</v>
      </c>
      <c r="BE682">
        <v>2.5999999999999996</v>
      </c>
      <c r="BF682">
        <v>1</v>
      </c>
      <c r="BG682">
        <v>4</v>
      </c>
    </row>
    <row r="683" spans="1:59" x14ac:dyDescent="0.25">
      <c r="A683" s="47">
        <v>1</v>
      </c>
      <c r="B683" s="47">
        <v>20</v>
      </c>
      <c r="C683" s="47">
        <v>12</v>
      </c>
      <c r="D683" s="47">
        <v>11</v>
      </c>
      <c r="E683" s="47">
        <v>14</v>
      </c>
      <c r="F683" s="47">
        <v>1</v>
      </c>
      <c r="G683" s="47">
        <v>13</v>
      </c>
      <c r="H683" s="47">
        <v>2</v>
      </c>
      <c r="I683" s="47">
        <v>0</v>
      </c>
      <c r="J683" s="47">
        <v>0</v>
      </c>
      <c r="K683" s="47">
        <v>21</v>
      </c>
      <c r="L683" s="47">
        <v>356</v>
      </c>
      <c r="M683" s="47">
        <v>4</v>
      </c>
      <c r="N683" s="47">
        <v>7</v>
      </c>
      <c r="O683" s="42">
        <v>2.9</v>
      </c>
      <c r="P683" s="42">
        <v>7.25</v>
      </c>
      <c r="Q683" s="42">
        <v>0.6</v>
      </c>
      <c r="R683" s="42">
        <v>3.42</v>
      </c>
      <c r="S683" s="47">
        <v>21</v>
      </c>
      <c r="T683" s="42">
        <v>2.66</v>
      </c>
      <c r="U683" s="42">
        <v>3.936363636363637</v>
      </c>
      <c r="V683" s="42">
        <v>2.8399999999999994</v>
      </c>
      <c r="W683" s="42">
        <v>62</v>
      </c>
      <c r="X683" s="42">
        <v>83</v>
      </c>
      <c r="Y683" s="42">
        <v>0.67</v>
      </c>
      <c r="Z683" s="42">
        <v>0.95</v>
      </c>
      <c r="AA683" s="42">
        <v>0.56999999999999995</v>
      </c>
      <c r="AB683" s="42">
        <v>0.05</v>
      </c>
      <c r="AC683" s="42">
        <v>0.52</v>
      </c>
      <c r="AD683" s="42">
        <v>0</v>
      </c>
      <c r="AE683" s="42">
        <v>0.05</v>
      </c>
      <c r="AF683" s="42">
        <v>0.1</v>
      </c>
      <c r="AG683" s="42">
        <v>0.62</v>
      </c>
      <c r="AH683" s="42">
        <v>0</v>
      </c>
      <c r="AI683" s="47">
        <v>6</v>
      </c>
      <c r="AJ683" s="47">
        <v>12</v>
      </c>
      <c r="AK683" s="47">
        <v>6</v>
      </c>
      <c r="AL683" s="47">
        <v>0</v>
      </c>
      <c r="AM683" s="47">
        <v>5</v>
      </c>
      <c r="AN683">
        <v>1</v>
      </c>
      <c r="AO683" s="47">
        <v>0</v>
      </c>
      <c r="AP683" s="47">
        <v>1</v>
      </c>
      <c r="AQ683" s="47">
        <v>9</v>
      </c>
      <c r="AR683" s="47">
        <v>0</v>
      </c>
      <c r="AS683" s="47">
        <v>8</v>
      </c>
      <c r="AT683" s="47">
        <v>8</v>
      </c>
      <c r="AU683" s="47">
        <v>6</v>
      </c>
      <c r="AV683" s="47">
        <v>1</v>
      </c>
      <c r="AW683" s="47">
        <v>6</v>
      </c>
      <c r="AX683" s="47">
        <v>0</v>
      </c>
      <c r="AY683">
        <v>0</v>
      </c>
      <c r="AZ683" s="47">
        <v>1</v>
      </c>
      <c r="BA683" s="47">
        <v>4</v>
      </c>
      <c r="BB683">
        <v>0</v>
      </c>
      <c r="BC683" t="s">
        <v>300</v>
      </c>
      <c r="BD683">
        <v>43.399999999999991</v>
      </c>
      <c r="BE683">
        <v>28.400000000000002</v>
      </c>
      <c r="BF683">
        <v>11</v>
      </c>
      <c r="BG683">
        <v>10</v>
      </c>
    </row>
    <row r="684" spans="1:59" x14ac:dyDescent="0.25">
      <c r="A684" s="47">
        <v>1</v>
      </c>
      <c r="B684" s="47">
        <v>15</v>
      </c>
      <c r="C684" s="47">
        <v>8</v>
      </c>
      <c r="D684" s="47">
        <v>10</v>
      </c>
      <c r="E684" s="47">
        <v>10</v>
      </c>
      <c r="F684" s="47">
        <v>1</v>
      </c>
      <c r="G684" s="47">
        <v>6</v>
      </c>
      <c r="H684" s="47">
        <v>0</v>
      </c>
      <c r="I684" s="47">
        <v>0</v>
      </c>
      <c r="J684" s="47">
        <v>0</v>
      </c>
      <c r="K684" s="47">
        <v>21</v>
      </c>
      <c r="L684" s="47">
        <v>290</v>
      </c>
      <c r="M684" s="47">
        <v>5</v>
      </c>
      <c r="N684" s="47">
        <v>6</v>
      </c>
      <c r="O684" s="42">
        <v>2.4</v>
      </c>
      <c r="P684" s="42">
        <v>7.03</v>
      </c>
      <c r="Q684" s="42">
        <v>-0.65</v>
      </c>
      <c r="R684" s="42">
        <v>3.26</v>
      </c>
      <c r="S684" s="47">
        <v>13</v>
      </c>
      <c r="T684" s="42">
        <v>2.25</v>
      </c>
      <c r="U684" s="42">
        <v>3.5428571428571431</v>
      </c>
      <c r="V684" s="42">
        <v>2.9499999999999997</v>
      </c>
      <c r="W684" s="42">
        <v>67</v>
      </c>
      <c r="X684" s="42">
        <v>14</v>
      </c>
      <c r="Y684" s="42">
        <v>0.77</v>
      </c>
      <c r="Z684" s="42">
        <v>1.1499999999999999</v>
      </c>
      <c r="AA684" s="42">
        <v>0.62</v>
      </c>
      <c r="AB684" s="42">
        <v>0.08</v>
      </c>
      <c r="AC684" s="42">
        <v>0.77</v>
      </c>
      <c r="AD684" s="42">
        <v>0</v>
      </c>
      <c r="AE684" s="42">
        <v>0.08</v>
      </c>
      <c r="AF684" s="42">
        <v>0</v>
      </c>
      <c r="AG684" s="42">
        <v>0.46</v>
      </c>
      <c r="AH684" s="42">
        <v>0</v>
      </c>
      <c r="AI684" s="47">
        <v>5</v>
      </c>
      <c r="AJ684" s="47">
        <v>10</v>
      </c>
      <c r="AK684" s="47">
        <v>3</v>
      </c>
      <c r="AL684" s="47">
        <v>0</v>
      </c>
      <c r="AM684" s="47">
        <v>5</v>
      </c>
      <c r="AN684">
        <v>1</v>
      </c>
      <c r="AO684" s="47">
        <v>0</v>
      </c>
      <c r="AP684" s="47">
        <v>0</v>
      </c>
      <c r="AQ684" s="47">
        <v>2</v>
      </c>
      <c r="AR684" s="47">
        <v>0</v>
      </c>
      <c r="AS684" s="47">
        <v>5</v>
      </c>
      <c r="AT684" s="47">
        <v>5</v>
      </c>
      <c r="AU684" s="47">
        <v>5</v>
      </c>
      <c r="AV684" s="47">
        <v>1</v>
      </c>
      <c r="AW684" s="47">
        <v>5</v>
      </c>
      <c r="AX684" s="47">
        <v>0</v>
      </c>
      <c r="AY684">
        <v>0</v>
      </c>
      <c r="AZ684" s="47">
        <v>0</v>
      </c>
      <c r="BA684" s="47">
        <v>4</v>
      </c>
      <c r="BB684">
        <v>0</v>
      </c>
      <c r="BC684" t="s">
        <v>305</v>
      </c>
      <c r="BD684">
        <v>25</v>
      </c>
      <c r="BE684">
        <v>14.8</v>
      </c>
      <c r="BF684">
        <v>7</v>
      </c>
      <c r="BG684">
        <v>5</v>
      </c>
    </row>
    <row r="685" spans="1:59" x14ac:dyDescent="0.25">
      <c r="A685" s="47">
        <v>4</v>
      </c>
      <c r="B685" s="47">
        <v>24</v>
      </c>
      <c r="C685" s="47">
        <v>22</v>
      </c>
      <c r="D685" s="47">
        <v>3</v>
      </c>
      <c r="E685" s="47">
        <v>20</v>
      </c>
      <c r="F685" s="47">
        <v>0</v>
      </c>
      <c r="G685" s="47">
        <v>2</v>
      </c>
      <c r="H685" s="47">
        <v>0</v>
      </c>
      <c r="I685" s="47">
        <v>0</v>
      </c>
      <c r="J685" s="47">
        <v>0</v>
      </c>
      <c r="K685" s="47">
        <v>21</v>
      </c>
      <c r="L685" s="47">
        <v>290</v>
      </c>
      <c r="M685" s="47">
        <v>4</v>
      </c>
      <c r="N685" s="47">
        <v>2</v>
      </c>
      <c r="O685" s="42">
        <v>1.3</v>
      </c>
      <c r="P685" s="42">
        <v>3.13</v>
      </c>
      <c r="Q685" s="42">
        <v>-0.01</v>
      </c>
      <c r="R685" s="42">
        <v>2.12</v>
      </c>
      <c r="S685" s="47">
        <v>17</v>
      </c>
      <c r="T685" s="42">
        <v>1.41</v>
      </c>
      <c r="U685" s="42">
        <v>2.4999999999999996</v>
      </c>
      <c r="V685" s="42">
        <v>1.7777777777777777</v>
      </c>
      <c r="W685" s="42">
        <v>81</v>
      </c>
      <c r="X685" s="42">
        <v>98</v>
      </c>
      <c r="Y685" s="42">
        <v>1.18</v>
      </c>
      <c r="Z685" s="42">
        <v>1.41</v>
      </c>
      <c r="AA685" s="42">
        <v>1.29</v>
      </c>
      <c r="AB685" s="42">
        <v>0.24</v>
      </c>
      <c r="AC685" s="42">
        <v>0.18</v>
      </c>
      <c r="AD685" s="42">
        <v>0</v>
      </c>
      <c r="AE685" s="42">
        <v>0</v>
      </c>
      <c r="AF685" s="42">
        <v>0</v>
      </c>
      <c r="AG685" s="42">
        <v>0.12</v>
      </c>
      <c r="AH685" s="42">
        <v>0</v>
      </c>
      <c r="AI685" s="47">
        <v>5</v>
      </c>
      <c r="AJ685" s="47">
        <v>18</v>
      </c>
      <c r="AK685" s="47">
        <v>11</v>
      </c>
      <c r="AL685" s="47">
        <v>2</v>
      </c>
      <c r="AM685" s="47">
        <v>0</v>
      </c>
      <c r="AN685">
        <v>0</v>
      </c>
      <c r="AO685" s="47">
        <v>0</v>
      </c>
      <c r="AP685" s="47">
        <v>0</v>
      </c>
      <c r="AQ685" s="47">
        <v>1</v>
      </c>
      <c r="AR685" s="47">
        <v>0</v>
      </c>
      <c r="AS685" s="47">
        <v>15</v>
      </c>
      <c r="AT685" s="47">
        <v>6</v>
      </c>
      <c r="AU685" s="47">
        <v>11</v>
      </c>
      <c r="AV685" s="47">
        <v>2</v>
      </c>
      <c r="AW685" s="47">
        <v>3</v>
      </c>
      <c r="AX685" s="47">
        <v>0</v>
      </c>
      <c r="AY685">
        <v>0</v>
      </c>
      <c r="AZ685" s="47">
        <v>0</v>
      </c>
      <c r="BA685" s="47">
        <v>1</v>
      </c>
      <c r="BB685">
        <v>0</v>
      </c>
      <c r="BC685" t="s">
        <v>401</v>
      </c>
      <c r="BD685">
        <v>19.999999999999996</v>
      </c>
      <c r="BE685">
        <v>12.999999999999998</v>
      </c>
      <c r="BF685">
        <v>8</v>
      </c>
      <c r="BG685">
        <v>7</v>
      </c>
    </row>
    <row r="686" spans="1:59" x14ac:dyDescent="0.25">
      <c r="A686" s="47">
        <v>2</v>
      </c>
      <c r="B686" s="47">
        <v>5</v>
      </c>
      <c r="C686" s="47">
        <v>8</v>
      </c>
      <c r="D686" s="47">
        <v>0</v>
      </c>
      <c r="E686" s="47">
        <v>4</v>
      </c>
      <c r="F686" s="47">
        <v>0</v>
      </c>
      <c r="G686" s="47">
        <v>1</v>
      </c>
      <c r="H686" s="47">
        <v>0</v>
      </c>
      <c r="I686" s="47">
        <v>0</v>
      </c>
      <c r="J686" s="47">
        <v>0</v>
      </c>
      <c r="K686" s="47">
        <v>21</v>
      </c>
      <c r="L686" s="47">
        <v>266</v>
      </c>
      <c r="M686" s="47">
        <v>4</v>
      </c>
      <c r="N686" s="47">
        <v>6</v>
      </c>
      <c r="O686" s="42">
        <v>0.5</v>
      </c>
      <c r="P686" s="42">
        <v>1.67</v>
      </c>
      <c r="Q686" s="42">
        <v>-0.27</v>
      </c>
      <c r="R686" s="42">
        <v>0.54</v>
      </c>
      <c r="S686" s="47">
        <v>9</v>
      </c>
      <c r="T686" s="42">
        <v>0.76</v>
      </c>
      <c r="U686" s="42">
        <v>0.82499999999999996</v>
      </c>
      <c r="V686" s="42">
        <v>0.3</v>
      </c>
      <c r="W686" s="42">
        <v>37</v>
      </c>
      <c r="X686" s="42">
        <v>28</v>
      </c>
      <c r="Y686" s="42">
        <v>0.44</v>
      </c>
      <c r="Z686" s="42">
        <v>0.56000000000000005</v>
      </c>
      <c r="AA686" s="42">
        <v>0.89</v>
      </c>
      <c r="AB686" s="42">
        <v>0.22</v>
      </c>
      <c r="AC686" s="42">
        <v>0</v>
      </c>
      <c r="AD686" s="42">
        <v>0</v>
      </c>
      <c r="AE686" s="42">
        <v>0</v>
      </c>
      <c r="AF686" s="42">
        <v>0</v>
      </c>
      <c r="AG686" s="42">
        <v>0.11</v>
      </c>
      <c r="AH686" s="42">
        <v>0</v>
      </c>
      <c r="AI686" s="47">
        <v>2</v>
      </c>
      <c r="AJ686" s="47">
        <v>4</v>
      </c>
      <c r="AK686" s="47">
        <v>5</v>
      </c>
      <c r="AL686" s="47">
        <v>1</v>
      </c>
      <c r="AM686" s="47">
        <v>0</v>
      </c>
      <c r="AN686">
        <v>0</v>
      </c>
      <c r="AO686" s="47">
        <v>0</v>
      </c>
      <c r="AP686" s="47">
        <v>0</v>
      </c>
      <c r="AQ686" s="47">
        <v>0</v>
      </c>
      <c r="AR686" s="47">
        <v>0</v>
      </c>
      <c r="AS686" s="47">
        <v>2</v>
      </c>
      <c r="AT686" s="47">
        <v>1</v>
      </c>
      <c r="AU686" s="47">
        <v>3</v>
      </c>
      <c r="AV686" s="47">
        <v>1</v>
      </c>
      <c r="AW686" s="47">
        <v>0</v>
      </c>
      <c r="AX686" s="47">
        <v>0</v>
      </c>
      <c r="AY686">
        <v>0</v>
      </c>
      <c r="AZ686" s="47">
        <v>0</v>
      </c>
      <c r="BA686" s="47">
        <v>1</v>
      </c>
      <c r="BB686">
        <v>0</v>
      </c>
      <c r="BC686" t="s">
        <v>463</v>
      </c>
      <c r="BD686">
        <v>3.3</v>
      </c>
      <c r="BE686">
        <v>1.5000000000000002</v>
      </c>
      <c r="BF686">
        <v>4</v>
      </c>
      <c r="BG686">
        <v>5</v>
      </c>
    </row>
    <row r="687" spans="1:59" x14ac:dyDescent="0.25">
      <c r="A687" s="47">
        <v>1</v>
      </c>
      <c r="B687" s="47">
        <v>14</v>
      </c>
      <c r="C687" s="47">
        <v>7</v>
      </c>
      <c r="D687" s="47">
        <v>6</v>
      </c>
      <c r="E687" s="47">
        <v>5</v>
      </c>
      <c r="F687" s="47">
        <v>0</v>
      </c>
      <c r="G687" s="47">
        <v>1</v>
      </c>
      <c r="H687" s="47">
        <v>1</v>
      </c>
      <c r="I687" s="47">
        <v>0</v>
      </c>
      <c r="J687" s="47">
        <v>0</v>
      </c>
      <c r="K687" s="47">
        <v>21</v>
      </c>
      <c r="L687" s="47">
        <v>284</v>
      </c>
      <c r="M687" s="47">
        <v>4</v>
      </c>
      <c r="N687" s="47">
        <v>7</v>
      </c>
      <c r="O687" s="42">
        <v>9.6999999999999993</v>
      </c>
      <c r="P687" s="42">
        <v>5.45</v>
      </c>
      <c r="Q687" s="42">
        <v>0.96</v>
      </c>
      <c r="R687" s="42">
        <v>2.75</v>
      </c>
      <c r="S687" s="47">
        <v>11</v>
      </c>
      <c r="T687" s="42">
        <v>7.77</v>
      </c>
      <c r="U687" s="42">
        <v>3.6833333333333336</v>
      </c>
      <c r="V687" s="42">
        <v>1.6199999999999999</v>
      </c>
      <c r="W687" s="42">
        <v>85</v>
      </c>
      <c r="X687" s="42">
        <v>68</v>
      </c>
      <c r="Y687" s="42">
        <v>0.45</v>
      </c>
      <c r="Z687" s="42">
        <v>1.27</v>
      </c>
      <c r="AA687" s="42">
        <v>0.64</v>
      </c>
      <c r="AB687" s="42">
        <v>0.09</v>
      </c>
      <c r="AC687" s="42">
        <v>0.55000000000000004</v>
      </c>
      <c r="AD687" s="42">
        <v>0</v>
      </c>
      <c r="AE687" s="42">
        <v>0</v>
      </c>
      <c r="AF687" s="42">
        <v>0.09</v>
      </c>
      <c r="AG687" s="42">
        <v>0.09</v>
      </c>
      <c r="AH687" s="42">
        <v>0</v>
      </c>
      <c r="AI687" s="47">
        <v>3</v>
      </c>
      <c r="AJ687" s="47">
        <v>8</v>
      </c>
      <c r="AK687" s="47">
        <v>4</v>
      </c>
      <c r="AL687" s="47">
        <v>1</v>
      </c>
      <c r="AM687" s="47">
        <v>5</v>
      </c>
      <c r="AN687">
        <v>0</v>
      </c>
      <c r="AO687" s="47">
        <v>0</v>
      </c>
      <c r="AP687" s="47">
        <v>1</v>
      </c>
      <c r="AQ687" s="47">
        <v>1</v>
      </c>
      <c r="AR687" s="47">
        <v>0</v>
      </c>
      <c r="AS687" s="47">
        <v>2</v>
      </c>
      <c r="AT687" s="47">
        <v>6</v>
      </c>
      <c r="AU687" s="47">
        <v>3</v>
      </c>
      <c r="AV687" s="47">
        <v>0</v>
      </c>
      <c r="AW687" s="47">
        <v>1</v>
      </c>
      <c r="AX687" s="47">
        <v>0</v>
      </c>
      <c r="AY687">
        <v>0</v>
      </c>
      <c r="AZ687" s="47">
        <v>0</v>
      </c>
      <c r="BA687" s="47">
        <v>0</v>
      </c>
      <c r="BB687">
        <v>0</v>
      </c>
      <c r="BC687" t="s">
        <v>377</v>
      </c>
      <c r="BD687">
        <v>22.099999999999998</v>
      </c>
      <c r="BE687">
        <v>8.1</v>
      </c>
      <c r="BF687">
        <v>6</v>
      </c>
      <c r="BG687">
        <v>5</v>
      </c>
    </row>
    <row r="688" spans="1:59" x14ac:dyDescent="0.25">
      <c r="A688" s="47">
        <v>1</v>
      </c>
      <c r="B688" s="47">
        <v>28</v>
      </c>
      <c r="C688" s="47">
        <v>13</v>
      </c>
      <c r="D688" s="47">
        <v>12</v>
      </c>
      <c r="E688" s="47">
        <v>56</v>
      </c>
      <c r="F688" s="47">
        <v>1</v>
      </c>
      <c r="G688" s="47">
        <v>6</v>
      </c>
      <c r="H688" s="47">
        <v>4</v>
      </c>
      <c r="I688" s="47">
        <v>0</v>
      </c>
      <c r="J688" s="47">
        <v>0</v>
      </c>
      <c r="K688" s="47">
        <v>21</v>
      </c>
      <c r="L688" s="47">
        <v>284</v>
      </c>
      <c r="M688" s="47">
        <v>4</v>
      </c>
      <c r="N688" s="47">
        <v>6</v>
      </c>
      <c r="O688" s="42">
        <v>5.9</v>
      </c>
      <c r="P688" s="42">
        <v>13.01</v>
      </c>
      <c r="Q688" s="42">
        <v>0.39</v>
      </c>
      <c r="R688" s="42">
        <v>5.8</v>
      </c>
      <c r="S688" s="47">
        <v>19</v>
      </c>
      <c r="T688" s="42">
        <v>4.9800000000000004</v>
      </c>
      <c r="U688" s="42">
        <v>6.7181818181818187</v>
      </c>
      <c r="V688" s="42">
        <v>4.5375000000000005</v>
      </c>
      <c r="W688" s="42">
        <v>89</v>
      </c>
      <c r="X688" s="42">
        <v>31</v>
      </c>
      <c r="Y688" s="42">
        <v>2.95</v>
      </c>
      <c r="Z688" s="42">
        <v>1.47</v>
      </c>
      <c r="AA688" s="42">
        <v>0.68</v>
      </c>
      <c r="AB688" s="42">
        <v>0.05</v>
      </c>
      <c r="AC688" s="42">
        <v>0.63</v>
      </c>
      <c r="AD688" s="42">
        <v>0</v>
      </c>
      <c r="AE688" s="42">
        <v>0.05</v>
      </c>
      <c r="AF688" s="42">
        <v>0.21</v>
      </c>
      <c r="AG688" s="42">
        <v>0.32</v>
      </c>
      <c r="AH688" s="42">
        <v>0</v>
      </c>
      <c r="AI688" s="47">
        <v>31</v>
      </c>
      <c r="AJ688" s="47">
        <v>18</v>
      </c>
      <c r="AK688" s="47">
        <v>7</v>
      </c>
      <c r="AL688" s="47">
        <v>0</v>
      </c>
      <c r="AM688" s="47">
        <v>8</v>
      </c>
      <c r="AN688">
        <v>1</v>
      </c>
      <c r="AO688" s="47">
        <v>0</v>
      </c>
      <c r="AP688" s="47">
        <v>3</v>
      </c>
      <c r="AQ688" s="47">
        <v>3</v>
      </c>
      <c r="AR688" s="47">
        <v>0</v>
      </c>
      <c r="AS688" s="47">
        <v>25</v>
      </c>
      <c r="AT688" s="47">
        <v>10</v>
      </c>
      <c r="AU688" s="47">
        <v>6</v>
      </c>
      <c r="AV688" s="47">
        <v>1</v>
      </c>
      <c r="AW688" s="47">
        <v>4</v>
      </c>
      <c r="AX688" s="47">
        <v>0</v>
      </c>
      <c r="AY688">
        <v>0</v>
      </c>
      <c r="AZ688" s="47">
        <v>1</v>
      </c>
      <c r="BA688" s="47">
        <v>3</v>
      </c>
      <c r="BB688">
        <v>0</v>
      </c>
      <c r="BC688" t="s">
        <v>194</v>
      </c>
      <c r="BD688">
        <v>73.999999999999986</v>
      </c>
      <c r="BE688">
        <v>36.5</v>
      </c>
      <c r="BF688">
        <v>11</v>
      </c>
      <c r="BG688">
        <v>8</v>
      </c>
    </row>
    <row r="689" spans="1:59" x14ac:dyDescent="0.25">
      <c r="A689" s="47">
        <v>0</v>
      </c>
      <c r="B689" s="47">
        <v>13</v>
      </c>
      <c r="C689" s="47">
        <v>6</v>
      </c>
      <c r="D689" s="47">
        <v>3</v>
      </c>
      <c r="E689" s="47">
        <v>14</v>
      </c>
      <c r="F689" s="47">
        <v>0</v>
      </c>
      <c r="G689" s="47">
        <v>0</v>
      </c>
      <c r="H689" s="47">
        <v>1</v>
      </c>
      <c r="I689" s="47">
        <v>0</v>
      </c>
      <c r="J689" s="47">
        <v>0</v>
      </c>
      <c r="K689" s="47">
        <v>21</v>
      </c>
      <c r="L689" s="47">
        <v>284</v>
      </c>
      <c r="M689" s="47">
        <v>4</v>
      </c>
      <c r="N689" s="47">
        <v>7</v>
      </c>
      <c r="O689" s="42">
        <v>14.7</v>
      </c>
      <c r="P689" s="42">
        <v>8.17</v>
      </c>
      <c r="Q689" s="42">
        <v>2.12</v>
      </c>
      <c r="R689" s="42">
        <v>7.8</v>
      </c>
      <c r="S689" s="47">
        <v>4</v>
      </c>
      <c r="T689" s="42">
        <v>11.56</v>
      </c>
      <c r="U689" s="42">
        <v>9.5333333333333332</v>
      </c>
      <c r="V689" s="42">
        <v>2.6</v>
      </c>
      <c r="W689" s="42">
        <v>75</v>
      </c>
      <c r="X689" s="42">
        <v>99</v>
      </c>
      <c r="Y689" s="42">
        <v>3.5</v>
      </c>
      <c r="Z689" s="42">
        <v>3.25</v>
      </c>
      <c r="AA689" s="42">
        <v>1.5</v>
      </c>
      <c r="AB689" s="42">
        <v>0</v>
      </c>
      <c r="AC689" s="42">
        <v>0.75</v>
      </c>
      <c r="AD689" s="42">
        <v>0</v>
      </c>
      <c r="AE689" s="42">
        <v>0</v>
      </c>
      <c r="AF689" s="42">
        <v>0.25</v>
      </c>
      <c r="AG689" s="42">
        <v>0</v>
      </c>
      <c r="AH689" s="42">
        <v>0</v>
      </c>
      <c r="AI689" s="47">
        <v>13</v>
      </c>
      <c r="AJ689" s="47">
        <v>11</v>
      </c>
      <c r="AK689" s="47">
        <v>5</v>
      </c>
      <c r="AL689" s="47">
        <v>0</v>
      </c>
      <c r="AM689" s="47">
        <v>3</v>
      </c>
      <c r="AN689">
        <v>0</v>
      </c>
      <c r="AO689" s="47">
        <v>0</v>
      </c>
      <c r="AP689" s="47">
        <v>1</v>
      </c>
      <c r="AQ689" s="47">
        <v>0</v>
      </c>
      <c r="AR689" s="47">
        <v>0</v>
      </c>
      <c r="AS689" s="47">
        <v>1</v>
      </c>
      <c r="AT689" s="47">
        <v>2</v>
      </c>
      <c r="AU689" s="47">
        <v>1</v>
      </c>
      <c r="AV689" s="47">
        <v>0</v>
      </c>
      <c r="AW689" s="47">
        <v>0</v>
      </c>
      <c r="AX689" s="47">
        <v>0</v>
      </c>
      <c r="AY689">
        <v>0</v>
      </c>
      <c r="AZ689" s="47">
        <v>0</v>
      </c>
      <c r="BA689" s="47">
        <v>0</v>
      </c>
      <c r="BB689">
        <v>0</v>
      </c>
      <c r="BC689" t="s">
        <v>534</v>
      </c>
      <c r="BD689">
        <v>28.6</v>
      </c>
      <c r="BE689">
        <v>2.6</v>
      </c>
      <c r="BF689">
        <v>3</v>
      </c>
      <c r="BG689">
        <v>1</v>
      </c>
    </row>
    <row r="690" spans="1:59" x14ac:dyDescent="0.25">
      <c r="A690" s="47">
        <v>0</v>
      </c>
      <c r="B690" s="47">
        <v>9</v>
      </c>
      <c r="C690" s="47">
        <v>8</v>
      </c>
      <c r="D690" s="47">
        <v>7</v>
      </c>
      <c r="E690" s="47">
        <v>16</v>
      </c>
      <c r="F690" s="47">
        <v>1</v>
      </c>
      <c r="G690" s="47">
        <v>5</v>
      </c>
      <c r="H690" s="47">
        <v>2</v>
      </c>
      <c r="I690" s="47">
        <v>0</v>
      </c>
      <c r="J690" s="47">
        <v>0</v>
      </c>
      <c r="K690" s="47">
        <v>21</v>
      </c>
      <c r="L690" s="47">
        <v>285</v>
      </c>
      <c r="M690" s="47">
        <v>5</v>
      </c>
      <c r="N690" s="47">
        <v>6</v>
      </c>
      <c r="O690" s="42">
        <v>1.2</v>
      </c>
      <c r="P690" s="42">
        <v>6.03</v>
      </c>
      <c r="Q690" s="42">
        <v>-0.62</v>
      </c>
      <c r="R690" s="42">
        <v>2.88</v>
      </c>
      <c r="S690" s="47">
        <v>19</v>
      </c>
      <c r="T690" s="42">
        <v>1.35</v>
      </c>
      <c r="U690" s="42">
        <v>3.7600000000000002</v>
      </c>
      <c r="V690" s="42">
        <v>1.9000000000000001</v>
      </c>
      <c r="W690" s="42">
        <v>64</v>
      </c>
      <c r="X690" s="42">
        <v>51</v>
      </c>
      <c r="Y690" s="42">
        <v>0.84</v>
      </c>
      <c r="Z690" s="42">
        <v>0.47</v>
      </c>
      <c r="AA690" s="42">
        <v>0.42</v>
      </c>
      <c r="AB690" s="42">
        <v>0</v>
      </c>
      <c r="AC690" s="42">
        <v>0.37</v>
      </c>
      <c r="AD690" s="42">
        <v>0</v>
      </c>
      <c r="AE690" s="42">
        <v>0.05</v>
      </c>
      <c r="AF690" s="42">
        <v>0.11</v>
      </c>
      <c r="AG690" s="42">
        <v>0.26</v>
      </c>
      <c r="AH690" s="42">
        <v>0</v>
      </c>
      <c r="AI690" s="47">
        <v>11</v>
      </c>
      <c r="AJ690" s="47">
        <v>6</v>
      </c>
      <c r="AK690" s="47">
        <v>4</v>
      </c>
      <c r="AL690" s="47">
        <v>0</v>
      </c>
      <c r="AM690" s="47">
        <v>3</v>
      </c>
      <c r="AN690">
        <v>1</v>
      </c>
      <c r="AO690" s="47">
        <v>0</v>
      </c>
      <c r="AP690" s="47">
        <v>1</v>
      </c>
      <c r="AQ690" s="47">
        <v>4</v>
      </c>
      <c r="AR690" s="47">
        <v>0</v>
      </c>
      <c r="AS690" s="47">
        <v>5</v>
      </c>
      <c r="AT690" s="47">
        <v>3</v>
      </c>
      <c r="AU690" s="47">
        <v>4</v>
      </c>
      <c r="AV690" s="47">
        <v>0</v>
      </c>
      <c r="AW690" s="47">
        <v>4</v>
      </c>
      <c r="AX690" s="47">
        <v>0</v>
      </c>
      <c r="AY690">
        <v>0</v>
      </c>
      <c r="AZ690" s="47">
        <v>1</v>
      </c>
      <c r="BA690" s="47">
        <v>1</v>
      </c>
      <c r="BB690">
        <v>0</v>
      </c>
      <c r="BC690" t="s">
        <v>307</v>
      </c>
      <c r="BD690">
        <v>31.7</v>
      </c>
      <c r="BE690">
        <v>17.3</v>
      </c>
      <c r="BF690">
        <v>8</v>
      </c>
      <c r="BG690">
        <v>9</v>
      </c>
    </row>
    <row r="691" spans="1:59" x14ac:dyDescent="0.25">
      <c r="A691" s="47">
        <v>1</v>
      </c>
      <c r="B691" s="47">
        <v>4</v>
      </c>
      <c r="C691" s="47">
        <v>6</v>
      </c>
      <c r="D691" s="47">
        <v>0</v>
      </c>
      <c r="E691" s="47">
        <v>2</v>
      </c>
      <c r="F691" s="47">
        <v>0</v>
      </c>
      <c r="G691" s="47">
        <v>0</v>
      </c>
      <c r="H691" s="47">
        <v>0</v>
      </c>
      <c r="I691" s="47">
        <v>0</v>
      </c>
      <c r="J691" s="47">
        <v>0</v>
      </c>
      <c r="K691" s="47">
        <v>21</v>
      </c>
      <c r="L691" s="47">
        <v>285</v>
      </c>
      <c r="M691" s="47">
        <v>4</v>
      </c>
      <c r="N691" s="47">
        <v>2</v>
      </c>
      <c r="O691" s="42">
        <v>0.6</v>
      </c>
      <c r="P691" s="42">
        <v>4.17</v>
      </c>
      <c r="Q691" s="42">
        <v>-0.1</v>
      </c>
      <c r="R691" s="42">
        <v>0.6</v>
      </c>
      <c r="S691" s="47">
        <v>5</v>
      </c>
      <c r="T691" s="42">
        <v>0.83</v>
      </c>
      <c r="U691" s="42">
        <v>0.3666666666666667</v>
      </c>
      <c r="V691" s="42">
        <v>0.95</v>
      </c>
      <c r="W691" s="42">
        <v>79</v>
      </c>
      <c r="X691" s="42">
        <v>105</v>
      </c>
      <c r="Y691" s="42">
        <v>0.4</v>
      </c>
      <c r="Z691" s="42">
        <v>0.8</v>
      </c>
      <c r="AA691" s="42">
        <v>1.2</v>
      </c>
      <c r="AB691" s="42">
        <v>0.2</v>
      </c>
      <c r="AC691" s="42">
        <v>0</v>
      </c>
      <c r="AD691" s="42">
        <v>0</v>
      </c>
      <c r="AE691" s="42">
        <v>0</v>
      </c>
      <c r="AF691" s="42">
        <v>0</v>
      </c>
      <c r="AG691" s="42">
        <v>0</v>
      </c>
      <c r="AH691" s="42">
        <v>0</v>
      </c>
      <c r="AI691" s="47">
        <v>1</v>
      </c>
      <c r="AJ691" s="47">
        <v>1</v>
      </c>
      <c r="AK691" s="47">
        <v>2</v>
      </c>
      <c r="AL691" s="47">
        <v>0</v>
      </c>
      <c r="AM691" s="47">
        <v>0</v>
      </c>
      <c r="AN691">
        <v>0</v>
      </c>
      <c r="AO691" s="47">
        <v>0</v>
      </c>
      <c r="AP691" s="47">
        <v>0</v>
      </c>
      <c r="AQ691" s="47">
        <v>0</v>
      </c>
      <c r="AR691" s="47">
        <v>0</v>
      </c>
      <c r="AS691" s="47">
        <v>1</v>
      </c>
      <c r="AT691" s="47">
        <v>3</v>
      </c>
      <c r="AU691" s="47">
        <v>4</v>
      </c>
      <c r="AV691" s="47">
        <v>1</v>
      </c>
      <c r="AW691" s="47">
        <v>0</v>
      </c>
      <c r="AX691" s="47">
        <v>0</v>
      </c>
      <c r="AY691">
        <v>0</v>
      </c>
      <c r="AZ691" s="47">
        <v>0</v>
      </c>
      <c r="BA691" s="47">
        <v>0</v>
      </c>
      <c r="BB691">
        <v>0</v>
      </c>
      <c r="BC691" t="s">
        <v>157</v>
      </c>
      <c r="BD691">
        <v>1.1000000000000001</v>
      </c>
      <c r="BE691">
        <v>1.8999999999999995</v>
      </c>
      <c r="BF691">
        <v>3</v>
      </c>
      <c r="BG691">
        <v>2</v>
      </c>
    </row>
    <row r="692" spans="1:59" x14ac:dyDescent="0.25">
      <c r="A692" s="47">
        <v>2</v>
      </c>
      <c r="B692" s="47">
        <v>4</v>
      </c>
      <c r="C692" s="47">
        <v>7</v>
      </c>
      <c r="D692" s="47">
        <v>4</v>
      </c>
      <c r="E692" s="47">
        <v>13</v>
      </c>
      <c r="F692" s="47">
        <v>0</v>
      </c>
      <c r="G692" s="47">
        <v>2</v>
      </c>
      <c r="H692" s="47">
        <v>3</v>
      </c>
      <c r="I692" s="47">
        <v>0</v>
      </c>
      <c r="J692" s="47">
        <v>0</v>
      </c>
      <c r="K692" s="47">
        <v>21</v>
      </c>
      <c r="L692" s="47">
        <v>285</v>
      </c>
      <c r="M692" s="47">
        <v>4</v>
      </c>
      <c r="N692" s="47">
        <v>7</v>
      </c>
      <c r="O692" s="42">
        <v>-0.9</v>
      </c>
      <c r="P692" s="42">
        <v>7.38</v>
      </c>
      <c r="Q692" s="42">
        <v>-0.92</v>
      </c>
      <c r="R692" s="42">
        <v>3.86</v>
      </c>
      <c r="S692" s="47">
        <v>11</v>
      </c>
      <c r="T692" s="42">
        <v>-0.25</v>
      </c>
      <c r="U692" s="42">
        <v>4.8833333333333329</v>
      </c>
      <c r="V692" s="42">
        <v>2.6399999999999997</v>
      </c>
      <c r="W692" s="42">
        <v>64</v>
      </c>
      <c r="X692" s="42">
        <v>51</v>
      </c>
      <c r="Y692" s="42">
        <v>1.18</v>
      </c>
      <c r="Z692" s="42">
        <v>0.36</v>
      </c>
      <c r="AA692" s="42">
        <v>0.64</v>
      </c>
      <c r="AB692" s="42">
        <v>0.18</v>
      </c>
      <c r="AC692" s="42">
        <v>0.36</v>
      </c>
      <c r="AD692" s="42">
        <v>0</v>
      </c>
      <c r="AE692" s="42">
        <v>0</v>
      </c>
      <c r="AF692" s="42">
        <v>0.27</v>
      </c>
      <c r="AG692" s="42">
        <v>0.18</v>
      </c>
      <c r="AH692" s="42">
        <v>0</v>
      </c>
      <c r="AI692" s="47">
        <v>6</v>
      </c>
      <c r="AJ692" s="47">
        <v>3</v>
      </c>
      <c r="AK692" s="47">
        <v>2</v>
      </c>
      <c r="AL692" s="47">
        <v>1</v>
      </c>
      <c r="AM692" s="47">
        <v>3</v>
      </c>
      <c r="AN692">
        <v>0</v>
      </c>
      <c r="AO692" s="47">
        <v>0</v>
      </c>
      <c r="AP692" s="47">
        <v>2</v>
      </c>
      <c r="AQ692" s="47">
        <v>0</v>
      </c>
      <c r="AR692" s="47">
        <v>0</v>
      </c>
      <c r="AS692" s="47">
        <v>7</v>
      </c>
      <c r="AT692" s="47">
        <v>1</v>
      </c>
      <c r="AU692" s="47">
        <v>5</v>
      </c>
      <c r="AV692" s="47">
        <v>1</v>
      </c>
      <c r="AW692" s="47">
        <v>1</v>
      </c>
      <c r="AX692" s="47">
        <v>0</v>
      </c>
      <c r="AY692">
        <v>0</v>
      </c>
      <c r="AZ692" s="47">
        <v>1</v>
      </c>
      <c r="BA692" s="47">
        <v>2</v>
      </c>
      <c r="BB692">
        <v>0</v>
      </c>
      <c r="BC692" t="s">
        <v>178</v>
      </c>
      <c r="BD692">
        <v>23.4</v>
      </c>
      <c r="BE692">
        <v>13.4</v>
      </c>
      <c r="BF692">
        <v>5</v>
      </c>
      <c r="BG692">
        <v>5</v>
      </c>
    </row>
    <row r="693" spans="1:59" x14ac:dyDescent="0.25">
      <c r="A693" s="47">
        <v>3</v>
      </c>
      <c r="B693" s="47">
        <v>10</v>
      </c>
      <c r="C693" s="47">
        <v>12</v>
      </c>
      <c r="D693" s="47">
        <v>0</v>
      </c>
      <c r="E693" s="47">
        <v>2</v>
      </c>
      <c r="F693" s="47">
        <v>0</v>
      </c>
      <c r="G693" s="47">
        <v>0</v>
      </c>
      <c r="H693" s="47">
        <v>0</v>
      </c>
      <c r="I693" s="47">
        <v>0</v>
      </c>
      <c r="J693" s="47">
        <v>0</v>
      </c>
      <c r="K693" s="47">
        <v>21</v>
      </c>
      <c r="L693" s="47">
        <v>285</v>
      </c>
      <c r="M693" s="47">
        <v>4</v>
      </c>
      <c r="N693" s="47">
        <v>3</v>
      </c>
      <c r="O693" s="42">
        <v>0.5</v>
      </c>
      <c r="P693" s="42">
        <v>1.87</v>
      </c>
      <c r="Q693" s="42">
        <v>-0.23</v>
      </c>
      <c r="R693" s="42">
        <v>0.59</v>
      </c>
      <c r="S693" s="47">
        <v>11</v>
      </c>
      <c r="T693" s="42">
        <v>0.76</v>
      </c>
      <c r="U693" s="42">
        <v>1.2250000000000001</v>
      </c>
      <c r="V693" s="42">
        <v>0.21428571428571433</v>
      </c>
      <c r="W693" s="42">
        <v>37</v>
      </c>
      <c r="X693" s="42">
        <v>66</v>
      </c>
      <c r="Y693" s="42">
        <v>0.18</v>
      </c>
      <c r="Z693" s="42">
        <v>0.91</v>
      </c>
      <c r="AA693" s="42">
        <v>1.0900000000000001</v>
      </c>
      <c r="AB693" s="42">
        <v>0.27</v>
      </c>
      <c r="AC693" s="42">
        <v>0</v>
      </c>
      <c r="AD693" s="42">
        <v>0</v>
      </c>
      <c r="AE693" s="42">
        <v>0</v>
      </c>
      <c r="AF693" s="42">
        <v>0</v>
      </c>
      <c r="AG693" s="42">
        <v>0</v>
      </c>
      <c r="AH693" s="42">
        <v>0</v>
      </c>
      <c r="AI693" s="47">
        <v>1</v>
      </c>
      <c r="AJ693" s="47">
        <v>6</v>
      </c>
      <c r="AK693" s="47">
        <v>6</v>
      </c>
      <c r="AL693" s="47">
        <v>1</v>
      </c>
      <c r="AM693" s="47">
        <v>0</v>
      </c>
      <c r="AN693">
        <v>0</v>
      </c>
      <c r="AO693" s="47">
        <v>0</v>
      </c>
      <c r="AP693" s="47">
        <v>0</v>
      </c>
      <c r="AQ693" s="47">
        <v>0</v>
      </c>
      <c r="AR693" s="47">
        <v>0</v>
      </c>
      <c r="AS693" s="47">
        <v>1</v>
      </c>
      <c r="AT693" s="47">
        <v>4</v>
      </c>
      <c r="AU693" s="47">
        <v>6</v>
      </c>
      <c r="AV693" s="47">
        <v>2</v>
      </c>
      <c r="AW693" s="47">
        <v>0</v>
      </c>
      <c r="AX693" s="47">
        <v>0</v>
      </c>
      <c r="AY693">
        <v>0</v>
      </c>
      <c r="AZ693" s="47">
        <v>0</v>
      </c>
      <c r="BA693" s="47">
        <v>0</v>
      </c>
      <c r="BB693">
        <v>0</v>
      </c>
      <c r="BC693" t="s">
        <v>462</v>
      </c>
      <c r="BD693">
        <v>4.8999999999999995</v>
      </c>
      <c r="BE693">
        <v>1.5</v>
      </c>
      <c r="BF693">
        <v>4</v>
      </c>
      <c r="BG693">
        <v>7</v>
      </c>
    </row>
    <row r="694" spans="1:59" x14ac:dyDescent="0.25">
      <c r="A694" s="47">
        <v>3</v>
      </c>
      <c r="B694" s="47">
        <v>7</v>
      </c>
      <c r="C694" s="47">
        <v>10</v>
      </c>
      <c r="D694" s="47">
        <v>2</v>
      </c>
      <c r="E694" s="47">
        <v>17</v>
      </c>
      <c r="F694" s="47">
        <v>0</v>
      </c>
      <c r="G694" s="47">
        <v>0</v>
      </c>
      <c r="H694" s="47">
        <v>0</v>
      </c>
      <c r="I694" s="47">
        <v>0</v>
      </c>
      <c r="J694" s="47">
        <v>0</v>
      </c>
      <c r="K694" s="47">
        <v>21</v>
      </c>
      <c r="L694" s="47">
        <v>277</v>
      </c>
      <c r="M694" s="47">
        <v>5</v>
      </c>
      <c r="N694" s="47">
        <v>3</v>
      </c>
      <c r="O694" s="42">
        <v>-1.3</v>
      </c>
      <c r="P694" s="42">
        <v>2.89</v>
      </c>
      <c r="Q694" s="42">
        <v>-0.36</v>
      </c>
      <c r="R694" s="42">
        <v>1.02</v>
      </c>
      <c r="S694" s="47">
        <v>12</v>
      </c>
      <c r="T694" s="42">
        <v>-0.61</v>
      </c>
      <c r="U694" s="42">
        <v>1.5400000000000003</v>
      </c>
      <c r="V694" s="42">
        <v>0.64285714285714268</v>
      </c>
      <c r="W694" s="42">
        <v>60</v>
      </c>
      <c r="X694" s="42">
        <v>30</v>
      </c>
      <c r="Y694" s="42">
        <v>1.42</v>
      </c>
      <c r="Z694" s="42">
        <v>0.57999999999999996</v>
      </c>
      <c r="AA694" s="42">
        <v>0.83</v>
      </c>
      <c r="AB694" s="42">
        <v>0.25</v>
      </c>
      <c r="AC694" s="42">
        <v>0.17</v>
      </c>
      <c r="AD694" s="42">
        <v>0</v>
      </c>
      <c r="AE694" s="42">
        <v>0</v>
      </c>
      <c r="AF694" s="42">
        <v>0</v>
      </c>
      <c r="AG694" s="42">
        <v>0</v>
      </c>
      <c r="AH694" s="42">
        <v>0</v>
      </c>
      <c r="AI694" s="47">
        <v>6</v>
      </c>
      <c r="AJ694" s="47">
        <v>5</v>
      </c>
      <c r="AK694" s="47">
        <v>3</v>
      </c>
      <c r="AL694" s="47">
        <v>1</v>
      </c>
      <c r="AM694" s="47">
        <v>1</v>
      </c>
      <c r="AN694">
        <v>0</v>
      </c>
      <c r="AO694" s="47">
        <v>0</v>
      </c>
      <c r="AP694" s="47">
        <v>0</v>
      </c>
      <c r="AQ694" s="47">
        <v>0</v>
      </c>
      <c r="AR694" s="47">
        <v>0</v>
      </c>
      <c r="AS694" s="47">
        <v>11</v>
      </c>
      <c r="AT694" s="47">
        <v>2</v>
      </c>
      <c r="AU694" s="47">
        <v>7</v>
      </c>
      <c r="AV694" s="47">
        <v>2</v>
      </c>
      <c r="AW694" s="47">
        <v>1</v>
      </c>
      <c r="AX694" s="47">
        <v>0</v>
      </c>
      <c r="AY694">
        <v>0</v>
      </c>
      <c r="AZ694" s="47">
        <v>0</v>
      </c>
      <c r="BA694" s="47">
        <v>0</v>
      </c>
      <c r="BB694">
        <v>0</v>
      </c>
      <c r="BC694" t="s">
        <v>124</v>
      </c>
      <c r="BD694">
        <v>7.8999999999999995</v>
      </c>
      <c r="BE694">
        <v>4.6000000000000005</v>
      </c>
      <c r="BF694">
        <v>5</v>
      </c>
      <c r="BG694">
        <v>7</v>
      </c>
    </row>
    <row r="695" spans="1:59" x14ac:dyDescent="0.25">
      <c r="A695" s="47">
        <v>8</v>
      </c>
      <c r="B695" s="47">
        <v>28</v>
      </c>
      <c r="C695" s="47">
        <v>40</v>
      </c>
      <c r="D695" s="47">
        <v>7</v>
      </c>
      <c r="E695" s="47">
        <v>13</v>
      </c>
      <c r="F695" s="47">
        <v>0</v>
      </c>
      <c r="G695" s="47">
        <v>2</v>
      </c>
      <c r="H695" s="47">
        <v>1</v>
      </c>
      <c r="I695" s="47">
        <v>0</v>
      </c>
      <c r="J695" s="47">
        <v>0</v>
      </c>
      <c r="K695" s="47">
        <v>21</v>
      </c>
      <c r="L695" s="47">
        <v>277</v>
      </c>
      <c r="M695" s="47">
        <v>4</v>
      </c>
      <c r="N695" s="47">
        <v>7</v>
      </c>
      <c r="O695" s="42">
        <v>1.5</v>
      </c>
      <c r="P695" s="42">
        <v>4.68</v>
      </c>
      <c r="Q695" s="42">
        <v>0.18</v>
      </c>
      <c r="R695" s="42">
        <v>1.91</v>
      </c>
      <c r="S695" s="47">
        <v>19</v>
      </c>
      <c r="T695" s="42">
        <v>1.56</v>
      </c>
      <c r="U695" s="42">
        <v>2.7399999999999993</v>
      </c>
      <c r="V695" s="42">
        <v>0.96666666666666656</v>
      </c>
      <c r="W695" s="42">
        <v>77</v>
      </c>
      <c r="X695" s="42">
        <v>104</v>
      </c>
      <c r="Y695" s="42">
        <v>0.68</v>
      </c>
      <c r="Z695" s="42">
        <v>1.47</v>
      </c>
      <c r="AA695" s="42">
        <v>2.11</v>
      </c>
      <c r="AB695" s="42">
        <v>0.42</v>
      </c>
      <c r="AC695" s="42">
        <v>0.37</v>
      </c>
      <c r="AD695" s="42">
        <v>0</v>
      </c>
      <c r="AE695" s="42">
        <v>0</v>
      </c>
      <c r="AF695" s="42">
        <v>0.05</v>
      </c>
      <c r="AG695" s="42">
        <v>0.11</v>
      </c>
      <c r="AH695" s="42">
        <v>0</v>
      </c>
      <c r="AI695" s="47">
        <v>8</v>
      </c>
      <c r="AJ695" s="47">
        <v>19</v>
      </c>
      <c r="AK695" s="47">
        <v>24</v>
      </c>
      <c r="AL695" s="47">
        <v>5</v>
      </c>
      <c r="AM695" s="47">
        <v>3</v>
      </c>
      <c r="AN695">
        <v>0</v>
      </c>
      <c r="AO695" s="47">
        <v>0</v>
      </c>
      <c r="AP695" s="47">
        <v>1</v>
      </c>
      <c r="AQ695" s="47">
        <v>2</v>
      </c>
      <c r="AR695" s="47">
        <v>0</v>
      </c>
      <c r="AS695" s="47">
        <v>5</v>
      </c>
      <c r="AT695" s="47">
        <v>9</v>
      </c>
      <c r="AU695" s="47">
        <v>16</v>
      </c>
      <c r="AV695" s="47">
        <v>3</v>
      </c>
      <c r="AW695" s="47">
        <v>4</v>
      </c>
      <c r="AX695" s="47">
        <v>0</v>
      </c>
      <c r="AY695">
        <v>0</v>
      </c>
      <c r="AZ695" s="47">
        <v>0</v>
      </c>
      <c r="BA695" s="47">
        <v>0</v>
      </c>
      <c r="BB695">
        <v>0</v>
      </c>
      <c r="BC695" t="s">
        <v>111</v>
      </c>
      <c r="BD695">
        <v>27.4</v>
      </c>
      <c r="BE695">
        <v>8.6999999999999993</v>
      </c>
      <c r="BF695">
        <v>10</v>
      </c>
      <c r="BG695">
        <v>9</v>
      </c>
    </row>
    <row r="696" spans="1:59" x14ac:dyDescent="0.25">
      <c r="A696" s="47">
        <v>6</v>
      </c>
      <c r="B696" s="47">
        <v>31</v>
      </c>
      <c r="C696" s="47">
        <v>31</v>
      </c>
      <c r="D696" s="47">
        <v>2</v>
      </c>
      <c r="E696" s="47">
        <v>32</v>
      </c>
      <c r="F696" s="47">
        <v>0</v>
      </c>
      <c r="G696" s="47">
        <v>3</v>
      </c>
      <c r="H696" s="47">
        <v>0</v>
      </c>
      <c r="I696" s="47">
        <v>0</v>
      </c>
      <c r="J696" s="47">
        <v>0</v>
      </c>
      <c r="K696" s="47">
        <v>21</v>
      </c>
      <c r="L696" s="47">
        <v>277</v>
      </c>
      <c r="M696" s="47">
        <v>4</v>
      </c>
      <c r="N696" s="47">
        <v>3</v>
      </c>
      <c r="O696" s="42">
        <v>0.9</v>
      </c>
      <c r="P696" s="42">
        <v>4.6500000000000004</v>
      </c>
      <c r="Q696" s="42">
        <v>-0.09</v>
      </c>
      <c r="R696" s="42">
        <v>2.27</v>
      </c>
      <c r="S696" s="47">
        <v>19</v>
      </c>
      <c r="T696" s="42">
        <v>1.1000000000000001</v>
      </c>
      <c r="U696" s="42">
        <v>1.95</v>
      </c>
      <c r="V696" s="42">
        <v>2.6222222222222222</v>
      </c>
      <c r="W696" s="42">
        <v>84</v>
      </c>
      <c r="X696" s="42">
        <v>30</v>
      </c>
      <c r="Y696" s="42">
        <v>1.68</v>
      </c>
      <c r="Z696" s="42">
        <v>1.63</v>
      </c>
      <c r="AA696" s="42">
        <v>1.63</v>
      </c>
      <c r="AB696" s="42">
        <v>0.32</v>
      </c>
      <c r="AC696" s="42">
        <v>0.11</v>
      </c>
      <c r="AD696" s="42">
        <v>0</v>
      </c>
      <c r="AE696" s="42">
        <v>0</v>
      </c>
      <c r="AF696" s="42">
        <v>0</v>
      </c>
      <c r="AG696" s="42">
        <v>0.16</v>
      </c>
      <c r="AH696" s="42">
        <v>0</v>
      </c>
      <c r="AI696" s="47">
        <v>18</v>
      </c>
      <c r="AJ696" s="47">
        <v>15</v>
      </c>
      <c r="AK696" s="47">
        <v>21</v>
      </c>
      <c r="AL696" s="47">
        <v>4</v>
      </c>
      <c r="AM696" s="47">
        <v>2</v>
      </c>
      <c r="AN696">
        <v>0</v>
      </c>
      <c r="AO696" s="47">
        <v>0</v>
      </c>
      <c r="AP696" s="47">
        <v>0</v>
      </c>
      <c r="AQ696" s="47">
        <v>1</v>
      </c>
      <c r="AR696" s="47">
        <v>0</v>
      </c>
      <c r="AS696" s="47">
        <v>14</v>
      </c>
      <c r="AT696" s="47">
        <v>16</v>
      </c>
      <c r="AU696" s="47">
        <v>10</v>
      </c>
      <c r="AV696" s="47">
        <v>2</v>
      </c>
      <c r="AW696" s="47">
        <v>0</v>
      </c>
      <c r="AX696" s="47">
        <v>0</v>
      </c>
      <c r="AY696">
        <v>0</v>
      </c>
      <c r="AZ696" s="47">
        <v>0</v>
      </c>
      <c r="BA696" s="47">
        <v>2</v>
      </c>
      <c r="BB696">
        <v>0</v>
      </c>
      <c r="BC696" t="s">
        <v>115</v>
      </c>
      <c r="BD696">
        <v>19.5</v>
      </c>
      <c r="BE696">
        <v>23.599999999999998</v>
      </c>
      <c r="BF696">
        <v>10</v>
      </c>
      <c r="BG696">
        <v>9</v>
      </c>
    </row>
    <row r="697" spans="1:59" x14ac:dyDescent="0.25">
      <c r="A697" s="47">
        <v>1</v>
      </c>
      <c r="B697" s="47">
        <v>7</v>
      </c>
      <c r="C697" s="47">
        <v>4</v>
      </c>
      <c r="D697" s="47">
        <v>0</v>
      </c>
      <c r="E697" s="47">
        <v>3</v>
      </c>
      <c r="F697" s="47">
        <v>0</v>
      </c>
      <c r="G697" s="47">
        <v>1</v>
      </c>
      <c r="H697" s="47">
        <v>0</v>
      </c>
      <c r="I697" s="47">
        <v>0</v>
      </c>
      <c r="J697" s="47">
        <v>0</v>
      </c>
      <c r="K697" s="47">
        <v>21</v>
      </c>
      <c r="L697" s="47">
        <v>277</v>
      </c>
      <c r="M697" s="47">
        <v>3</v>
      </c>
      <c r="N697" s="47">
        <v>7</v>
      </c>
      <c r="O697" s="42">
        <v>1.4</v>
      </c>
      <c r="P697" s="42">
        <v>2.54</v>
      </c>
      <c r="Q697" s="42">
        <v>-0.36</v>
      </c>
      <c r="R697" s="42">
        <v>1.78</v>
      </c>
      <c r="S697" s="47">
        <v>5</v>
      </c>
      <c r="T697" s="42">
        <v>1.44</v>
      </c>
      <c r="U697" s="42">
        <v>1.2999999999999998</v>
      </c>
      <c r="V697" s="42">
        <v>2.5</v>
      </c>
      <c r="W697" s="42">
        <v>84</v>
      </c>
      <c r="X697" s="42">
        <v>104</v>
      </c>
      <c r="Y697" s="42">
        <v>0.6</v>
      </c>
      <c r="Z697" s="42">
        <v>1.4</v>
      </c>
      <c r="AA697" s="42">
        <v>0.8</v>
      </c>
      <c r="AB697" s="42">
        <v>0.2</v>
      </c>
      <c r="AC697" s="42">
        <v>0</v>
      </c>
      <c r="AD697" s="42">
        <v>0</v>
      </c>
      <c r="AE697" s="42">
        <v>0</v>
      </c>
      <c r="AF697" s="42">
        <v>0</v>
      </c>
      <c r="AG697" s="42">
        <v>0.2</v>
      </c>
      <c r="AH697" s="42">
        <v>0</v>
      </c>
      <c r="AI697" s="47">
        <v>2</v>
      </c>
      <c r="AJ697" s="47">
        <v>3</v>
      </c>
      <c r="AK697" s="47">
        <v>3</v>
      </c>
      <c r="AL697" s="47">
        <v>1</v>
      </c>
      <c r="AM697" s="47">
        <v>0</v>
      </c>
      <c r="AN697">
        <v>0</v>
      </c>
      <c r="AO697" s="47">
        <v>0</v>
      </c>
      <c r="AP697" s="47">
        <v>0</v>
      </c>
      <c r="AQ697" s="47">
        <v>1</v>
      </c>
      <c r="AR697" s="47">
        <v>0</v>
      </c>
      <c r="AS697" s="47">
        <v>1</v>
      </c>
      <c r="AT697" s="47">
        <v>4</v>
      </c>
      <c r="AU697" s="47">
        <v>1</v>
      </c>
      <c r="AV697" s="47">
        <v>0</v>
      </c>
      <c r="AW697" s="47">
        <v>0</v>
      </c>
      <c r="AX697" s="47">
        <v>0</v>
      </c>
      <c r="AY697">
        <v>0</v>
      </c>
      <c r="AZ697" s="47">
        <v>0</v>
      </c>
      <c r="BA697" s="47">
        <v>0</v>
      </c>
      <c r="BB697">
        <v>0</v>
      </c>
      <c r="BC697" t="s">
        <v>153</v>
      </c>
      <c r="BD697">
        <v>3.8999999999999995</v>
      </c>
      <c r="BE697">
        <v>5</v>
      </c>
      <c r="BF697">
        <v>3</v>
      </c>
      <c r="BG697">
        <v>2</v>
      </c>
    </row>
    <row r="698" spans="1:59" x14ac:dyDescent="0.25">
      <c r="A698" s="47">
        <v>1</v>
      </c>
      <c r="B698" s="47">
        <v>14</v>
      </c>
      <c r="C698" s="47">
        <v>10</v>
      </c>
      <c r="D698" s="47">
        <v>4</v>
      </c>
      <c r="E698" s="47">
        <v>14</v>
      </c>
      <c r="F698" s="47">
        <v>0</v>
      </c>
      <c r="G698" s="47">
        <v>2</v>
      </c>
      <c r="H698" s="47">
        <v>1</v>
      </c>
      <c r="I698" s="47">
        <v>0</v>
      </c>
      <c r="J698" s="47">
        <v>0</v>
      </c>
      <c r="K698" s="47">
        <v>21</v>
      </c>
      <c r="L698" s="47">
        <v>276</v>
      </c>
      <c r="M698" s="47">
        <v>5</v>
      </c>
      <c r="N698" s="47">
        <v>6</v>
      </c>
      <c r="O698" s="42">
        <v>1.7</v>
      </c>
      <c r="P698" s="42">
        <v>2.86</v>
      </c>
      <c r="Q698" s="42">
        <v>0.01</v>
      </c>
      <c r="R698" s="42">
        <v>2.31</v>
      </c>
      <c r="S698" s="47">
        <v>14</v>
      </c>
      <c r="T698" s="42">
        <v>1.7</v>
      </c>
      <c r="U698" s="42">
        <v>3.2333333333333338</v>
      </c>
      <c r="V698" s="42">
        <v>1.6249999999999998</v>
      </c>
      <c r="W698" s="42">
        <v>53</v>
      </c>
      <c r="X698" s="42">
        <v>47</v>
      </c>
      <c r="Y698" s="42">
        <v>1</v>
      </c>
      <c r="Z698" s="42">
        <v>1</v>
      </c>
      <c r="AA698" s="42">
        <v>0.71</v>
      </c>
      <c r="AB698" s="42">
        <v>7.0000000000000007E-2</v>
      </c>
      <c r="AC698" s="42">
        <v>0.28999999999999998</v>
      </c>
      <c r="AD698" s="42">
        <v>0</v>
      </c>
      <c r="AE698" s="42">
        <v>0</v>
      </c>
      <c r="AF698" s="42">
        <v>7.0000000000000007E-2</v>
      </c>
      <c r="AG698" s="42">
        <v>0.14000000000000001</v>
      </c>
      <c r="AH698" s="42">
        <v>0</v>
      </c>
      <c r="AI698" s="47">
        <v>6</v>
      </c>
      <c r="AJ698" s="47">
        <v>4</v>
      </c>
      <c r="AK698" s="47">
        <v>5</v>
      </c>
      <c r="AL698" s="47">
        <v>0</v>
      </c>
      <c r="AM698" s="47">
        <v>4</v>
      </c>
      <c r="AN698">
        <v>0</v>
      </c>
      <c r="AO698" s="47">
        <v>0</v>
      </c>
      <c r="AP698" s="47">
        <v>1</v>
      </c>
      <c r="AQ698" s="47">
        <v>2</v>
      </c>
      <c r="AR698" s="47">
        <v>0</v>
      </c>
      <c r="AS698" s="47">
        <v>8</v>
      </c>
      <c r="AT698" s="47">
        <v>10</v>
      </c>
      <c r="AU698" s="47">
        <v>5</v>
      </c>
      <c r="AV698" s="47">
        <v>1</v>
      </c>
      <c r="AW698" s="47">
        <v>0</v>
      </c>
      <c r="AX698" s="47">
        <v>0</v>
      </c>
      <c r="AY698">
        <v>0</v>
      </c>
      <c r="AZ698" s="47">
        <v>0</v>
      </c>
      <c r="BA698" s="47">
        <v>0</v>
      </c>
      <c r="BB698">
        <v>0</v>
      </c>
      <c r="BC698" t="s">
        <v>277</v>
      </c>
      <c r="BD698">
        <v>19.899999999999999</v>
      </c>
      <c r="BE698">
        <v>13.5</v>
      </c>
      <c r="BF698">
        <v>6</v>
      </c>
      <c r="BG698">
        <v>8</v>
      </c>
    </row>
    <row r="699" spans="1:59" x14ac:dyDescent="0.25">
      <c r="A699" s="47">
        <v>0</v>
      </c>
      <c r="B699" s="47">
        <v>11</v>
      </c>
      <c r="C699" s="47">
        <v>6</v>
      </c>
      <c r="D699" s="47">
        <v>1</v>
      </c>
      <c r="E699" s="47">
        <v>4</v>
      </c>
      <c r="F699" s="47">
        <v>0</v>
      </c>
      <c r="G699" s="47">
        <v>2</v>
      </c>
      <c r="H699" s="47">
        <v>0</v>
      </c>
      <c r="I699" s="47">
        <v>0</v>
      </c>
      <c r="J699" s="47">
        <v>0</v>
      </c>
      <c r="K699" s="47">
        <v>21</v>
      </c>
      <c r="L699" s="47">
        <v>294</v>
      </c>
      <c r="M699" s="47">
        <v>4</v>
      </c>
      <c r="N699" s="47">
        <v>6</v>
      </c>
      <c r="O699" s="42">
        <v>2.2000000000000002</v>
      </c>
      <c r="P699" s="42">
        <v>4.7</v>
      </c>
      <c r="Q699" s="42">
        <v>0.13</v>
      </c>
      <c r="R699" s="42">
        <v>2.37</v>
      </c>
      <c r="S699" s="47">
        <v>7</v>
      </c>
      <c r="T699" s="42">
        <v>2.06</v>
      </c>
      <c r="U699" s="42">
        <v>1.5</v>
      </c>
      <c r="V699" s="42">
        <v>2.72</v>
      </c>
      <c r="W699" s="42">
        <v>29</v>
      </c>
      <c r="X699" s="42">
        <v>25</v>
      </c>
      <c r="Y699" s="42">
        <v>0.56999999999999995</v>
      </c>
      <c r="Z699" s="42">
        <v>1.57</v>
      </c>
      <c r="AA699" s="42">
        <v>0.86</v>
      </c>
      <c r="AB699" s="42">
        <v>0</v>
      </c>
      <c r="AC699" s="42">
        <v>0.14000000000000001</v>
      </c>
      <c r="AD699" s="42">
        <v>0</v>
      </c>
      <c r="AE699" s="42">
        <v>0</v>
      </c>
      <c r="AF699" s="42">
        <v>0</v>
      </c>
      <c r="AG699" s="42">
        <v>0.28999999999999998</v>
      </c>
      <c r="AH699" s="42">
        <v>0</v>
      </c>
      <c r="AI699" s="47">
        <v>0</v>
      </c>
      <c r="AJ699" s="47">
        <v>3</v>
      </c>
      <c r="AK699" s="47">
        <v>2</v>
      </c>
      <c r="AL699" s="47">
        <v>0</v>
      </c>
      <c r="AM699" s="47">
        <v>0</v>
      </c>
      <c r="AN699">
        <v>0</v>
      </c>
      <c r="AO699" s="47">
        <v>0</v>
      </c>
      <c r="AP699" s="47">
        <v>0</v>
      </c>
      <c r="AQ699" s="47">
        <v>0</v>
      </c>
      <c r="AR699" s="47">
        <v>0</v>
      </c>
      <c r="AS699" s="47">
        <v>4</v>
      </c>
      <c r="AT699" s="47">
        <v>8</v>
      </c>
      <c r="AU699" s="47">
        <v>4</v>
      </c>
      <c r="AV699" s="47">
        <v>0</v>
      </c>
      <c r="AW699" s="47">
        <v>1</v>
      </c>
      <c r="AX699" s="47">
        <v>0</v>
      </c>
      <c r="AY699">
        <v>0</v>
      </c>
      <c r="AZ699" s="47">
        <v>0</v>
      </c>
      <c r="BA699" s="47">
        <v>2</v>
      </c>
      <c r="BB699">
        <v>0</v>
      </c>
      <c r="BC699" t="s">
        <v>128</v>
      </c>
      <c r="BD699">
        <v>2.9999999999999996</v>
      </c>
      <c r="BE699">
        <v>13.600000000000001</v>
      </c>
      <c r="BF699">
        <v>2</v>
      </c>
      <c r="BG699">
        <v>5</v>
      </c>
    </row>
    <row r="700" spans="1:59" x14ac:dyDescent="0.25">
      <c r="A700" s="47">
        <v>0</v>
      </c>
      <c r="B700" s="47">
        <v>3</v>
      </c>
      <c r="C700" s="47">
        <v>1</v>
      </c>
      <c r="D700" s="47">
        <v>0</v>
      </c>
      <c r="E700" s="47">
        <v>1</v>
      </c>
      <c r="F700" s="47">
        <v>0</v>
      </c>
      <c r="G700" s="47">
        <v>1</v>
      </c>
      <c r="H700" s="47">
        <v>1</v>
      </c>
      <c r="I700" s="47">
        <v>0</v>
      </c>
      <c r="J700" s="47">
        <v>0</v>
      </c>
      <c r="K700" s="47">
        <v>21</v>
      </c>
      <c r="L700" s="47">
        <v>280</v>
      </c>
      <c r="M700" s="47">
        <v>5</v>
      </c>
      <c r="N700" s="47">
        <v>6</v>
      </c>
      <c r="O700" s="42">
        <v>9.1999999999999993</v>
      </c>
      <c r="P700" s="42">
        <v>3.97</v>
      </c>
      <c r="Q700" s="42">
        <v>0.87</v>
      </c>
      <c r="R700" s="42">
        <v>6.5</v>
      </c>
      <c r="S700" s="47">
        <v>2</v>
      </c>
      <c r="T700" s="42">
        <v>7.37</v>
      </c>
      <c r="U700" s="42">
        <v>6.5</v>
      </c>
      <c r="V700" s="42">
        <v>0</v>
      </c>
      <c r="W700" s="42">
        <v>35</v>
      </c>
      <c r="X700" s="42">
        <v>19</v>
      </c>
      <c r="Y700" s="42">
        <v>0.5</v>
      </c>
      <c r="Z700" s="42">
        <v>1.5</v>
      </c>
      <c r="AA700" s="42">
        <v>0.5</v>
      </c>
      <c r="AB700" s="42">
        <v>0</v>
      </c>
      <c r="AC700" s="42">
        <v>0</v>
      </c>
      <c r="AD700" s="42">
        <v>0</v>
      </c>
      <c r="AE700" s="42">
        <v>0</v>
      </c>
      <c r="AF700" s="42">
        <v>0.5</v>
      </c>
      <c r="AG700" s="42">
        <v>0.5</v>
      </c>
      <c r="AH700" s="42">
        <v>0</v>
      </c>
      <c r="AI700" s="47">
        <v>1</v>
      </c>
      <c r="AJ700" s="47">
        <v>3</v>
      </c>
      <c r="AK700" s="47">
        <v>1</v>
      </c>
      <c r="AL700" s="47">
        <v>0</v>
      </c>
      <c r="AM700" s="47">
        <v>0</v>
      </c>
      <c r="AN700">
        <v>0</v>
      </c>
      <c r="AO700" s="47">
        <v>0</v>
      </c>
      <c r="AP700" s="47">
        <v>1</v>
      </c>
      <c r="AQ700" s="47">
        <v>1</v>
      </c>
      <c r="AR700" s="47">
        <v>0</v>
      </c>
      <c r="AS700" s="47">
        <v>0</v>
      </c>
      <c r="AT700" s="47">
        <v>0</v>
      </c>
      <c r="AU700" s="47">
        <v>0</v>
      </c>
      <c r="AV700" s="47">
        <v>0</v>
      </c>
      <c r="AW700" s="47">
        <v>0</v>
      </c>
      <c r="AX700" s="47">
        <v>0</v>
      </c>
      <c r="AY700">
        <v>0</v>
      </c>
      <c r="AZ700" s="47">
        <v>0</v>
      </c>
      <c r="BA700" s="47">
        <v>0</v>
      </c>
      <c r="BB700">
        <v>0</v>
      </c>
      <c r="BC700" t="s">
        <v>588</v>
      </c>
      <c r="BD700">
        <v>13</v>
      </c>
      <c r="BE700">
        <v>0</v>
      </c>
      <c r="BF700">
        <v>2</v>
      </c>
      <c r="BG700">
        <v>0</v>
      </c>
    </row>
    <row r="701" spans="1:59" x14ac:dyDescent="0.25">
      <c r="A701" s="47">
        <v>3</v>
      </c>
      <c r="B701" s="47">
        <v>11</v>
      </c>
      <c r="C701" s="47">
        <v>8</v>
      </c>
      <c r="D701" s="47">
        <v>7</v>
      </c>
      <c r="E701" s="47">
        <v>8</v>
      </c>
      <c r="F701" s="47">
        <v>2</v>
      </c>
      <c r="G701" s="47">
        <v>3</v>
      </c>
      <c r="H701" s="47">
        <v>0</v>
      </c>
      <c r="I701" s="47">
        <v>0</v>
      </c>
      <c r="J701" s="47">
        <v>0</v>
      </c>
      <c r="K701" s="47">
        <v>21</v>
      </c>
      <c r="L701" s="47">
        <v>276</v>
      </c>
      <c r="M701" s="47">
        <v>4</v>
      </c>
      <c r="N701" s="47">
        <v>6</v>
      </c>
      <c r="O701" s="42">
        <v>0.5</v>
      </c>
      <c r="P701" s="42">
        <v>5.24</v>
      </c>
      <c r="Q701" s="42">
        <v>-0.05</v>
      </c>
      <c r="R701" s="42">
        <v>1.7</v>
      </c>
      <c r="S701" s="47">
        <v>18</v>
      </c>
      <c r="T701" s="42">
        <v>0.79</v>
      </c>
      <c r="U701" s="42">
        <v>1.6000000000000003</v>
      </c>
      <c r="V701" s="42">
        <v>1.77</v>
      </c>
      <c r="W701" s="42">
        <v>53</v>
      </c>
      <c r="X701" s="42">
        <v>66</v>
      </c>
      <c r="Y701" s="42">
        <v>0.44</v>
      </c>
      <c r="Z701" s="42">
        <v>0.61</v>
      </c>
      <c r="AA701" s="42">
        <v>0.44</v>
      </c>
      <c r="AB701" s="42">
        <v>0.17</v>
      </c>
      <c r="AC701" s="42">
        <v>0.39</v>
      </c>
      <c r="AD701" s="42">
        <v>0</v>
      </c>
      <c r="AE701" s="42">
        <v>0.11</v>
      </c>
      <c r="AF701" s="42">
        <v>0</v>
      </c>
      <c r="AG701" s="42">
        <v>0.17</v>
      </c>
      <c r="AH701" s="42">
        <v>0</v>
      </c>
      <c r="AI701" s="47">
        <v>1</v>
      </c>
      <c r="AJ701" s="47">
        <v>1</v>
      </c>
      <c r="AK701" s="47">
        <v>2</v>
      </c>
      <c r="AL701" s="47">
        <v>2</v>
      </c>
      <c r="AM701" s="47">
        <v>5</v>
      </c>
      <c r="AN701">
        <v>2</v>
      </c>
      <c r="AO701" s="47">
        <v>0</v>
      </c>
      <c r="AP701" s="47">
        <v>0</v>
      </c>
      <c r="AQ701" s="47">
        <v>0</v>
      </c>
      <c r="AR701" s="47">
        <v>0</v>
      </c>
      <c r="AS701" s="47">
        <v>7</v>
      </c>
      <c r="AT701" s="47">
        <v>10</v>
      </c>
      <c r="AU701" s="47">
        <v>6</v>
      </c>
      <c r="AV701" s="47">
        <v>1</v>
      </c>
      <c r="AW701" s="47">
        <v>2</v>
      </c>
      <c r="AX701" s="47">
        <v>0</v>
      </c>
      <c r="AY701">
        <v>0</v>
      </c>
      <c r="AZ701" s="47">
        <v>0</v>
      </c>
      <c r="BA701" s="47">
        <v>3</v>
      </c>
      <c r="BB701">
        <v>0</v>
      </c>
      <c r="BC701" t="s">
        <v>386</v>
      </c>
      <c r="BD701">
        <v>13.1</v>
      </c>
      <c r="BE701">
        <v>17.899999999999999</v>
      </c>
      <c r="BF701">
        <v>8</v>
      </c>
      <c r="BG701">
        <v>10</v>
      </c>
    </row>
    <row r="702" spans="1:59" x14ac:dyDescent="0.25">
      <c r="A702" s="47">
        <v>0</v>
      </c>
      <c r="B702" s="47">
        <v>10</v>
      </c>
      <c r="C702" s="47">
        <v>7</v>
      </c>
      <c r="D702" s="47">
        <v>2</v>
      </c>
      <c r="E702" s="47">
        <v>2</v>
      </c>
      <c r="F702" s="47">
        <v>0</v>
      </c>
      <c r="G702" s="47">
        <v>0</v>
      </c>
      <c r="H702" s="47">
        <v>0</v>
      </c>
      <c r="I702" s="47">
        <v>0</v>
      </c>
      <c r="J702" s="47">
        <v>0</v>
      </c>
      <c r="K702" s="47">
        <v>21</v>
      </c>
      <c r="L702" s="47">
        <v>276</v>
      </c>
      <c r="M702" s="47">
        <v>4</v>
      </c>
      <c r="N702" s="47">
        <v>6</v>
      </c>
      <c r="O702" s="42">
        <v>2.9</v>
      </c>
      <c r="P702" s="42">
        <v>3.41</v>
      </c>
      <c r="Q702" s="42">
        <v>0.02</v>
      </c>
      <c r="R702" s="42">
        <v>1.4</v>
      </c>
      <c r="S702" s="47">
        <v>9</v>
      </c>
      <c r="T702" s="42">
        <v>2.59</v>
      </c>
      <c r="U702" s="42">
        <v>1.3800000000000001</v>
      </c>
      <c r="V702" s="42">
        <v>1.4</v>
      </c>
      <c r="W702" s="42">
        <v>56</v>
      </c>
      <c r="X702" s="42">
        <v>66</v>
      </c>
      <c r="Y702" s="42">
        <v>0.22</v>
      </c>
      <c r="Z702" s="42">
        <v>1.1100000000000001</v>
      </c>
      <c r="AA702" s="42">
        <v>0.78</v>
      </c>
      <c r="AB702" s="42">
        <v>0</v>
      </c>
      <c r="AC702" s="42">
        <v>0.22</v>
      </c>
      <c r="AD702" s="42">
        <v>0</v>
      </c>
      <c r="AE702" s="42">
        <v>0</v>
      </c>
      <c r="AF702" s="42">
        <v>0</v>
      </c>
      <c r="AG702" s="42">
        <v>0</v>
      </c>
      <c r="AH702" s="42">
        <v>0</v>
      </c>
      <c r="AI702" s="47">
        <v>1</v>
      </c>
      <c r="AJ702" s="47">
        <v>5</v>
      </c>
      <c r="AK702" s="47">
        <v>4</v>
      </c>
      <c r="AL702" s="47">
        <v>0</v>
      </c>
      <c r="AM702" s="47">
        <v>2</v>
      </c>
      <c r="AN702">
        <v>0</v>
      </c>
      <c r="AO702" s="47">
        <v>0</v>
      </c>
      <c r="AP702" s="47">
        <v>0</v>
      </c>
      <c r="AQ702" s="47">
        <v>0</v>
      </c>
      <c r="AR702" s="47">
        <v>0</v>
      </c>
      <c r="AS702" s="47">
        <v>1</v>
      </c>
      <c r="AT702" s="47">
        <v>5</v>
      </c>
      <c r="AU702" s="47">
        <v>3</v>
      </c>
      <c r="AV702" s="47">
        <v>0</v>
      </c>
      <c r="AW702" s="47">
        <v>0</v>
      </c>
      <c r="AX702" s="47">
        <v>0</v>
      </c>
      <c r="AY702">
        <v>0</v>
      </c>
      <c r="AZ702" s="47">
        <v>0</v>
      </c>
      <c r="BA702" s="47">
        <v>0</v>
      </c>
      <c r="BB702">
        <v>0</v>
      </c>
      <c r="BC702" t="s">
        <v>261</v>
      </c>
      <c r="BD702">
        <v>6.9</v>
      </c>
      <c r="BE702">
        <v>5.6</v>
      </c>
      <c r="BF702">
        <v>5</v>
      </c>
      <c r="BG702">
        <v>4</v>
      </c>
    </row>
    <row r="703" spans="1:59" x14ac:dyDescent="0.25">
      <c r="A703" s="47">
        <v>3</v>
      </c>
      <c r="B703" s="47">
        <v>25</v>
      </c>
      <c r="C703" s="47">
        <v>34</v>
      </c>
      <c r="D703" s="47">
        <v>8</v>
      </c>
      <c r="E703" s="47">
        <v>11</v>
      </c>
      <c r="F703" s="47">
        <v>0</v>
      </c>
      <c r="G703" s="47">
        <v>6</v>
      </c>
      <c r="H703" s="47">
        <v>2</v>
      </c>
      <c r="I703" s="47">
        <v>0</v>
      </c>
      <c r="J703" s="47">
        <v>0</v>
      </c>
      <c r="K703" s="47">
        <v>21</v>
      </c>
      <c r="L703" s="47">
        <v>276</v>
      </c>
      <c r="M703" s="47">
        <v>4</v>
      </c>
      <c r="N703" s="47">
        <v>6</v>
      </c>
      <c r="O703" s="42">
        <v>-0.1</v>
      </c>
      <c r="P703" s="42">
        <v>5.41</v>
      </c>
      <c r="Q703" s="42">
        <v>-0.09</v>
      </c>
      <c r="R703" s="42">
        <v>2.88</v>
      </c>
      <c r="S703" s="47">
        <v>17</v>
      </c>
      <c r="T703" s="42">
        <v>0.36</v>
      </c>
      <c r="U703" s="42">
        <v>4.0111111111111111</v>
      </c>
      <c r="V703" s="42">
        <v>1.6</v>
      </c>
      <c r="W703" s="42">
        <v>88</v>
      </c>
      <c r="X703" s="42">
        <v>103</v>
      </c>
      <c r="Y703" s="42">
        <v>0.65</v>
      </c>
      <c r="Z703" s="42">
        <v>1.47</v>
      </c>
      <c r="AA703" s="42">
        <v>2</v>
      </c>
      <c r="AB703" s="42">
        <v>0.18</v>
      </c>
      <c r="AC703" s="42">
        <v>0.47</v>
      </c>
      <c r="AD703" s="42">
        <v>0</v>
      </c>
      <c r="AE703" s="42">
        <v>0</v>
      </c>
      <c r="AF703" s="42">
        <v>0.12</v>
      </c>
      <c r="AG703" s="42">
        <v>0.35</v>
      </c>
      <c r="AH703" s="42">
        <v>0</v>
      </c>
      <c r="AI703" s="47">
        <v>6</v>
      </c>
      <c r="AJ703" s="47">
        <v>15</v>
      </c>
      <c r="AK703" s="47">
        <v>17</v>
      </c>
      <c r="AL703" s="47">
        <v>2</v>
      </c>
      <c r="AM703" s="47">
        <v>4</v>
      </c>
      <c r="AN703">
        <v>0</v>
      </c>
      <c r="AO703" s="47">
        <v>0</v>
      </c>
      <c r="AP703" s="47">
        <v>2</v>
      </c>
      <c r="AQ703" s="47">
        <v>5</v>
      </c>
      <c r="AR703" s="47">
        <v>0</v>
      </c>
      <c r="AS703" s="47">
        <v>5</v>
      </c>
      <c r="AT703" s="47">
        <v>10</v>
      </c>
      <c r="AU703" s="47">
        <v>17</v>
      </c>
      <c r="AV703" s="47">
        <v>1</v>
      </c>
      <c r="AW703" s="47">
        <v>4</v>
      </c>
      <c r="AX703" s="47">
        <v>0</v>
      </c>
      <c r="AY703">
        <v>0</v>
      </c>
      <c r="AZ703" s="47">
        <v>0</v>
      </c>
      <c r="BA703" s="47">
        <v>1</v>
      </c>
      <c r="BB703">
        <v>0</v>
      </c>
      <c r="BC703" t="s">
        <v>247</v>
      </c>
      <c r="BD703">
        <v>39.1</v>
      </c>
      <c r="BE703">
        <v>12.8</v>
      </c>
      <c r="BF703">
        <v>10</v>
      </c>
      <c r="BG703">
        <v>8</v>
      </c>
    </row>
    <row r="704" spans="1:59" x14ac:dyDescent="0.25">
      <c r="A704" s="47">
        <v>0</v>
      </c>
      <c r="B704" s="47">
        <v>2</v>
      </c>
      <c r="C704" s="47">
        <v>1</v>
      </c>
      <c r="D704" s="47">
        <v>0</v>
      </c>
      <c r="E704" s="47">
        <v>3</v>
      </c>
      <c r="F704" s="47">
        <v>0</v>
      </c>
      <c r="G704" s="47">
        <v>1</v>
      </c>
      <c r="H704" s="47">
        <v>0</v>
      </c>
      <c r="I704" s="47">
        <v>0</v>
      </c>
      <c r="J704" s="47">
        <v>0</v>
      </c>
      <c r="K704" s="47">
        <v>21</v>
      </c>
      <c r="L704" s="47">
        <v>276</v>
      </c>
      <c r="M704" s="47">
        <v>2</v>
      </c>
      <c r="N704" s="47">
        <v>6</v>
      </c>
      <c r="O704" s="42">
        <v>4.8</v>
      </c>
      <c r="P704" s="42">
        <v>3.02</v>
      </c>
      <c r="Q704" s="42">
        <v>0.02</v>
      </c>
      <c r="R704" s="42">
        <v>4.8</v>
      </c>
      <c r="S704" s="47">
        <v>1</v>
      </c>
      <c r="T704" s="42">
        <v>4.0199999999999996</v>
      </c>
      <c r="U704" s="42">
        <v>0</v>
      </c>
      <c r="V704" s="42">
        <v>4.8</v>
      </c>
      <c r="W704" s="42">
        <v>72</v>
      </c>
      <c r="X704" s="42">
        <v>72</v>
      </c>
      <c r="Y704" s="42">
        <v>3</v>
      </c>
      <c r="Z704" s="42">
        <v>2</v>
      </c>
      <c r="AA704" s="42">
        <v>1</v>
      </c>
      <c r="AB704" s="42">
        <v>0</v>
      </c>
      <c r="AC704" s="42">
        <v>0</v>
      </c>
      <c r="AD704" s="42">
        <v>0</v>
      </c>
      <c r="AE704" s="42">
        <v>0</v>
      </c>
      <c r="AF704" s="42">
        <v>0</v>
      </c>
      <c r="AG704" s="42">
        <v>1</v>
      </c>
      <c r="AH704" s="42">
        <v>0</v>
      </c>
      <c r="AI704" s="47">
        <v>0</v>
      </c>
      <c r="AJ704" s="47">
        <v>0</v>
      </c>
      <c r="AK704" s="47">
        <v>0</v>
      </c>
      <c r="AL704" s="47">
        <v>0</v>
      </c>
      <c r="AM704" s="47">
        <v>0</v>
      </c>
      <c r="AN704">
        <v>0</v>
      </c>
      <c r="AO704" s="47">
        <v>0</v>
      </c>
      <c r="AP704" s="47">
        <v>0</v>
      </c>
      <c r="AQ704" s="47">
        <v>0</v>
      </c>
      <c r="AR704" s="47">
        <v>0</v>
      </c>
      <c r="AS704" s="47">
        <v>3</v>
      </c>
      <c r="AT704" s="47">
        <v>2</v>
      </c>
      <c r="AU704" s="47">
        <v>1</v>
      </c>
      <c r="AV704" s="47">
        <v>0</v>
      </c>
      <c r="AW704" s="47">
        <v>0</v>
      </c>
      <c r="AX704" s="47">
        <v>0</v>
      </c>
      <c r="AY704">
        <v>0</v>
      </c>
      <c r="AZ704" s="47">
        <v>0</v>
      </c>
      <c r="BA704" s="47">
        <v>1</v>
      </c>
      <c r="BB704">
        <v>0</v>
      </c>
      <c r="BC704" t="s">
        <v>667</v>
      </c>
      <c r="BD704">
        <v>0</v>
      </c>
      <c r="BE704">
        <v>4.8</v>
      </c>
      <c r="BF704">
        <v>0</v>
      </c>
      <c r="BG704">
        <v>1</v>
      </c>
    </row>
    <row r="705" spans="1:59" x14ac:dyDescent="0.25">
      <c r="A705" s="47">
        <v>3</v>
      </c>
      <c r="B705" s="47">
        <v>10</v>
      </c>
      <c r="C705" s="47">
        <v>13</v>
      </c>
      <c r="D705" s="47">
        <v>4</v>
      </c>
      <c r="E705" s="47">
        <v>7</v>
      </c>
      <c r="F705" s="47">
        <v>0</v>
      </c>
      <c r="G705" s="47">
        <v>1</v>
      </c>
      <c r="H705" s="47">
        <v>0</v>
      </c>
      <c r="I705" s="47">
        <v>0</v>
      </c>
      <c r="J705" s="47">
        <v>0</v>
      </c>
      <c r="K705" s="47">
        <v>21</v>
      </c>
      <c r="L705" s="47">
        <v>267</v>
      </c>
      <c r="M705" s="47">
        <v>4</v>
      </c>
      <c r="N705" s="47">
        <v>3</v>
      </c>
      <c r="O705" s="42">
        <v>0.4</v>
      </c>
      <c r="P705" s="42">
        <v>2.4</v>
      </c>
      <c r="Q705" s="42">
        <v>-0.09</v>
      </c>
      <c r="R705" s="42">
        <v>1.31</v>
      </c>
      <c r="S705" s="47">
        <v>10</v>
      </c>
      <c r="T705" s="42">
        <v>0.69</v>
      </c>
      <c r="U705" s="42">
        <v>1.2166666666666666</v>
      </c>
      <c r="V705" s="42">
        <v>1.4250000000000003</v>
      </c>
      <c r="W705" s="42">
        <v>78</v>
      </c>
      <c r="X705" s="42">
        <v>102</v>
      </c>
      <c r="Y705" s="42">
        <v>0.7</v>
      </c>
      <c r="Z705" s="42">
        <v>1</v>
      </c>
      <c r="AA705" s="42">
        <v>1.3</v>
      </c>
      <c r="AB705" s="42">
        <v>0.3</v>
      </c>
      <c r="AC705" s="42">
        <v>0.4</v>
      </c>
      <c r="AD705" s="42">
        <v>0</v>
      </c>
      <c r="AE705" s="42">
        <v>0</v>
      </c>
      <c r="AF705" s="42">
        <v>0</v>
      </c>
      <c r="AG705" s="42">
        <v>0.1</v>
      </c>
      <c r="AH705" s="42">
        <v>0</v>
      </c>
      <c r="AI705" s="47">
        <v>3</v>
      </c>
      <c r="AJ705" s="47">
        <v>6</v>
      </c>
      <c r="AK705" s="47">
        <v>8</v>
      </c>
      <c r="AL705" s="47">
        <v>1</v>
      </c>
      <c r="AM705" s="47">
        <v>1</v>
      </c>
      <c r="AN705">
        <v>0</v>
      </c>
      <c r="AO705" s="47">
        <v>0</v>
      </c>
      <c r="AP705" s="47">
        <v>0</v>
      </c>
      <c r="AQ705" s="47">
        <v>1</v>
      </c>
      <c r="AR705" s="47">
        <v>0</v>
      </c>
      <c r="AS705" s="47">
        <v>4</v>
      </c>
      <c r="AT705" s="47">
        <v>4</v>
      </c>
      <c r="AU705" s="47">
        <v>5</v>
      </c>
      <c r="AV705" s="47">
        <v>2</v>
      </c>
      <c r="AW705" s="47">
        <v>3</v>
      </c>
      <c r="AX705" s="47">
        <v>0</v>
      </c>
      <c r="AY705">
        <v>0</v>
      </c>
      <c r="AZ705" s="47">
        <v>0</v>
      </c>
      <c r="BA705" s="47">
        <v>0</v>
      </c>
      <c r="BB705">
        <v>0</v>
      </c>
      <c r="BC705" t="s">
        <v>495</v>
      </c>
      <c r="BD705">
        <v>7.2999999999999989</v>
      </c>
      <c r="BE705">
        <v>5.7</v>
      </c>
      <c r="BF705">
        <v>6</v>
      </c>
      <c r="BG705">
        <v>4</v>
      </c>
    </row>
    <row r="706" spans="1:59" x14ac:dyDescent="0.25">
      <c r="A706" s="47">
        <v>6</v>
      </c>
      <c r="B706" s="47">
        <v>21</v>
      </c>
      <c r="C706" s="47">
        <v>19</v>
      </c>
      <c r="D706" s="47">
        <v>3</v>
      </c>
      <c r="E706" s="47">
        <v>13</v>
      </c>
      <c r="F706" s="47">
        <v>1</v>
      </c>
      <c r="G706" s="47">
        <v>3</v>
      </c>
      <c r="H706" s="47">
        <v>0</v>
      </c>
      <c r="I706" s="47">
        <v>0</v>
      </c>
      <c r="J706" s="47">
        <v>0</v>
      </c>
      <c r="K706" s="47">
        <v>21</v>
      </c>
      <c r="L706" s="47">
        <v>294</v>
      </c>
      <c r="M706" s="47">
        <v>4</v>
      </c>
      <c r="N706" s="47">
        <v>3</v>
      </c>
      <c r="O706" s="42">
        <v>1.7</v>
      </c>
      <c r="P706" s="42">
        <v>3.32</v>
      </c>
      <c r="Q706" s="42">
        <v>0.11</v>
      </c>
      <c r="R706" s="42">
        <v>2.2000000000000002</v>
      </c>
      <c r="S706" s="47">
        <v>14</v>
      </c>
      <c r="T706" s="42">
        <v>1.7</v>
      </c>
      <c r="U706" s="42">
        <v>2.58</v>
      </c>
      <c r="V706" s="42">
        <v>1.9888888888888887</v>
      </c>
      <c r="W706" s="42">
        <v>50</v>
      </c>
      <c r="X706" s="42">
        <v>52</v>
      </c>
      <c r="Y706" s="42">
        <v>0.93</v>
      </c>
      <c r="Z706" s="42">
        <v>1.5</v>
      </c>
      <c r="AA706" s="42">
        <v>1.36</v>
      </c>
      <c r="AB706" s="42">
        <v>0.43</v>
      </c>
      <c r="AC706" s="42">
        <v>0.21</v>
      </c>
      <c r="AD706" s="42">
        <v>0</v>
      </c>
      <c r="AE706" s="42">
        <v>7.0000000000000007E-2</v>
      </c>
      <c r="AF706" s="42">
        <v>0</v>
      </c>
      <c r="AG706" s="42">
        <v>0.21</v>
      </c>
      <c r="AH706" s="42">
        <v>0</v>
      </c>
      <c r="AI706" s="47">
        <v>4</v>
      </c>
      <c r="AJ706" s="47">
        <v>6</v>
      </c>
      <c r="AK706" s="47">
        <v>6</v>
      </c>
      <c r="AL706" s="47">
        <v>1</v>
      </c>
      <c r="AM706" s="47">
        <v>2</v>
      </c>
      <c r="AN706">
        <v>1</v>
      </c>
      <c r="AO706" s="47">
        <v>0</v>
      </c>
      <c r="AP706" s="47">
        <v>0</v>
      </c>
      <c r="AQ706" s="47">
        <v>0</v>
      </c>
      <c r="AR706" s="47">
        <v>0</v>
      </c>
      <c r="AS706" s="47">
        <v>9</v>
      </c>
      <c r="AT706" s="47">
        <v>15</v>
      </c>
      <c r="AU706" s="47">
        <v>13</v>
      </c>
      <c r="AV706" s="47">
        <v>5</v>
      </c>
      <c r="AW706" s="47">
        <v>1</v>
      </c>
      <c r="AX706" s="47">
        <v>0</v>
      </c>
      <c r="AY706">
        <v>0</v>
      </c>
      <c r="AZ706" s="47">
        <v>0</v>
      </c>
      <c r="BA706" s="47">
        <v>3</v>
      </c>
      <c r="BB706">
        <v>0</v>
      </c>
      <c r="BC706" t="s">
        <v>468</v>
      </c>
      <c r="BD706">
        <v>13</v>
      </c>
      <c r="BE706">
        <v>18</v>
      </c>
      <c r="BF706">
        <v>5</v>
      </c>
      <c r="BG706">
        <v>9</v>
      </c>
    </row>
    <row r="707" spans="1:59" x14ac:dyDescent="0.25">
      <c r="A707" s="47">
        <v>2</v>
      </c>
      <c r="B707" s="47">
        <v>0</v>
      </c>
      <c r="C707" s="47">
        <v>0</v>
      </c>
      <c r="D707" s="47">
        <v>0</v>
      </c>
      <c r="E707" s="47">
        <v>0</v>
      </c>
      <c r="F707" s="47">
        <v>0</v>
      </c>
      <c r="G707" s="47">
        <v>0</v>
      </c>
      <c r="H707" s="47">
        <v>0</v>
      </c>
      <c r="I707" s="47">
        <v>0</v>
      </c>
      <c r="J707" s="47">
        <v>0</v>
      </c>
      <c r="K707" s="47">
        <v>21</v>
      </c>
      <c r="L707" s="47">
        <v>293</v>
      </c>
      <c r="M707" s="47">
        <v>1</v>
      </c>
      <c r="N707" s="47">
        <v>7</v>
      </c>
      <c r="O707" s="42">
        <v>5</v>
      </c>
      <c r="P707" s="42">
        <v>2.12</v>
      </c>
      <c r="Q707" s="42">
        <v>7.0000000000000007E-2</v>
      </c>
      <c r="R707" s="42">
        <v>6</v>
      </c>
      <c r="S707" s="47">
        <v>2</v>
      </c>
      <c r="T707" s="42">
        <v>4.18</v>
      </c>
      <c r="U707" s="42">
        <v>3.6666666666666665</v>
      </c>
      <c r="V707" s="42">
        <v>-1</v>
      </c>
      <c r="W707" s="42">
        <v>105</v>
      </c>
      <c r="X707" s="42">
        <v>105</v>
      </c>
      <c r="Y707" s="42">
        <v>0</v>
      </c>
      <c r="Z707" s="42">
        <v>0</v>
      </c>
      <c r="AA707" s="42">
        <v>0</v>
      </c>
      <c r="AB707" s="42">
        <v>0.5</v>
      </c>
      <c r="AC707" s="42">
        <v>0</v>
      </c>
      <c r="AD707" s="42">
        <v>0</v>
      </c>
      <c r="AE707" s="42">
        <v>0</v>
      </c>
      <c r="AF707" s="42">
        <v>0</v>
      </c>
      <c r="AG707" s="42">
        <v>0</v>
      </c>
      <c r="AH707" s="42">
        <v>0</v>
      </c>
      <c r="AI707" s="47">
        <v>0</v>
      </c>
      <c r="AJ707" s="47">
        <v>0</v>
      </c>
      <c r="AK707" s="47">
        <v>0</v>
      </c>
      <c r="AL707" s="47">
        <v>1</v>
      </c>
      <c r="AM707" s="47">
        <v>0</v>
      </c>
      <c r="AN707">
        <v>0</v>
      </c>
      <c r="AO707" s="47">
        <v>0</v>
      </c>
      <c r="AP707" s="47">
        <v>0</v>
      </c>
      <c r="AQ707" s="47">
        <v>0</v>
      </c>
      <c r="AR707" s="47">
        <v>0</v>
      </c>
      <c r="AS707" s="47">
        <v>0</v>
      </c>
      <c r="AT707" s="47">
        <v>0</v>
      </c>
      <c r="AU707" s="47">
        <v>0</v>
      </c>
      <c r="AV707" s="47">
        <v>1</v>
      </c>
      <c r="AW707" s="47">
        <v>0</v>
      </c>
      <c r="AX707" s="47">
        <v>0</v>
      </c>
      <c r="AY707">
        <v>0</v>
      </c>
      <c r="AZ707" s="47">
        <v>0</v>
      </c>
      <c r="BA707" s="47">
        <v>0</v>
      </c>
      <c r="BB707">
        <v>0</v>
      </c>
      <c r="BC707" t="s">
        <v>341</v>
      </c>
      <c r="BD707">
        <v>-1</v>
      </c>
      <c r="BE707">
        <v>-1</v>
      </c>
      <c r="BF707">
        <v>0</v>
      </c>
      <c r="BG707">
        <v>1</v>
      </c>
    </row>
    <row r="708" spans="1:59" x14ac:dyDescent="0.25">
      <c r="A708" s="47">
        <v>2</v>
      </c>
      <c r="B708" s="47">
        <v>5</v>
      </c>
      <c r="C708" s="47">
        <v>10</v>
      </c>
      <c r="D708" s="47">
        <v>1</v>
      </c>
      <c r="E708" s="47">
        <v>6</v>
      </c>
      <c r="F708" s="47">
        <v>0</v>
      </c>
      <c r="G708" s="47">
        <v>3</v>
      </c>
      <c r="H708" s="47">
        <v>1</v>
      </c>
      <c r="I708" s="47">
        <v>0</v>
      </c>
      <c r="J708" s="47">
        <v>0</v>
      </c>
      <c r="K708" s="47">
        <v>21</v>
      </c>
      <c r="L708" s="47">
        <v>285</v>
      </c>
      <c r="M708" s="47">
        <v>4</v>
      </c>
      <c r="N708" s="47">
        <v>2</v>
      </c>
      <c r="O708" s="42">
        <v>6.2</v>
      </c>
      <c r="P708" s="42">
        <v>8.2799999999999994</v>
      </c>
      <c r="Q708" s="42">
        <v>0.48</v>
      </c>
      <c r="R708" s="42">
        <v>3.88</v>
      </c>
      <c r="S708" s="47">
        <v>5</v>
      </c>
      <c r="T708" s="42">
        <v>5.15</v>
      </c>
      <c r="U708" s="42">
        <v>4</v>
      </c>
      <c r="V708" s="42">
        <v>3.7</v>
      </c>
      <c r="W708" s="42">
        <v>80</v>
      </c>
      <c r="X708" s="42">
        <v>105</v>
      </c>
      <c r="Y708" s="42">
        <v>1.2</v>
      </c>
      <c r="Z708" s="42">
        <v>1</v>
      </c>
      <c r="AA708" s="42">
        <v>2</v>
      </c>
      <c r="AB708" s="42">
        <v>0.4</v>
      </c>
      <c r="AC708" s="42">
        <v>0.2</v>
      </c>
      <c r="AD708" s="42">
        <v>0</v>
      </c>
      <c r="AE708" s="42">
        <v>0</v>
      </c>
      <c r="AF708" s="42">
        <v>0.2</v>
      </c>
      <c r="AG708" s="42">
        <v>0.6</v>
      </c>
      <c r="AH708" s="42">
        <v>0</v>
      </c>
      <c r="AI708" s="47">
        <v>2</v>
      </c>
      <c r="AJ708" s="47">
        <v>1</v>
      </c>
      <c r="AK708" s="47">
        <v>8</v>
      </c>
      <c r="AL708" s="47">
        <v>2</v>
      </c>
      <c r="AM708" s="47">
        <v>1</v>
      </c>
      <c r="AN708">
        <v>0</v>
      </c>
      <c r="AO708" s="47">
        <v>0</v>
      </c>
      <c r="AP708" s="47">
        <v>1</v>
      </c>
      <c r="AQ708" s="47">
        <v>2</v>
      </c>
      <c r="AR708" s="47">
        <v>0</v>
      </c>
      <c r="AS708" s="47">
        <v>4</v>
      </c>
      <c r="AT708" s="47">
        <v>4</v>
      </c>
      <c r="AU708" s="47">
        <v>2</v>
      </c>
      <c r="AV708" s="47">
        <v>0</v>
      </c>
      <c r="AW708" s="47">
        <v>0</v>
      </c>
      <c r="AX708" s="47">
        <v>0</v>
      </c>
      <c r="AY708">
        <v>0</v>
      </c>
      <c r="AZ708" s="47">
        <v>0</v>
      </c>
      <c r="BA708" s="47">
        <v>1</v>
      </c>
      <c r="BB708">
        <v>0</v>
      </c>
      <c r="BC708" t="s">
        <v>357</v>
      </c>
      <c r="BD708">
        <v>9</v>
      </c>
      <c r="BE708">
        <v>7.4</v>
      </c>
      <c r="BF708">
        <v>2</v>
      </c>
      <c r="BG708">
        <v>2</v>
      </c>
    </row>
    <row r="709" spans="1:59" x14ac:dyDescent="0.25">
      <c r="A709" s="47">
        <v>1</v>
      </c>
      <c r="B709" s="47">
        <v>1</v>
      </c>
      <c r="C709" s="47">
        <v>3</v>
      </c>
      <c r="D709" s="47">
        <v>2</v>
      </c>
      <c r="E709" s="47">
        <v>3</v>
      </c>
      <c r="F709" s="47">
        <v>0</v>
      </c>
      <c r="G709" s="47">
        <v>0</v>
      </c>
      <c r="H709" s="47">
        <v>1</v>
      </c>
      <c r="I709" s="47">
        <v>0</v>
      </c>
      <c r="J709" s="47">
        <v>0</v>
      </c>
      <c r="K709" s="47">
        <v>21</v>
      </c>
      <c r="L709" s="47">
        <v>277</v>
      </c>
      <c r="M709" s="47">
        <v>5</v>
      </c>
      <c r="N709" s="47">
        <v>6</v>
      </c>
      <c r="O709" s="42">
        <v>0.8</v>
      </c>
      <c r="P709" s="42">
        <v>4.66</v>
      </c>
      <c r="Q709" s="42">
        <v>-0.86</v>
      </c>
      <c r="R709" s="42">
        <v>2.06</v>
      </c>
      <c r="S709" s="47">
        <v>5</v>
      </c>
      <c r="T709" s="42">
        <v>1.03</v>
      </c>
      <c r="U709" s="42">
        <v>3.6</v>
      </c>
      <c r="V709" s="42">
        <v>1.0333333333333332</v>
      </c>
      <c r="W709" s="42">
        <v>30</v>
      </c>
      <c r="X709" s="42">
        <v>20</v>
      </c>
      <c r="Y709" s="42">
        <v>0.6</v>
      </c>
      <c r="Z709" s="42">
        <v>0.2</v>
      </c>
      <c r="AA709" s="42">
        <v>0.6</v>
      </c>
      <c r="AB709" s="42">
        <v>0.2</v>
      </c>
      <c r="AC709" s="42">
        <v>0.4</v>
      </c>
      <c r="AD709" s="42">
        <v>0</v>
      </c>
      <c r="AE709" s="42">
        <v>0</v>
      </c>
      <c r="AF709" s="42">
        <v>0.2</v>
      </c>
      <c r="AG709" s="42">
        <v>0</v>
      </c>
      <c r="AH709" s="42">
        <v>0</v>
      </c>
      <c r="AI709" s="47">
        <v>1</v>
      </c>
      <c r="AJ709" s="47">
        <v>0</v>
      </c>
      <c r="AK709" s="47">
        <v>1</v>
      </c>
      <c r="AL709" s="47">
        <v>1</v>
      </c>
      <c r="AM709" s="47">
        <v>0</v>
      </c>
      <c r="AN709">
        <v>0</v>
      </c>
      <c r="AO709" s="47">
        <v>0</v>
      </c>
      <c r="AP709" s="47">
        <v>1</v>
      </c>
      <c r="AQ709" s="47">
        <v>0</v>
      </c>
      <c r="AR709" s="47">
        <v>0</v>
      </c>
      <c r="AS709" s="47">
        <v>2</v>
      </c>
      <c r="AT709" s="47">
        <v>1</v>
      </c>
      <c r="AU709" s="47">
        <v>2</v>
      </c>
      <c r="AV709" s="47">
        <v>0</v>
      </c>
      <c r="AW709" s="47">
        <v>2</v>
      </c>
      <c r="AX709" s="47">
        <v>0</v>
      </c>
      <c r="AY709">
        <v>0</v>
      </c>
      <c r="AZ709" s="47">
        <v>0</v>
      </c>
      <c r="BA709" s="47">
        <v>0</v>
      </c>
      <c r="BB709">
        <v>0</v>
      </c>
      <c r="BC709" t="s">
        <v>886</v>
      </c>
      <c r="BD709">
        <v>7.2</v>
      </c>
      <c r="BE709">
        <v>3.2</v>
      </c>
      <c r="BF709">
        <v>2</v>
      </c>
      <c r="BG709">
        <v>3</v>
      </c>
    </row>
    <row r="710" spans="1:59" x14ac:dyDescent="0.25">
      <c r="A710" s="47">
        <v>0</v>
      </c>
      <c r="B710" s="47">
        <v>5</v>
      </c>
      <c r="C710" s="47">
        <v>3</v>
      </c>
      <c r="D710" s="47">
        <v>2</v>
      </c>
      <c r="E710" s="47">
        <v>0</v>
      </c>
      <c r="F710" s="47">
        <v>0</v>
      </c>
      <c r="G710" s="47">
        <v>0</v>
      </c>
      <c r="H710" s="47">
        <v>1</v>
      </c>
      <c r="I710" s="47">
        <v>0</v>
      </c>
      <c r="J710" s="47">
        <v>0</v>
      </c>
      <c r="K710" s="47">
        <v>21</v>
      </c>
      <c r="L710" s="47">
        <v>293</v>
      </c>
      <c r="M710" s="47">
        <v>3</v>
      </c>
      <c r="N710" s="47">
        <v>7</v>
      </c>
      <c r="O710" s="42">
        <v>8.8000000000000007</v>
      </c>
      <c r="P710" s="42">
        <v>4.72</v>
      </c>
      <c r="Q710" s="42">
        <v>1.5</v>
      </c>
      <c r="R710" s="42">
        <v>4.9000000000000004</v>
      </c>
      <c r="S710" s="47">
        <v>3</v>
      </c>
      <c r="T710" s="42">
        <v>5.6</v>
      </c>
      <c r="U710" s="42">
        <v>8.8000000000000007</v>
      </c>
      <c r="V710" s="42">
        <v>2.95</v>
      </c>
      <c r="W710" s="42">
        <v>93</v>
      </c>
      <c r="X710" s="42">
        <v>105</v>
      </c>
      <c r="Y710" s="42">
        <v>0</v>
      </c>
      <c r="Z710" s="42">
        <v>1.67</v>
      </c>
      <c r="AA710" s="42">
        <v>1</v>
      </c>
      <c r="AB710" s="42">
        <v>0</v>
      </c>
      <c r="AC710" s="42">
        <v>0.67</v>
      </c>
      <c r="AD710" s="42">
        <v>0</v>
      </c>
      <c r="AE710" s="42">
        <v>0</v>
      </c>
      <c r="AF710" s="42">
        <v>0.33</v>
      </c>
      <c r="AG710" s="42">
        <v>0</v>
      </c>
      <c r="AH710" s="42">
        <v>0</v>
      </c>
      <c r="AI710" s="47">
        <v>0</v>
      </c>
      <c r="AJ710" s="47">
        <v>0</v>
      </c>
      <c r="AK710" s="47">
        <v>0</v>
      </c>
      <c r="AL710" s="47">
        <v>0</v>
      </c>
      <c r="AM710" s="47">
        <v>1</v>
      </c>
      <c r="AN710">
        <v>0</v>
      </c>
      <c r="AO710" s="47">
        <v>0</v>
      </c>
      <c r="AP710" s="47">
        <v>1</v>
      </c>
      <c r="AQ710" s="47">
        <v>0</v>
      </c>
      <c r="AR710" s="47">
        <v>0</v>
      </c>
      <c r="AS710" s="47">
        <v>0</v>
      </c>
      <c r="AT710" s="47">
        <v>5</v>
      </c>
      <c r="AU710" s="47">
        <v>3</v>
      </c>
      <c r="AV710" s="47">
        <v>0</v>
      </c>
      <c r="AW710" s="47">
        <v>1</v>
      </c>
      <c r="AX710" s="47">
        <v>0</v>
      </c>
      <c r="AY710">
        <v>0</v>
      </c>
      <c r="AZ710" s="47">
        <v>0</v>
      </c>
      <c r="BA710" s="47">
        <v>0</v>
      </c>
      <c r="BB710">
        <v>0</v>
      </c>
      <c r="BC710" t="s">
        <v>888</v>
      </c>
      <c r="BD710">
        <v>8.8000000000000007</v>
      </c>
      <c r="BE710">
        <v>5.8999999999999995</v>
      </c>
      <c r="BF710">
        <v>1</v>
      </c>
      <c r="BG710">
        <v>2</v>
      </c>
    </row>
    <row r="711" spans="1:59" x14ac:dyDescent="0.25">
      <c r="A711" s="47">
        <v>2</v>
      </c>
      <c r="B711" s="47">
        <v>11</v>
      </c>
      <c r="C711" s="47">
        <v>17</v>
      </c>
      <c r="D711" s="47">
        <v>2</v>
      </c>
      <c r="E711" s="47">
        <v>19</v>
      </c>
      <c r="F711" s="47">
        <v>0</v>
      </c>
      <c r="G711" s="47">
        <v>0</v>
      </c>
      <c r="H711" s="47">
        <v>0</v>
      </c>
      <c r="I711" s="47">
        <v>0</v>
      </c>
      <c r="J711" s="47">
        <v>0</v>
      </c>
      <c r="K711" s="47">
        <v>21</v>
      </c>
      <c r="L711" s="47">
        <v>267</v>
      </c>
      <c r="M711" s="47">
        <v>4</v>
      </c>
      <c r="N711" s="47">
        <v>7</v>
      </c>
      <c r="O711" s="42">
        <v>3.9</v>
      </c>
      <c r="P711" s="42">
        <v>5.76</v>
      </c>
      <c r="Q711" s="42">
        <v>0.11</v>
      </c>
      <c r="R711" s="42">
        <v>3.84</v>
      </c>
      <c r="S711" s="47">
        <v>5</v>
      </c>
      <c r="T711" s="42">
        <v>3.44</v>
      </c>
      <c r="U711" s="42">
        <v>3.8499999999999996</v>
      </c>
      <c r="V711" s="42">
        <v>3.8333333333333335</v>
      </c>
      <c r="W711" s="42">
        <v>91</v>
      </c>
      <c r="X711" s="42">
        <v>102</v>
      </c>
      <c r="Y711" s="42">
        <v>3.8</v>
      </c>
      <c r="Z711" s="42">
        <v>2.2000000000000002</v>
      </c>
      <c r="AA711" s="42">
        <v>3.4</v>
      </c>
      <c r="AB711" s="42">
        <v>0.4</v>
      </c>
      <c r="AC711" s="42">
        <v>0.4</v>
      </c>
      <c r="AD711" s="42">
        <v>0</v>
      </c>
      <c r="AE711" s="42">
        <v>0</v>
      </c>
      <c r="AF711" s="42">
        <v>0</v>
      </c>
      <c r="AG711" s="42">
        <v>0</v>
      </c>
      <c r="AH711" s="42">
        <v>0</v>
      </c>
      <c r="AI711" s="47">
        <v>6</v>
      </c>
      <c r="AJ711" s="47">
        <v>4</v>
      </c>
      <c r="AK711" s="47">
        <v>7</v>
      </c>
      <c r="AL711" s="47">
        <v>1</v>
      </c>
      <c r="AM711" s="47">
        <v>0</v>
      </c>
      <c r="AN711">
        <v>0</v>
      </c>
      <c r="AO711" s="47">
        <v>0</v>
      </c>
      <c r="AP711" s="47">
        <v>0</v>
      </c>
      <c r="AQ711" s="47">
        <v>0</v>
      </c>
      <c r="AR711" s="47">
        <v>0</v>
      </c>
      <c r="AS711" s="47">
        <v>13</v>
      </c>
      <c r="AT711" s="47">
        <v>7</v>
      </c>
      <c r="AU711" s="47">
        <v>10</v>
      </c>
      <c r="AV711" s="47">
        <v>1</v>
      </c>
      <c r="AW711" s="47">
        <v>2</v>
      </c>
      <c r="AX711" s="47">
        <v>0</v>
      </c>
      <c r="AY711">
        <v>0</v>
      </c>
      <c r="AZ711" s="47">
        <v>0</v>
      </c>
      <c r="BA711" s="47">
        <v>0</v>
      </c>
      <c r="BB711">
        <v>0</v>
      </c>
      <c r="BC711" t="s">
        <v>177</v>
      </c>
      <c r="BD711">
        <v>4.6999999999999993</v>
      </c>
      <c r="BE711">
        <v>12.5</v>
      </c>
      <c r="BF711">
        <v>1</v>
      </c>
      <c r="BG711">
        <v>3</v>
      </c>
    </row>
    <row r="712" spans="1:59" x14ac:dyDescent="0.25">
      <c r="A712" s="47">
        <v>0</v>
      </c>
      <c r="B712" s="47">
        <v>3</v>
      </c>
      <c r="C712" s="47">
        <v>2</v>
      </c>
      <c r="D712" s="47">
        <v>1</v>
      </c>
      <c r="E712" s="47">
        <v>2</v>
      </c>
      <c r="F712" s="47">
        <v>0</v>
      </c>
      <c r="G712" s="47">
        <v>0</v>
      </c>
      <c r="H712" s="47">
        <v>0</v>
      </c>
      <c r="I712" s="47">
        <v>0</v>
      </c>
      <c r="J712" s="47">
        <v>0</v>
      </c>
      <c r="K712" s="47">
        <v>21</v>
      </c>
      <c r="L712" s="47">
        <v>276</v>
      </c>
      <c r="M712" s="47">
        <v>4</v>
      </c>
      <c r="N712" s="47">
        <v>6</v>
      </c>
      <c r="O712" s="42">
        <v>3.4</v>
      </c>
      <c r="P712" s="42">
        <v>10.72</v>
      </c>
      <c r="Q712" s="42">
        <v>0.31</v>
      </c>
      <c r="R712" s="42">
        <v>1.6</v>
      </c>
      <c r="S712" s="47">
        <v>3</v>
      </c>
      <c r="T712" s="42">
        <v>2.96</v>
      </c>
      <c r="U712" s="42">
        <v>-0.3</v>
      </c>
      <c r="V712" s="42">
        <v>2.5499999999999998</v>
      </c>
      <c r="W712" s="42">
        <v>52</v>
      </c>
      <c r="X712" s="42">
        <v>73</v>
      </c>
      <c r="Y712" s="42">
        <v>0.67</v>
      </c>
      <c r="Z712" s="42">
        <v>1</v>
      </c>
      <c r="AA712" s="42">
        <v>0.67</v>
      </c>
      <c r="AB712" s="42">
        <v>0</v>
      </c>
      <c r="AC712" s="42">
        <v>0.33</v>
      </c>
      <c r="AD712" s="42">
        <v>0</v>
      </c>
      <c r="AE712" s="42">
        <v>0</v>
      </c>
      <c r="AF712" s="42">
        <v>0</v>
      </c>
      <c r="AG712" s="42">
        <v>0</v>
      </c>
      <c r="AH712" s="42">
        <v>0</v>
      </c>
      <c r="AI712" s="47">
        <v>0</v>
      </c>
      <c r="AJ712" s="47">
        <v>0</v>
      </c>
      <c r="AK712" s="47">
        <v>1</v>
      </c>
      <c r="AL712" s="47">
        <v>0</v>
      </c>
      <c r="AM712" s="47">
        <v>0</v>
      </c>
      <c r="AN712">
        <v>0</v>
      </c>
      <c r="AO712" s="47">
        <v>0</v>
      </c>
      <c r="AP712" s="47">
        <v>0</v>
      </c>
      <c r="AQ712" s="47">
        <v>0</v>
      </c>
      <c r="AR712" s="47">
        <v>0</v>
      </c>
      <c r="AS712" s="47">
        <v>2</v>
      </c>
      <c r="AT712" s="47">
        <v>3</v>
      </c>
      <c r="AU712" s="47">
        <v>1</v>
      </c>
      <c r="AV712" s="47">
        <v>0</v>
      </c>
      <c r="AW712" s="47">
        <v>1</v>
      </c>
      <c r="AX712" s="47">
        <v>0</v>
      </c>
      <c r="AY712">
        <v>0</v>
      </c>
      <c r="AZ712" s="47">
        <v>0</v>
      </c>
      <c r="BA712" s="47">
        <v>0</v>
      </c>
      <c r="BB712">
        <v>0</v>
      </c>
      <c r="BC712" t="s">
        <v>909</v>
      </c>
      <c r="BD712">
        <v>-0.3</v>
      </c>
      <c r="BE712">
        <v>5.0999999999999996</v>
      </c>
      <c r="BF712">
        <v>1</v>
      </c>
      <c r="BG712">
        <v>2</v>
      </c>
    </row>
    <row r="713" spans="1:59" x14ac:dyDescent="0.25">
      <c r="A713" s="47">
        <v>2</v>
      </c>
      <c r="B713" s="47">
        <v>0</v>
      </c>
      <c r="C713" s="47">
        <v>4</v>
      </c>
      <c r="D713" s="47">
        <v>2</v>
      </c>
      <c r="E713" s="47">
        <v>5</v>
      </c>
      <c r="F713" s="47">
        <v>0</v>
      </c>
      <c r="G713" s="47">
        <v>0</v>
      </c>
      <c r="H713" s="47">
        <v>1</v>
      </c>
      <c r="I713" s="47">
        <v>0</v>
      </c>
      <c r="J713" s="47">
        <v>0</v>
      </c>
      <c r="K713" s="47">
        <v>21</v>
      </c>
      <c r="L713" s="47">
        <v>290</v>
      </c>
      <c r="M713" s="47">
        <v>5</v>
      </c>
      <c r="N713" s="47">
        <v>6</v>
      </c>
      <c r="O713" s="42">
        <v>1.3</v>
      </c>
      <c r="P713" s="42">
        <v>4.5599999999999996</v>
      </c>
      <c r="Q713" s="42">
        <v>-0.15</v>
      </c>
      <c r="R713" s="42">
        <v>2.2000000000000002</v>
      </c>
      <c r="S713" s="47">
        <v>4</v>
      </c>
      <c r="T713" s="42">
        <v>1.41</v>
      </c>
      <c r="U713" s="42">
        <v>3.5500000000000003</v>
      </c>
      <c r="V713" s="42">
        <v>0.85000000000000009</v>
      </c>
      <c r="W713" s="42">
        <v>40</v>
      </c>
      <c r="X713" s="42">
        <v>30</v>
      </c>
      <c r="Y713" s="42">
        <v>1.25</v>
      </c>
      <c r="Z713" s="42">
        <v>0</v>
      </c>
      <c r="AA713" s="42">
        <v>1</v>
      </c>
      <c r="AB713" s="42">
        <v>0.5</v>
      </c>
      <c r="AC713" s="42">
        <v>0.5</v>
      </c>
      <c r="AD713" s="42">
        <v>0</v>
      </c>
      <c r="AE713" s="42">
        <v>0</v>
      </c>
      <c r="AF713" s="42">
        <v>0.25</v>
      </c>
      <c r="AG713" s="42">
        <v>0</v>
      </c>
      <c r="AH713" s="42">
        <v>0</v>
      </c>
      <c r="AI713" s="47">
        <v>0</v>
      </c>
      <c r="AJ713" s="47">
        <v>0</v>
      </c>
      <c r="AK713" s="47">
        <v>2</v>
      </c>
      <c r="AL713" s="47">
        <v>1</v>
      </c>
      <c r="AM713" s="47">
        <v>1</v>
      </c>
      <c r="AN713">
        <v>0</v>
      </c>
      <c r="AO713" s="47">
        <v>0</v>
      </c>
      <c r="AP713" s="47">
        <v>1</v>
      </c>
      <c r="AQ713" s="47">
        <v>0</v>
      </c>
      <c r="AR713" s="47">
        <v>0</v>
      </c>
      <c r="AS713" s="47">
        <v>5</v>
      </c>
      <c r="AT713" s="47">
        <v>0</v>
      </c>
      <c r="AU713" s="47">
        <v>2</v>
      </c>
      <c r="AV713" s="47">
        <v>1</v>
      </c>
      <c r="AW713" s="47">
        <v>1</v>
      </c>
      <c r="AX713" s="47">
        <v>0</v>
      </c>
      <c r="AY713">
        <v>0</v>
      </c>
      <c r="AZ713" s="47">
        <v>0</v>
      </c>
      <c r="BA713" s="47">
        <v>0</v>
      </c>
      <c r="BB713">
        <v>0</v>
      </c>
      <c r="BC713" t="s">
        <v>911</v>
      </c>
      <c r="BD713">
        <v>7.2</v>
      </c>
      <c r="BE713">
        <v>1.7</v>
      </c>
      <c r="BF713">
        <v>2</v>
      </c>
      <c r="BG713">
        <v>2</v>
      </c>
    </row>
    <row r="714" spans="1:59" x14ac:dyDescent="0.25">
      <c r="A714" s="47">
        <v>1</v>
      </c>
      <c r="B714" s="47">
        <v>3</v>
      </c>
      <c r="C714" s="47">
        <v>6</v>
      </c>
      <c r="D714" s="47">
        <v>0</v>
      </c>
      <c r="E714" s="47">
        <v>1</v>
      </c>
      <c r="F714" s="47">
        <v>0</v>
      </c>
      <c r="G714" s="47">
        <v>1</v>
      </c>
      <c r="H714" s="47">
        <v>0</v>
      </c>
      <c r="I714" s="47">
        <v>0</v>
      </c>
      <c r="J714" s="47">
        <v>0</v>
      </c>
      <c r="K714" s="47">
        <v>21</v>
      </c>
      <c r="L714" s="47">
        <v>264</v>
      </c>
      <c r="M714" s="47">
        <v>3</v>
      </c>
      <c r="N714" s="47">
        <v>7</v>
      </c>
      <c r="O714" s="42">
        <v>2.2999999999999998</v>
      </c>
      <c r="P714" s="42">
        <v>8.17</v>
      </c>
      <c r="Q714" s="42">
        <v>0.12</v>
      </c>
      <c r="R714" s="42">
        <v>1.2</v>
      </c>
      <c r="S714" s="47">
        <v>2</v>
      </c>
      <c r="T714" s="42">
        <v>2.12</v>
      </c>
      <c r="U714" s="42">
        <v>2.2999999999999998</v>
      </c>
      <c r="V714" s="42">
        <v>0.1</v>
      </c>
      <c r="W714" s="42">
        <v>101</v>
      </c>
      <c r="X714" s="42">
        <v>98</v>
      </c>
      <c r="Y714" s="42">
        <v>0.5</v>
      </c>
      <c r="Z714" s="42">
        <v>1.5</v>
      </c>
      <c r="AA714" s="42">
        <v>3</v>
      </c>
      <c r="AB714" s="42">
        <v>0.5</v>
      </c>
      <c r="AC714" s="42">
        <v>0</v>
      </c>
      <c r="AD714" s="42">
        <v>0</v>
      </c>
      <c r="AE714" s="42">
        <v>0</v>
      </c>
      <c r="AF714" s="42">
        <v>0</v>
      </c>
      <c r="AG714" s="42">
        <v>0.5</v>
      </c>
      <c r="AH714" s="42">
        <v>0</v>
      </c>
      <c r="AI714" s="47">
        <v>0</v>
      </c>
      <c r="AJ714" s="47">
        <v>3</v>
      </c>
      <c r="AK714" s="47">
        <v>5</v>
      </c>
      <c r="AL714" s="47">
        <v>1</v>
      </c>
      <c r="AM714" s="47">
        <v>0</v>
      </c>
      <c r="AN714">
        <v>0</v>
      </c>
      <c r="AO714" s="47">
        <v>0</v>
      </c>
      <c r="AP714" s="47">
        <v>0</v>
      </c>
      <c r="AQ714" s="47">
        <v>1</v>
      </c>
      <c r="AR714" s="47">
        <v>0</v>
      </c>
      <c r="AS714" s="47">
        <v>1</v>
      </c>
      <c r="AT714" s="47">
        <v>0</v>
      </c>
      <c r="AU714" s="47">
        <v>1</v>
      </c>
      <c r="AV714" s="47">
        <v>0</v>
      </c>
      <c r="AW714" s="47">
        <v>0</v>
      </c>
      <c r="AX714" s="47">
        <v>0</v>
      </c>
      <c r="AY714">
        <v>0</v>
      </c>
      <c r="AZ714" s="47">
        <v>0</v>
      </c>
      <c r="BA714" s="47">
        <v>0</v>
      </c>
      <c r="BB714">
        <v>0</v>
      </c>
      <c r="BC714" t="s">
        <v>898</v>
      </c>
      <c r="BD714">
        <v>2.2999999999999998</v>
      </c>
      <c r="BE714">
        <v>0.2</v>
      </c>
      <c r="BF714">
        <v>1</v>
      </c>
      <c r="BG714">
        <v>2</v>
      </c>
    </row>
    <row r="715" spans="1:59" x14ac:dyDescent="0.25">
      <c r="A715" s="47">
        <v>0</v>
      </c>
      <c r="B715" s="47">
        <v>0</v>
      </c>
      <c r="C715" s="47">
        <v>3</v>
      </c>
      <c r="D715" s="47">
        <v>2</v>
      </c>
      <c r="E715" s="47">
        <v>6</v>
      </c>
      <c r="F715" s="47">
        <v>0</v>
      </c>
      <c r="G715" s="47">
        <v>0</v>
      </c>
      <c r="H715" s="47">
        <v>0</v>
      </c>
      <c r="I715" s="47">
        <v>0</v>
      </c>
      <c r="J715" s="47">
        <v>0</v>
      </c>
      <c r="K715" s="47">
        <v>21</v>
      </c>
      <c r="L715" s="47">
        <v>267</v>
      </c>
      <c r="M715" s="47">
        <v>5</v>
      </c>
      <c r="N715" s="47">
        <v>6</v>
      </c>
      <c r="O715" s="42">
        <v>0.2</v>
      </c>
      <c r="P715" s="42">
        <v>4.63</v>
      </c>
      <c r="Q715" s="42">
        <v>-0.16</v>
      </c>
      <c r="R715" s="42">
        <v>0.9</v>
      </c>
      <c r="S715" s="47">
        <v>4</v>
      </c>
      <c r="T715" s="42">
        <v>0.54</v>
      </c>
      <c r="U715" s="42">
        <v>0.54999999999999993</v>
      </c>
      <c r="V715" s="42">
        <v>1.25</v>
      </c>
      <c r="W715" s="42">
        <v>47</v>
      </c>
      <c r="X715" s="42">
        <v>11</v>
      </c>
      <c r="Y715" s="42">
        <v>1.5</v>
      </c>
      <c r="Z715" s="42">
        <v>0</v>
      </c>
      <c r="AA715" s="42">
        <v>0.75</v>
      </c>
      <c r="AB715" s="42">
        <v>0</v>
      </c>
      <c r="AC715" s="42">
        <v>0.5</v>
      </c>
      <c r="AD715" s="42">
        <v>0</v>
      </c>
      <c r="AE715" s="42">
        <v>0</v>
      </c>
      <c r="AF715" s="42">
        <v>0</v>
      </c>
      <c r="AG715" s="42">
        <v>0</v>
      </c>
      <c r="AH715" s="42">
        <v>0</v>
      </c>
      <c r="AI715" s="47">
        <v>3</v>
      </c>
      <c r="AJ715" s="47">
        <v>0</v>
      </c>
      <c r="AK715" s="47">
        <v>1</v>
      </c>
      <c r="AL715" s="47">
        <v>0</v>
      </c>
      <c r="AM715" s="47">
        <v>0</v>
      </c>
      <c r="AN715">
        <v>0</v>
      </c>
      <c r="AO715" s="47">
        <v>0</v>
      </c>
      <c r="AP715" s="47">
        <v>0</v>
      </c>
      <c r="AQ715" s="47">
        <v>0</v>
      </c>
      <c r="AR715" s="47">
        <v>0</v>
      </c>
      <c r="AS715" s="47">
        <v>3</v>
      </c>
      <c r="AT715" s="47">
        <v>0</v>
      </c>
      <c r="AU715" s="47">
        <v>2</v>
      </c>
      <c r="AV715" s="47">
        <v>0</v>
      </c>
      <c r="AW715" s="47">
        <v>2</v>
      </c>
      <c r="AX715" s="47">
        <v>0</v>
      </c>
      <c r="AY715">
        <v>0</v>
      </c>
      <c r="AZ715" s="47">
        <v>0</v>
      </c>
      <c r="BA715" s="47">
        <v>0</v>
      </c>
      <c r="BB715">
        <v>0</v>
      </c>
      <c r="BC715" t="s">
        <v>905</v>
      </c>
      <c r="BD715">
        <v>1.2</v>
      </c>
      <c r="BE715">
        <v>2.5</v>
      </c>
      <c r="BF715">
        <v>2</v>
      </c>
      <c r="BG715">
        <v>2</v>
      </c>
    </row>
    <row r="716" spans="1:59" x14ac:dyDescent="0.25">
      <c r="A716" s="47">
        <v>1</v>
      </c>
      <c r="B716" s="47">
        <v>6</v>
      </c>
      <c r="C716" s="47">
        <v>4</v>
      </c>
      <c r="D716" s="47">
        <v>0</v>
      </c>
      <c r="E716" s="47">
        <v>4</v>
      </c>
      <c r="F716" s="47">
        <v>1</v>
      </c>
      <c r="G716" s="47">
        <v>0</v>
      </c>
      <c r="H716" s="47">
        <v>0</v>
      </c>
      <c r="I716" s="47">
        <v>0</v>
      </c>
      <c r="J716" s="47">
        <v>0</v>
      </c>
      <c r="K716" s="47">
        <v>21</v>
      </c>
      <c r="L716" s="47">
        <v>294</v>
      </c>
      <c r="M716" s="47">
        <v>4</v>
      </c>
      <c r="N716" s="47">
        <v>6</v>
      </c>
      <c r="O716" s="42">
        <v>-0.8</v>
      </c>
      <c r="P716" s="42">
        <v>4.79</v>
      </c>
      <c r="Q716" s="42">
        <v>-1.56</v>
      </c>
      <c r="R716" s="42">
        <v>3</v>
      </c>
      <c r="S716" s="47">
        <v>4</v>
      </c>
      <c r="T716" s="42">
        <v>-0.12</v>
      </c>
      <c r="U716" s="42">
        <v>4.5</v>
      </c>
      <c r="V716" s="42">
        <v>1.5</v>
      </c>
      <c r="W716" s="42">
        <v>71</v>
      </c>
      <c r="X716" s="42">
        <v>102</v>
      </c>
      <c r="Y716" s="42">
        <v>1</v>
      </c>
      <c r="Z716" s="42">
        <v>1.5</v>
      </c>
      <c r="AA716" s="42">
        <v>1</v>
      </c>
      <c r="AB716" s="42">
        <v>0.25</v>
      </c>
      <c r="AC716" s="42">
        <v>0</v>
      </c>
      <c r="AD716" s="42">
        <v>0</v>
      </c>
      <c r="AE716" s="42">
        <v>0.25</v>
      </c>
      <c r="AF716" s="42">
        <v>0</v>
      </c>
      <c r="AG716" s="42">
        <v>0</v>
      </c>
      <c r="AH716" s="42">
        <v>0</v>
      </c>
      <c r="AI716" s="47">
        <v>2</v>
      </c>
      <c r="AJ716" s="47">
        <v>3</v>
      </c>
      <c r="AK716" s="47">
        <v>2</v>
      </c>
      <c r="AL716" s="47">
        <v>0</v>
      </c>
      <c r="AM716" s="47">
        <v>0</v>
      </c>
      <c r="AN716">
        <v>1</v>
      </c>
      <c r="AO716" s="47">
        <v>0</v>
      </c>
      <c r="AP716" s="47">
        <v>0</v>
      </c>
      <c r="AQ716" s="47">
        <v>0</v>
      </c>
      <c r="AR716" s="47">
        <v>0</v>
      </c>
      <c r="AS716" s="47">
        <v>2</v>
      </c>
      <c r="AT716" s="47">
        <v>3</v>
      </c>
      <c r="AU716" s="47">
        <v>2</v>
      </c>
      <c r="AV716" s="47">
        <v>1</v>
      </c>
      <c r="AW716" s="47">
        <v>0</v>
      </c>
      <c r="AX716" s="47">
        <v>0</v>
      </c>
      <c r="AY716">
        <v>0</v>
      </c>
      <c r="AZ716" s="47">
        <v>0</v>
      </c>
      <c r="BA716" s="47">
        <v>0</v>
      </c>
      <c r="BB716">
        <v>0</v>
      </c>
      <c r="BC716" t="s">
        <v>920</v>
      </c>
      <c r="BD716">
        <v>9</v>
      </c>
      <c r="BE716">
        <v>2.9999999999999996</v>
      </c>
      <c r="BF716">
        <v>2</v>
      </c>
      <c r="BG716">
        <v>2</v>
      </c>
    </row>
    <row r="717" spans="1:59" x14ac:dyDescent="0.25">
      <c r="A717" s="47">
        <v>0</v>
      </c>
      <c r="B717" s="47">
        <v>6</v>
      </c>
      <c r="C717" s="47">
        <v>4</v>
      </c>
      <c r="D717" s="47">
        <v>0</v>
      </c>
      <c r="E717" s="47">
        <v>3</v>
      </c>
      <c r="F717" s="47">
        <v>0</v>
      </c>
      <c r="G717" s="47">
        <v>0</v>
      </c>
      <c r="H717" s="47">
        <v>0</v>
      </c>
      <c r="I717" s="47">
        <v>0</v>
      </c>
      <c r="J717" s="47">
        <v>0</v>
      </c>
      <c r="K717" s="47">
        <v>21</v>
      </c>
      <c r="L717" s="47">
        <v>277</v>
      </c>
      <c r="M717" s="47">
        <v>3</v>
      </c>
      <c r="N717" s="47">
        <v>7</v>
      </c>
      <c r="O717" s="42">
        <v>1.7</v>
      </c>
      <c r="P717" s="42">
        <v>3.13</v>
      </c>
      <c r="Q717" s="42">
        <v>-0.14000000000000001</v>
      </c>
      <c r="R717" s="42">
        <v>1.1200000000000001</v>
      </c>
      <c r="S717" s="47">
        <v>4</v>
      </c>
      <c r="T717" s="42">
        <v>1.69</v>
      </c>
      <c r="U717" s="42">
        <v>2.2999999999999998</v>
      </c>
      <c r="V717" s="42">
        <v>-5.0000000000000044E-2</v>
      </c>
      <c r="W717" s="42">
        <v>100</v>
      </c>
      <c r="X717" s="42">
        <v>104</v>
      </c>
      <c r="Y717" s="42">
        <v>0.75</v>
      </c>
      <c r="Z717" s="42">
        <v>1.5</v>
      </c>
      <c r="AA717" s="42">
        <v>1</v>
      </c>
      <c r="AB717" s="42">
        <v>0</v>
      </c>
      <c r="AC717" s="42">
        <v>0</v>
      </c>
      <c r="AD717" s="42">
        <v>0</v>
      </c>
      <c r="AE717" s="42">
        <v>0</v>
      </c>
      <c r="AF717" s="42">
        <v>0</v>
      </c>
      <c r="AG717" s="42">
        <v>0</v>
      </c>
      <c r="AH717" s="42">
        <v>0</v>
      </c>
      <c r="AI717" s="47">
        <v>2</v>
      </c>
      <c r="AJ717" s="47">
        <v>4</v>
      </c>
      <c r="AK717" s="47">
        <v>4</v>
      </c>
      <c r="AL717" s="47">
        <v>0</v>
      </c>
      <c r="AM717" s="47">
        <v>0</v>
      </c>
      <c r="AN717">
        <v>0</v>
      </c>
      <c r="AO717" s="47">
        <v>0</v>
      </c>
      <c r="AP717" s="47">
        <v>0</v>
      </c>
      <c r="AQ717" s="47">
        <v>0</v>
      </c>
      <c r="AR717" s="47">
        <v>0</v>
      </c>
      <c r="AS717" s="47">
        <v>1</v>
      </c>
      <c r="AT717" s="47">
        <v>2</v>
      </c>
      <c r="AU717" s="47">
        <v>0</v>
      </c>
      <c r="AV717" s="47">
        <v>0</v>
      </c>
      <c r="AW717" s="47">
        <v>0</v>
      </c>
      <c r="AX717" s="47">
        <v>0</v>
      </c>
      <c r="AY717">
        <v>0</v>
      </c>
      <c r="AZ717" s="47">
        <v>0</v>
      </c>
      <c r="BA717" s="47">
        <v>0</v>
      </c>
      <c r="BB717">
        <v>0</v>
      </c>
      <c r="BC717" t="s">
        <v>908</v>
      </c>
      <c r="BD717">
        <v>4.5999999999999996</v>
      </c>
      <c r="BE717">
        <v>2.9</v>
      </c>
      <c r="BF717">
        <v>2</v>
      </c>
      <c r="BG717">
        <v>-58</v>
      </c>
    </row>
    <row r="718" spans="1:59" x14ac:dyDescent="0.25">
      <c r="A718" s="47">
        <v>0</v>
      </c>
      <c r="B718" s="47">
        <v>1</v>
      </c>
      <c r="C718" s="47">
        <v>1</v>
      </c>
      <c r="D718" s="47">
        <v>0</v>
      </c>
      <c r="E718" s="47">
        <v>0</v>
      </c>
      <c r="F718" s="47">
        <v>0</v>
      </c>
      <c r="G718" s="47">
        <v>0</v>
      </c>
      <c r="H718" s="47">
        <v>0</v>
      </c>
      <c r="I718" s="47">
        <v>0</v>
      </c>
      <c r="J718" s="47">
        <v>0</v>
      </c>
      <c r="K718" s="47">
        <v>21</v>
      </c>
      <c r="L718" s="47">
        <v>283</v>
      </c>
      <c r="M718" s="47">
        <v>3</v>
      </c>
      <c r="N718" s="47">
        <v>6</v>
      </c>
      <c r="O718" s="42">
        <v>0.9</v>
      </c>
      <c r="P718" s="42">
        <v>2.4300000000000002</v>
      </c>
      <c r="Q718" s="42">
        <v>-0.56999999999999995</v>
      </c>
      <c r="R718" s="42">
        <v>0.9</v>
      </c>
      <c r="S718" s="47">
        <v>1</v>
      </c>
      <c r="T718" s="42">
        <v>1.05</v>
      </c>
      <c r="U718" s="42">
        <v>0</v>
      </c>
      <c r="V718" s="42">
        <v>0.9</v>
      </c>
      <c r="W718" s="42">
        <v>49</v>
      </c>
      <c r="X718" s="42">
        <v>49</v>
      </c>
      <c r="Y718" s="42">
        <v>0</v>
      </c>
      <c r="Z718" s="42">
        <v>1</v>
      </c>
      <c r="AA718" s="42">
        <v>1</v>
      </c>
      <c r="AB718" s="42">
        <v>0</v>
      </c>
      <c r="AC718" s="42">
        <v>0</v>
      </c>
      <c r="AD718" s="42">
        <v>0</v>
      </c>
      <c r="AE718" s="42">
        <v>0</v>
      </c>
      <c r="AF718" s="42">
        <v>0</v>
      </c>
      <c r="AG718" s="42">
        <v>0</v>
      </c>
      <c r="AH718" s="42">
        <v>0</v>
      </c>
      <c r="AI718" s="47">
        <v>0</v>
      </c>
      <c r="AJ718" s="47">
        <v>0</v>
      </c>
      <c r="AK718" s="47">
        <v>0</v>
      </c>
      <c r="AL718" s="47">
        <v>0</v>
      </c>
      <c r="AM718" s="47">
        <v>0</v>
      </c>
      <c r="AN718">
        <v>0</v>
      </c>
      <c r="AO718" s="47">
        <v>0</v>
      </c>
      <c r="AP718" s="47">
        <v>0</v>
      </c>
      <c r="AQ718" s="47">
        <v>0</v>
      </c>
      <c r="AR718" s="47">
        <v>0</v>
      </c>
      <c r="AS718" s="47">
        <v>0</v>
      </c>
      <c r="AT718" s="47">
        <v>1</v>
      </c>
      <c r="AU718" s="47">
        <v>1</v>
      </c>
      <c r="AV718" s="47">
        <v>0</v>
      </c>
      <c r="AW718" s="47">
        <v>0</v>
      </c>
      <c r="AX718" s="47">
        <v>0</v>
      </c>
      <c r="AY718">
        <v>0</v>
      </c>
      <c r="AZ718" s="47">
        <v>0</v>
      </c>
      <c r="BA718" s="47">
        <v>0</v>
      </c>
      <c r="BB718">
        <v>0</v>
      </c>
      <c r="BC718" t="s">
        <v>919</v>
      </c>
      <c r="BD718">
        <v>0</v>
      </c>
      <c r="BE718">
        <v>0.89999999999999991</v>
      </c>
      <c r="BF718">
        <v>0</v>
      </c>
      <c r="BG718">
        <v>1</v>
      </c>
    </row>
    <row r="719" spans="1:59" x14ac:dyDescent="0.25">
      <c r="A719" s="47">
        <v>1</v>
      </c>
      <c r="B719" s="47">
        <v>1</v>
      </c>
      <c r="C719" s="47">
        <v>3</v>
      </c>
      <c r="D719" s="47">
        <v>0</v>
      </c>
      <c r="E719" s="47">
        <v>1</v>
      </c>
      <c r="F719" s="47">
        <v>0</v>
      </c>
      <c r="G719" s="47">
        <v>1</v>
      </c>
      <c r="H719" s="47">
        <v>0</v>
      </c>
      <c r="I719" s="47">
        <v>0</v>
      </c>
      <c r="J719" s="47">
        <v>0</v>
      </c>
      <c r="K719" s="47">
        <v>21</v>
      </c>
      <c r="L719" s="47">
        <v>290</v>
      </c>
      <c r="M719" s="47">
        <v>4</v>
      </c>
      <c r="N719" s="47">
        <v>2</v>
      </c>
      <c r="O719" s="42">
        <v>-0.3</v>
      </c>
      <c r="P719" s="42">
        <v>2.74</v>
      </c>
      <c r="Q719" s="42">
        <v>-0.14000000000000001</v>
      </c>
      <c r="R719" s="42">
        <v>0.33</v>
      </c>
      <c r="S719" s="47">
        <v>3</v>
      </c>
      <c r="T719" s="42">
        <v>0.15</v>
      </c>
      <c r="U719" s="42">
        <v>-1.1000000000000001</v>
      </c>
      <c r="V719" s="42">
        <v>1.05</v>
      </c>
      <c r="W719" s="42">
        <v>32</v>
      </c>
      <c r="X719" s="42">
        <v>8</v>
      </c>
      <c r="Y719" s="42">
        <v>0.33</v>
      </c>
      <c r="Z719" s="42">
        <v>0.33</v>
      </c>
      <c r="AA719" s="42">
        <v>1</v>
      </c>
      <c r="AB719" s="42">
        <v>0.33</v>
      </c>
      <c r="AC719" s="42">
        <v>0</v>
      </c>
      <c r="AD719" s="42">
        <v>0</v>
      </c>
      <c r="AE719" s="42">
        <v>0</v>
      </c>
      <c r="AF719" s="42">
        <v>0</v>
      </c>
      <c r="AG719" s="42">
        <v>0.33</v>
      </c>
      <c r="AH719" s="42">
        <v>0</v>
      </c>
      <c r="AI719" s="47">
        <v>1</v>
      </c>
      <c r="AJ719" s="47">
        <v>0</v>
      </c>
      <c r="AK719" s="47">
        <v>2</v>
      </c>
      <c r="AL719" s="47">
        <v>1</v>
      </c>
      <c r="AM719" s="47">
        <v>0</v>
      </c>
      <c r="AN719">
        <v>0</v>
      </c>
      <c r="AO719" s="47">
        <v>0</v>
      </c>
      <c r="AP719" s="47">
        <v>0</v>
      </c>
      <c r="AQ719" s="47">
        <v>0</v>
      </c>
      <c r="AR719" s="47">
        <v>0</v>
      </c>
      <c r="AS719" s="47">
        <v>0</v>
      </c>
      <c r="AT719" s="47">
        <v>1</v>
      </c>
      <c r="AU719" s="47">
        <v>1</v>
      </c>
      <c r="AV719" s="47">
        <v>0</v>
      </c>
      <c r="AW719" s="47">
        <v>0</v>
      </c>
      <c r="AX719" s="47">
        <v>0</v>
      </c>
      <c r="AY719">
        <v>0</v>
      </c>
      <c r="AZ719" s="47">
        <v>0</v>
      </c>
      <c r="BA719" s="47">
        <v>1</v>
      </c>
      <c r="BB719">
        <v>0</v>
      </c>
      <c r="BC719" t="s">
        <v>922</v>
      </c>
      <c r="BD719">
        <v>-1.1000000000000001</v>
      </c>
      <c r="BE719">
        <v>2.0999999999999996</v>
      </c>
      <c r="BF719">
        <v>1</v>
      </c>
      <c r="BG719">
        <v>2</v>
      </c>
    </row>
    <row r="720" spans="1:59" x14ac:dyDescent="0.25">
      <c r="A720" s="47">
        <v>0</v>
      </c>
      <c r="B720" s="47">
        <v>6</v>
      </c>
      <c r="C720" s="47">
        <v>1</v>
      </c>
      <c r="D720" s="47">
        <v>3</v>
      </c>
      <c r="E720" s="47">
        <v>8</v>
      </c>
      <c r="F720" s="47">
        <v>0</v>
      </c>
      <c r="G720" s="47">
        <v>1</v>
      </c>
      <c r="H720" s="47">
        <v>1</v>
      </c>
      <c r="I720" s="47">
        <v>0</v>
      </c>
      <c r="J720" s="47">
        <v>0</v>
      </c>
      <c r="K720" s="47">
        <v>21</v>
      </c>
      <c r="L720" s="47">
        <v>276</v>
      </c>
      <c r="M720" s="47">
        <v>5</v>
      </c>
      <c r="N720" s="47">
        <v>6</v>
      </c>
      <c r="O720" s="42">
        <v>4.8</v>
      </c>
      <c r="P720" s="42">
        <v>13.03</v>
      </c>
      <c r="Q720" s="42">
        <v>0.37</v>
      </c>
      <c r="R720" s="42">
        <v>6.13</v>
      </c>
      <c r="S720" s="47">
        <v>4</v>
      </c>
      <c r="T720" s="42">
        <v>4.2</v>
      </c>
      <c r="U720" s="42">
        <v>3.6</v>
      </c>
      <c r="V720" s="42">
        <v>8.65</v>
      </c>
      <c r="W720" s="42">
        <v>59</v>
      </c>
      <c r="X720" s="42">
        <v>56</v>
      </c>
      <c r="Y720" s="42">
        <v>2</v>
      </c>
      <c r="Z720" s="42">
        <v>1.5</v>
      </c>
      <c r="AA720" s="42">
        <v>0.25</v>
      </c>
      <c r="AB720" s="42">
        <v>0</v>
      </c>
      <c r="AC720" s="42">
        <v>0.75</v>
      </c>
      <c r="AD720" s="42">
        <v>0</v>
      </c>
      <c r="AE720" s="42">
        <v>0</v>
      </c>
      <c r="AF720" s="42">
        <v>0.25</v>
      </c>
      <c r="AG720" s="42">
        <v>0.25</v>
      </c>
      <c r="AH720" s="42">
        <v>0</v>
      </c>
      <c r="AI720" s="47">
        <v>4</v>
      </c>
      <c r="AJ720" s="47">
        <v>2</v>
      </c>
      <c r="AK720" s="47">
        <v>0</v>
      </c>
      <c r="AL720" s="47">
        <v>0</v>
      </c>
      <c r="AM720" s="47">
        <v>1</v>
      </c>
      <c r="AN720">
        <v>0</v>
      </c>
      <c r="AO720" s="47">
        <v>0</v>
      </c>
      <c r="AP720" s="47">
        <v>0</v>
      </c>
      <c r="AQ720" s="47">
        <v>0</v>
      </c>
      <c r="AR720" s="47">
        <v>0</v>
      </c>
      <c r="AS720" s="47">
        <v>4</v>
      </c>
      <c r="AT720" s="47">
        <v>4</v>
      </c>
      <c r="AU720" s="47">
        <v>1</v>
      </c>
      <c r="AV720" s="47">
        <v>0</v>
      </c>
      <c r="AW720" s="47">
        <v>2</v>
      </c>
      <c r="AX720" s="47">
        <v>0</v>
      </c>
      <c r="AY720">
        <v>0</v>
      </c>
      <c r="AZ720" s="47">
        <v>1</v>
      </c>
      <c r="BA720" s="47">
        <v>1</v>
      </c>
      <c r="BB720">
        <v>0</v>
      </c>
      <c r="BC720" t="s">
        <v>921</v>
      </c>
      <c r="BD720">
        <v>5.2</v>
      </c>
      <c r="BE720">
        <v>17.3</v>
      </c>
      <c r="BF720">
        <v>1</v>
      </c>
      <c r="BG720">
        <v>2</v>
      </c>
    </row>
    <row r="721" spans="1:59" x14ac:dyDescent="0.25">
      <c r="A721" s="47">
        <v>0</v>
      </c>
      <c r="B721" s="47">
        <v>2</v>
      </c>
      <c r="C721" s="47">
        <v>6</v>
      </c>
      <c r="D721" s="47">
        <v>1</v>
      </c>
      <c r="E721" s="47">
        <v>2</v>
      </c>
      <c r="F721" s="47">
        <v>0</v>
      </c>
      <c r="G721" s="47">
        <v>0</v>
      </c>
      <c r="H721" s="47">
        <v>0</v>
      </c>
      <c r="I721" s="47">
        <v>0</v>
      </c>
      <c r="J721" s="47">
        <v>0</v>
      </c>
      <c r="K721" s="47">
        <v>21</v>
      </c>
      <c r="L721" s="47">
        <v>284</v>
      </c>
      <c r="M721" s="47">
        <v>5</v>
      </c>
      <c r="N721" s="47">
        <v>7</v>
      </c>
      <c r="O721" s="42">
        <v>-0.7</v>
      </c>
      <c r="P721" s="42">
        <v>4.7699999999999996</v>
      </c>
      <c r="Q721" s="42">
        <v>-0.62</v>
      </c>
      <c r="R721" s="42">
        <v>0.77</v>
      </c>
      <c r="S721" s="47">
        <v>3</v>
      </c>
      <c r="T721" s="42">
        <v>-0.14000000000000001</v>
      </c>
      <c r="U721" s="42">
        <v>0.70000000000000007</v>
      </c>
      <c r="V721" s="42">
        <v>0.9</v>
      </c>
      <c r="W721" s="42">
        <v>69</v>
      </c>
      <c r="X721" s="42">
        <v>68</v>
      </c>
      <c r="Y721" s="42">
        <v>0.67</v>
      </c>
      <c r="Z721" s="42">
        <v>0.67</v>
      </c>
      <c r="AA721" s="42">
        <v>2</v>
      </c>
      <c r="AB721" s="42">
        <v>0</v>
      </c>
      <c r="AC721" s="42">
        <v>0.33</v>
      </c>
      <c r="AD721" s="42">
        <v>0</v>
      </c>
      <c r="AE721" s="42">
        <v>0</v>
      </c>
      <c r="AF721" s="42">
        <v>0</v>
      </c>
      <c r="AG721" s="42">
        <v>0</v>
      </c>
      <c r="AH721" s="42">
        <v>0</v>
      </c>
      <c r="AI721" s="47">
        <v>0</v>
      </c>
      <c r="AJ721" s="47">
        <v>2</v>
      </c>
      <c r="AK721" s="47">
        <v>3</v>
      </c>
      <c r="AL721" s="47">
        <v>0</v>
      </c>
      <c r="AM721" s="47">
        <v>0</v>
      </c>
      <c r="AN721">
        <v>0</v>
      </c>
      <c r="AO721" s="47">
        <v>0</v>
      </c>
      <c r="AP721" s="47">
        <v>0</v>
      </c>
      <c r="AQ721" s="47">
        <v>0</v>
      </c>
      <c r="AR721" s="47">
        <v>0</v>
      </c>
      <c r="AS721" s="47">
        <v>2</v>
      </c>
      <c r="AT721" s="47">
        <v>0</v>
      </c>
      <c r="AU721" s="47">
        <v>3</v>
      </c>
      <c r="AV721" s="47">
        <v>0</v>
      </c>
      <c r="AW721" s="47">
        <v>1</v>
      </c>
      <c r="AX721" s="47">
        <v>0</v>
      </c>
      <c r="AY721">
        <v>0</v>
      </c>
      <c r="AZ721" s="47">
        <v>0</v>
      </c>
      <c r="BA721" s="47">
        <v>0</v>
      </c>
      <c r="BB721">
        <v>0</v>
      </c>
      <c r="BC721" t="s">
        <v>958</v>
      </c>
      <c r="BD721">
        <v>1.5</v>
      </c>
      <c r="BE721">
        <v>0.90000000000000013</v>
      </c>
      <c r="BF721">
        <v>2</v>
      </c>
      <c r="BG721">
        <v>1</v>
      </c>
    </row>
    <row r="722" spans="1:59" x14ac:dyDescent="0.25">
      <c r="A722" s="47">
        <v>0</v>
      </c>
      <c r="B722" s="47">
        <v>0</v>
      </c>
      <c r="C722" s="47">
        <v>0</v>
      </c>
      <c r="D722" s="47">
        <v>0</v>
      </c>
      <c r="E722" s="47">
        <v>0</v>
      </c>
      <c r="F722" s="47">
        <v>0</v>
      </c>
      <c r="G722" s="47">
        <v>0</v>
      </c>
      <c r="H722" s="47">
        <v>0</v>
      </c>
      <c r="I722" s="47">
        <v>0</v>
      </c>
      <c r="J722" s="47">
        <v>0</v>
      </c>
      <c r="K722" s="47">
        <v>21</v>
      </c>
      <c r="L722" s="47">
        <v>327</v>
      </c>
      <c r="M722" s="47">
        <v>6</v>
      </c>
      <c r="N722" s="47">
        <v>7</v>
      </c>
      <c r="O722" s="42">
        <v>5.01</v>
      </c>
      <c r="P722" s="42">
        <v>7.48</v>
      </c>
      <c r="Q722" s="42">
        <v>0.62</v>
      </c>
      <c r="R722" s="42">
        <v>3.68</v>
      </c>
      <c r="S722" s="47">
        <v>3</v>
      </c>
      <c r="T722" s="42">
        <v>4.26</v>
      </c>
      <c r="U722" s="42">
        <v>0</v>
      </c>
      <c r="V722" s="42">
        <v>0</v>
      </c>
      <c r="W722" s="42">
        <v>0</v>
      </c>
      <c r="X722" s="42">
        <v>0</v>
      </c>
      <c r="Y722" s="42">
        <v>0</v>
      </c>
      <c r="Z722" s="42">
        <v>0</v>
      </c>
      <c r="AA722" s="42">
        <v>0</v>
      </c>
      <c r="AB722" s="42">
        <v>0</v>
      </c>
      <c r="AC722" s="42">
        <v>0</v>
      </c>
      <c r="AD722" s="42">
        <v>0</v>
      </c>
      <c r="AE722" s="42">
        <v>0</v>
      </c>
      <c r="AF722" s="42">
        <v>0</v>
      </c>
      <c r="AG722" s="42">
        <v>0</v>
      </c>
      <c r="AH722" s="42">
        <v>0</v>
      </c>
      <c r="AI722" s="47">
        <v>0</v>
      </c>
      <c r="AJ722" s="47">
        <v>0</v>
      </c>
      <c r="AK722" s="47">
        <v>0</v>
      </c>
      <c r="AL722" s="47">
        <v>0</v>
      </c>
      <c r="AM722" s="47">
        <v>0</v>
      </c>
      <c r="AN722">
        <v>0</v>
      </c>
      <c r="AO722" s="47">
        <v>0</v>
      </c>
      <c r="AP722" s="47">
        <v>0</v>
      </c>
      <c r="AQ722" s="47">
        <v>0</v>
      </c>
      <c r="AR722" s="47">
        <v>0</v>
      </c>
      <c r="AS722" s="47">
        <v>0</v>
      </c>
      <c r="AT722" s="47">
        <v>0</v>
      </c>
      <c r="AU722" s="47">
        <v>0</v>
      </c>
      <c r="AV722" s="47">
        <v>0</v>
      </c>
      <c r="AW722" s="47">
        <v>0</v>
      </c>
      <c r="AX722" s="47">
        <v>0</v>
      </c>
      <c r="AY722">
        <v>0</v>
      </c>
      <c r="AZ722" s="47">
        <v>0</v>
      </c>
      <c r="BA722" s="47">
        <v>0</v>
      </c>
      <c r="BB722">
        <v>0</v>
      </c>
      <c r="BC722" t="s">
        <v>963</v>
      </c>
      <c r="BD722">
        <v>0</v>
      </c>
      <c r="BE722">
        <v>0</v>
      </c>
      <c r="BF722">
        <v>0</v>
      </c>
      <c r="BG722">
        <v>0</v>
      </c>
    </row>
    <row r="723" spans="1:59" x14ac:dyDescent="0.25">
      <c r="A723" s="47">
        <v>0</v>
      </c>
      <c r="B723" s="47">
        <v>0</v>
      </c>
      <c r="C723" s="47">
        <v>0</v>
      </c>
      <c r="D723" s="47">
        <v>0</v>
      </c>
      <c r="E723" s="47">
        <v>0</v>
      </c>
      <c r="F723" s="47">
        <v>0</v>
      </c>
      <c r="G723" s="47">
        <v>0</v>
      </c>
      <c r="H723" s="47">
        <v>0</v>
      </c>
      <c r="I723" s="47">
        <v>0</v>
      </c>
      <c r="J723" s="47">
        <v>0</v>
      </c>
      <c r="K723" s="47">
        <v>21</v>
      </c>
      <c r="L723" s="47">
        <v>277</v>
      </c>
      <c r="M723" s="47">
        <v>6</v>
      </c>
      <c r="N723" s="47">
        <v>7</v>
      </c>
      <c r="O723" s="42">
        <v>2.42</v>
      </c>
      <c r="P723" s="42">
        <v>8.73</v>
      </c>
      <c r="Q723" s="42">
        <v>-0.65</v>
      </c>
      <c r="R723" s="42">
        <v>3.75</v>
      </c>
      <c r="S723" s="47">
        <v>3</v>
      </c>
      <c r="T723" s="42">
        <v>2.29</v>
      </c>
      <c r="U723" s="42">
        <v>0</v>
      </c>
      <c r="V723" s="42">
        <v>0</v>
      </c>
      <c r="W723" s="42">
        <v>0</v>
      </c>
      <c r="X723" s="42">
        <v>0</v>
      </c>
      <c r="Y723" s="42">
        <v>0</v>
      </c>
      <c r="Z723" s="42">
        <v>0</v>
      </c>
      <c r="AA723" s="42">
        <v>0</v>
      </c>
      <c r="AB723" s="42">
        <v>0</v>
      </c>
      <c r="AC723" s="42">
        <v>0</v>
      </c>
      <c r="AD723" s="42">
        <v>0</v>
      </c>
      <c r="AE723" s="42">
        <v>0</v>
      </c>
      <c r="AF723" s="42">
        <v>0</v>
      </c>
      <c r="AG723" s="42">
        <v>0</v>
      </c>
      <c r="AH723" s="42">
        <v>0</v>
      </c>
      <c r="AI723" s="47">
        <v>0</v>
      </c>
      <c r="AJ723" s="47">
        <v>0</v>
      </c>
      <c r="AK723" s="47">
        <v>0</v>
      </c>
      <c r="AL723" s="47">
        <v>0</v>
      </c>
      <c r="AM723" s="47">
        <v>0</v>
      </c>
      <c r="AN723">
        <v>0</v>
      </c>
      <c r="AO723" s="47">
        <v>0</v>
      </c>
      <c r="AP723" s="47">
        <v>0</v>
      </c>
      <c r="AQ723" s="47">
        <v>0</v>
      </c>
      <c r="AR723" s="47">
        <v>0</v>
      </c>
      <c r="AS723" s="47">
        <v>0</v>
      </c>
      <c r="AT723" s="47">
        <v>0</v>
      </c>
      <c r="AU723" s="47">
        <v>0</v>
      </c>
      <c r="AV723" s="47">
        <v>0</v>
      </c>
      <c r="AW723" s="47">
        <v>0</v>
      </c>
      <c r="AX723" s="47">
        <v>0</v>
      </c>
      <c r="AY723">
        <v>0</v>
      </c>
      <c r="AZ723" s="47">
        <v>0</v>
      </c>
      <c r="BA723" s="47">
        <v>0</v>
      </c>
      <c r="BB723">
        <v>0</v>
      </c>
      <c r="BC723" t="s">
        <v>957</v>
      </c>
      <c r="BD723">
        <v>0</v>
      </c>
      <c r="BE723">
        <v>0</v>
      </c>
      <c r="BF723">
        <v>0</v>
      </c>
      <c r="BG723">
        <v>0</v>
      </c>
    </row>
    <row r="724" spans="1:59" x14ac:dyDescent="0.25">
      <c r="A724" s="47">
        <v>1</v>
      </c>
      <c r="B724" s="47">
        <v>2</v>
      </c>
      <c r="C724" s="47">
        <v>4</v>
      </c>
      <c r="D724" s="47">
        <v>0</v>
      </c>
      <c r="E724" s="47">
        <v>1</v>
      </c>
      <c r="F724" s="47">
        <v>0</v>
      </c>
      <c r="G724" s="47">
        <v>0</v>
      </c>
      <c r="H724" s="47">
        <v>2</v>
      </c>
      <c r="I724" s="47">
        <v>0</v>
      </c>
      <c r="J724" s="47">
        <v>0</v>
      </c>
      <c r="K724" s="47">
        <v>21</v>
      </c>
      <c r="L724" s="47">
        <v>263</v>
      </c>
      <c r="M724" s="47">
        <v>5</v>
      </c>
      <c r="N724" s="47">
        <v>2</v>
      </c>
      <c r="O724" s="42">
        <v>16.5</v>
      </c>
      <c r="P724" s="42">
        <v>11.5</v>
      </c>
      <c r="Q724" s="42">
        <v>4.1399999999999997</v>
      </c>
      <c r="R724" s="42">
        <v>8.35</v>
      </c>
      <c r="S724" s="47">
        <v>2</v>
      </c>
      <c r="T724" s="42">
        <v>9.1</v>
      </c>
      <c r="U724" s="42">
        <v>16.5</v>
      </c>
      <c r="V724" s="42">
        <v>0.2</v>
      </c>
      <c r="W724" s="42">
        <v>44</v>
      </c>
      <c r="X724" s="42">
        <v>64</v>
      </c>
      <c r="Y724" s="42">
        <v>0.5</v>
      </c>
      <c r="Z724" s="42">
        <v>1</v>
      </c>
      <c r="AA724" s="42">
        <v>2</v>
      </c>
      <c r="AB724" s="42">
        <v>0.5</v>
      </c>
      <c r="AC724" s="42">
        <v>0</v>
      </c>
      <c r="AD724" s="42">
        <v>0</v>
      </c>
      <c r="AE724" s="42">
        <v>0</v>
      </c>
      <c r="AF724" s="42">
        <v>1</v>
      </c>
      <c r="AG724" s="42">
        <v>0</v>
      </c>
      <c r="AH724" s="42">
        <v>0</v>
      </c>
      <c r="AI724" s="47">
        <v>0</v>
      </c>
      <c r="AJ724" s="47">
        <v>2</v>
      </c>
      <c r="AK724" s="47">
        <v>3</v>
      </c>
      <c r="AL724" s="47">
        <v>1</v>
      </c>
      <c r="AM724" s="47">
        <v>0</v>
      </c>
      <c r="AN724">
        <v>0</v>
      </c>
      <c r="AO724" s="47">
        <v>0</v>
      </c>
      <c r="AP724" s="47">
        <v>2</v>
      </c>
      <c r="AQ724" s="47">
        <v>0</v>
      </c>
      <c r="AR724" s="47">
        <v>0</v>
      </c>
      <c r="AS724" s="47">
        <v>1</v>
      </c>
      <c r="AT724" s="47">
        <v>0</v>
      </c>
      <c r="AU724" s="47">
        <v>1</v>
      </c>
      <c r="AV724" s="47">
        <v>0</v>
      </c>
      <c r="AW724" s="47">
        <v>0</v>
      </c>
      <c r="AX724" s="47">
        <v>0</v>
      </c>
      <c r="AY724">
        <v>0</v>
      </c>
      <c r="AZ724" s="47">
        <v>0</v>
      </c>
      <c r="BA724" s="47">
        <v>0</v>
      </c>
      <c r="BB724">
        <v>0</v>
      </c>
      <c r="BC724" t="s">
        <v>481</v>
      </c>
      <c r="BD724">
        <v>16.5</v>
      </c>
      <c r="BE724">
        <v>0.2</v>
      </c>
      <c r="BF724">
        <v>1</v>
      </c>
      <c r="BG724">
        <v>1</v>
      </c>
    </row>
    <row r="725" spans="1:59" x14ac:dyDescent="0.25">
      <c r="A725" s="47">
        <v>1</v>
      </c>
      <c r="B725" s="47">
        <v>0</v>
      </c>
      <c r="C725" s="47">
        <v>2</v>
      </c>
      <c r="D725" s="47">
        <v>0</v>
      </c>
      <c r="E725" s="47">
        <v>1</v>
      </c>
      <c r="F725" s="47">
        <v>0</v>
      </c>
      <c r="G725" s="47">
        <v>0</v>
      </c>
      <c r="H725" s="47">
        <v>0</v>
      </c>
      <c r="I725" s="47">
        <v>0</v>
      </c>
      <c r="J725" s="47">
        <v>0</v>
      </c>
      <c r="K725" s="47">
        <v>21</v>
      </c>
      <c r="L725" s="47">
        <v>294</v>
      </c>
      <c r="M725" s="47">
        <v>2</v>
      </c>
      <c r="N725" s="47">
        <v>6</v>
      </c>
      <c r="O725" s="42">
        <v>-1.1000000000000001</v>
      </c>
      <c r="P725" s="42">
        <v>1.82</v>
      </c>
      <c r="Q725" s="42">
        <v>-1.18</v>
      </c>
      <c r="R725" s="42">
        <v>-1.1000000000000001</v>
      </c>
      <c r="S725" s="47">
        <v>1</v>
      </c>
      <c r="T725" s="42">
        <v>-0.47</v>
      </c>
      <c r="U725" s="42">
        <v>0</v>
      </c>
      <c r="V725" s="42">
        <v>-1.1000000000000001</v>
      </c>
      <c r="W725" s="42">
        <v>50</v>
      </c>
      <c r="X725" s="42">
        <v>50</v>
      </c>
      <c r="Y725" s="42">
        <v>1</v>
      </c>
      <c r="Z725" s="42">
        <v>0</v>
      </c>
      <c r="AA725" s="42">
        <v>2</v>
      </c>
      <c r="AB725" s="42">
        <v>1</v>
      </c>
      <c r="AC725" s="42">
        <v>0</v>
      </c>
      <c r="AD725" s="42">
        <v>0</v>
      </c>
      <c r="AE725" s="42">
        <v>0</v>
      </c>
      <c r="AF725" s="42">
        <v>0</v>
      </c>
      <c r="AG725" s="42">
        <v>0</v>
      </c>
      <c r="AH725" s="42">
        <v>0</v>
      </c>
      <c r="AI725" s="47">
        <v>0</v>
      </c>
      <c r="AJ725" s="47">
        <v>0</v>
      </c>
      <c r="AK725" s="47">
        <v>0</v>
      </c>
      <c r="AL725" s="47">
        <v>0</v>
      </c>
      <c r="AM725" s="47">
        <v>0</v>
      </c>
      <c r="AN725">
        <v>0</v>
      </c>
      <c r="AO725" s="47">
        <v>0</v>
      </c>
      <c r="AP725" s="47">
        <v>0</v>
      </c>
      <c r="AQ725" s="47">
        <v>0</v>
      </c>
      <c r="AR725" s="47">
        <v>0</v>
      </c>
      <c r="AS725" s="47">
        <v>1</v>
      </c>
      <c r="AT725" s="47">
        <v>0</v>
      </c>
      <c r="AU725" s="47">
        <v>2</v>
      </c>
      <c r="AV725" s="47">
        <v>1</v>
      </c>
      <c r="AW725" s="47">
        <v>0</v>
      </c>
      <c r="AX725" s="47">
        <v>0</v>
      </c>
      <c r="AY725">
        <v>0</v>
      </c>
      <c r="AZ725" s="47">
        <v>0</v>
      </c>
      <c r="BA725" s="47">
        <v>0</v>
      </c>
      <c r="BB725">
        <v>0</v>
      </c>
      <c r="BC725" t="s">
        <v>986</v>
      </c>
      <c r="BD725">
        <v>0</v>
      </c>
      <c r="BE725">
        <v>-1.1000000000000001</v>
      </c>
      <c r="BF725">
        <v>0</v>
      </c>
      <c r="BG725">
        <v>1</v>
      </c>
    </row>
    <row r="726" spans="1:59" x14ac:dyDescent="0.25">
      <c r="A726" s="47">
        <v>0</v>
      </c>
      <c r="B726" s="47">
        <v>3</v>
      </c>
      <c r="C726" s="47">
        <v>5</v>
      </c>
      <c r="D726" s="47">
        <v>0</v>
      </c>
      <c r="E726" s="47">
        <v>3</v>
      </c>
      <c r="F726" s="47">
        <v>0</v>
      </c>
      <c r="G726" s="47">
        <v>0</v>
      </c>
      <c r="H726" s="47">
        <v>0</v>
      </c>
      <c r="I726" s="47">
        <v>0</v>
      </c>
      <c r="J726" s="47">
        <v>0</v>
      </c>
      <c r="K726" s="47">
        <v>21</v>
      </c>
      <c r="L726" s="47">
        <v>277</v>
      </c>
      <c r="M726" s="47">
        <v>4</v>
      </c>
      <c r="N726" s="47">
        <v>7</v>
      </c>
      <c r="O726" s="42">
        <v>1.8</v>
      </c>
      <c r="P726" s="42">
        <v>5.67</v>
      </c>
      <c r="Q726" s="42">
        <v>-0.22</v>
      </c>
      <c r="R726" s="42">
        <v>1.8</v>
      </c>
      <c r="S726" s="47">
        <v>2</v>
      </c>
      <c r="T726" s="42">
        <v>1.79</v>
      </c>
      <c r="U726" s="42">
        <v>1.8</v>
      </c>
      <c r="V726" s="42">
        <v>1.8</v>
      </c>
      <c r="W726" s="42">
        <v>56</v>
      </c>
      <c r="X726" s="42">
        <v>74</v>
      </c>
      <c r="Y726" s="42">
        <v>1.5</v>
      </c>
      <c r="Z726" s="42">
        <v>1.5</v>
      </c>
      <c r="AA726" s="42">
        <v>2.5</v>
      </c>
      <c r="AB726" s="42">
        <v>0</v>
      </c>
      <c r="AC726" s="42">
        <v>0</v>
      </c>
      <c r="AD726" s="42">
        <v>0</v>
      </c>
      <c r="AE726" s="42">
        <v>0</v>
      </c>
      <c r="AF726" s="42">
        <v>0</v>
      </c>
      <c r="AG726" s="42">
        <v>0</v>
      </c>
      <c r="AH726" s="42">
        <v>0</v>
      </c>
      <c r="AI726" s="47">
        <v>0</v>
      </c>
      <c r="AJ726" s="47">
        <v>2</v>
      </c>
      <c r="AK726" s="47">
        <v>2</v>
      </c>
      <c r="AL726" s="47">
        <v>0</v>
      </c>
      <c r="AM726" s="47">
        <v>0</v>
      </c>
      <c r="AN726">
        <v>0</v>
      </c>
      <c r="AO726" s="47">
        <v>0</v>
      </c>
      <c r="AP726" s="47">
        <v>0</v>
      </c>
      <c r="AQ726" s="47">
        <v>0</v>
      </c>
      <c r="AR726" s="47">
        <v>0</v>
      </c>
      <c r="AS726" s="47">
        <v>3</v>
      </c>
      <c r="AT726" s="47">
        <v>1</v>
      </c>
      <c r="AU726" s="47">
        <v>3</v>
      </c>
      <c r="AV726" s="47">
        <v>0</v>
      </c>
      <c r="AW726" s="47">
        <v>0</v>
      </c>
      <c r="AX726" s="47">
        <v>0</v>
      </c>
      <c r="AY726">
        <v>0</v>
      </c>
      <c r="AZ726" s="47">
        <v>0</v>
      </c>
      <c r="BA726" s="47">
        <v>0</v>
      </c>
      <c r="BB726">
        <v>0</v>
      </c>
      <c r="BC726" t="s">
        <v>978</v>
      </c>
      <c r="BD726">
        <v>1.7999999999999998</v>
      </c>
      <c r="BE726">
        <v>1.8000000000000003</v>
      </c>
      <c r="BF726">
        <v>1</v>
      </c>
      <c r="BG726">
        <v>1</v>
      </c>
    </row>
    <row r="727" spans="1:59" x14ac:dyDescent="0.25">
      <c r="A727" s="47">
        <v>0</v>
      </c>
      <c r="B727" s="47">
        <v>0</v>
      </c>
      <c r="C727" s="47">
        <v>1</v>
      </c>
      <c r="D727" s="47">
        <v>0</v>
      </c>
      <c r="E727" s="47">
        <v>0</v>
      </c>
      <c r="F727" s="47">
        <v>0</v>
      </c>
      <c r="G727" s="47">
        <v>0</v>
      </c>
      <c r="H727" s="47">
        <v>1</v>
      </c>
      <c r="I727" s="47">
        <v>0</v>
      </c>
      <c r="J727" s="47">
        <v>0</v>
      </c>
      <c r="K727" s="47">
        <v>21</v>
      </c>
      <c r="L727" s="47">
        <v>266</v>
      </c>
      <c r="M727" s="47">
        <v>5</v>
      </c>
      <c r="N727" s="47">
        <v>6</v>
      </c>
      <c r="O727" s="42">
        <v>7.6</v>
      </c>
      <c r="P727" s="42">
        <v>4.0599999999999996</v>
      </c>
      <c r="Q727" s="42">
        <v>3.06</v>
      </c>
      <c r="R727" s="42">
        <v>7.6</v>
      </c>
      <c r="S727" s="47">
        <v>1</v>
      </c>
      <c r="T727" s="42">
        <v>6.36</v>
      </c>
      <c r="U727" s="42">
        <v>0</v>
      </c>
      <c r="V727" s="42">
        <v>7.6</v>
      </c>
      <c r="W727" s="42">
        <v>36</v>
      </c>
      <c r="X727" s="42">
        <v>36</v>
      </c>
      <c r="Y727" s="42">
        <v>0</v>
      </c>
      <c r="Z727" s="42">
        <v>0</v>
      </c>
      <c r="AA727" s="42">
        <v>1</v>
      </c>
      <c r="AB727" s="42">
        <v>0</v>
      </c>
      <c r="AC727" s="42">
        <v>0</v>
      </c>
      <c r="AD727" s="42">
        <v>0</v>
      </c>
      <c r="AE727" s="42">
        <v>0</v>
      </c>
      <c r="AF727" s="42">
        <v>1</v>
      </c>
      <c r="AG727" s="42">
        <v>0</v>
      </c>
      <c r="AH727" s="42">
        <v>0</v>
      </c>
      <c r="AI727" s="47">
        <v>0</v>
      </c>
      <c r="AJ727" s="47">
        <v>0</v>
      </c>
      <c r="AK727" s="47">
        <v>0</v>
      </c>
      <c r="AL727" s="47">
        <v>0</v>
      </c>
      <c r="AM727" s="47">
        <v>0</v>
      </c>
      <c r="AN727">
        <v>0</v>
      </c>
      <c r="AO727" s="47">
        <v>0</v>
      </c>
      <c r="AP727" s="47">
        <v>0</v>
      </c>
      <c r="AQ727" s="47">
        <v>0</v>
      </c>
      <c r="AR727" s="47">
        <v>0</v>
      </c>
      <c r="AS727" s="47">
        <v>0</v>
      </c>
      <c r="AT727" s="47">
        <v>0</v>
      </c>
      <c r="AU727" s="47">
        <v>1</v>
      </c>
      <c r="AV727" s="47">
        <v>0</v>
      </c>
      <c r="AW727" s="47">
        <v>0</v>
      </c>
      <c r="AX727" s="47">
        <v>0</v>
      </c>
      <c r="AY727">
        <v>0</v>
      </c>
      <c r="AZ727" s="47">
        <v>1</v>
      </c>
      <c r="BA727" s="47">
        <v>0</v>
      </c>
      <c r="BB727">
        <v>0</v>
      </c>
      <c r="BC727" t="s">
        <v>999</v>
      </c>
      <c r="BD727">
        <v>0</v>
      </c>
      <c r="BE727">
        <v>7.7</v>
      </c>
      <c r="BF727">
        <v>0</v>
      </c>
      <c r="BG727">
        <v>1</v>
      </c>
    </row>
    <row r="728" spans="1:59" x14ac:dyDescent="0.25">
      <c r="A728" s="47">
        <v>2</v>
      </c>
      <c r="B728" s="47">
        <v>25</v>
      </c>
      <c r="C728" s="47">
        <v>21</v>
      </c>
      <c r="D728" s="47">
        <v>6</v>
      </c>
      <c r="E728" s="47">
        <v>22</v>
      </c>
      <c r="F728" s="47">
        <v>0</v>
      </c>
      <c r="G728" s="47">
        <v>3</v>
      </c>
      <c r="H728" s="47">
        <v>2</v>
      </c>
      <c r="I728" s="47">
        <v>0</v>
      </c>
      <c r="J728" s="47">
        <v>0</v>
      </c>
      <c r="K728" s="47">
        <v>21</v>
      </c>
      <c r="L728" s="47">
        <v>275</v>
      </c>
      <c r="M728" s="47">
        <v>4</v>
      </c>
      <c r="N728" s="47">
        <v>6</v>
      </c>
      <c r="O728" s="42">
        <v>1.8</v>
      </c>
      <c r="P728" s="42">
        <v>5.32</v>
      </c>
      <c r="Q728" s="42">
        <v>-1.21</v>
      </c>
      <c r="R728" s="42">
        <v>2.71</v>
      </c>
      <c r="S728" s="47">
        <v>21</v>
      </c>
      <c r="T728" s="42">
        <v>1.81</v>
      </c>
      <c r="U728" s="42">
        <v>2.56</v>
      </c>
      <c r="V728" s="42">
        <v>2.8545454545454545</v>
      </c>
      <c r="W728" s="42">
        <v>47</v>
      </c>
      <c r="X728" s="42">
        <v>75</v>
      </c>
      <c r="Y728" s="42">
        <v>1.05</v>
      </c>
      <c r="Z728" s="42">
        <v>1.19</v>
      </c>
      <c r="AA728" s="42">
        <v>1</v>
      </c>
      <c r="AB728" s="42">
        <v>0.1</v>
      </c>
      <c r="AC728" s="42">
        <v>0.28999999999999998</v>
      </c>
      <c r="AD728" s="42">
        <v>0</v>
      </c>
      <c r="AE728" s="42">
        <v>0</v>
      </c>
      <c r="AF728" s="42">
        <v>0.1</v>
      </c>
      <c r="AG728" s="42">
        <v>0.14000000000000001</v>
      </c>
      <c r="AH728" s="42">
        <v>0</v>
      </c>
      <c r="AI728" s="47">
        <v>6</v>
      </c>
      <c r="AJ728" s="47">
        <v>12</v>
      </c>
      <c r="AK728" s="47">
        <v>11</v>
      </c>
      <c r="AL728" s="47">
        <v>2</v>
      </c>
      <c r="AM728" s="47">
        <v>4</v>
      </c>
      <c r="AN728">
        <v>0</v>
      </c>
      <c r="AO728" s="47">
        <v>0</v>
      </c>
      <c r="AP728" s="47">
        <v>1</v>
      </c>
      <c r="AQ728" s="47">
        <v>2</v>
      </c>
      <c r="AR728" s="47">
        <v>0</v>
      </c>
      <c r="AS728" s="47">
        <v>16</v>
      </c>
      <c r="AT728" s="47">
        <v>13</v>
      </c>
      <c r="AU728" s="47">
        <v>10</v>
      </c>
      <c r="AV728" s="47">
        <v>0</v>
      </c>
      <c r="AW728" s="47">
        <v>2</v>
      </c>
      <c r="AX728" s="47">
        <v>0</v>
      </c>
      <c r="AY728">
        <v>0</v>
      </c>
      <c r="AZ728" s="47">
        <v>1</v>
      </c>
      <c r="BA728" s="47">
        <v>1</v>
      </c>
      <c r="BB728">
        <v>0</v>
      </c>
      <c r="BC728" t="s">
        <v>443</v>
      </c>
      <c r="BD728">
        <v>25.699999999999996</v>
      </c>
      <c r="BE728">
        <v>31.400000000000002</v>
      </c>
      <c r="BF728">
        <v>10</v>
      </c>
      <c r="BG728">
        <v>11</v>
      </c>
    </row>
    <row r="729" spans="1:59" x14ac:dyDescent="0.25">
      <c r="A729" s="47">
        <v>0</v>
      </c>
      <c r="B729" s="47">
        <v>5</v>
      </c>
      <c r="C729" s="47">
        <v>5</v>
      </c>
      <c r="D729" s="47">
        <v>7</v>
      </c>
      <c r="E729" s="47">
        <v>14</v>
      </c>
      <c r="F729" s="47">
        <v>0</v>
      </c>
      <c r="G729" s="47">
        <v>3</v>
      </c>
      <c r="H729" s="47">
        <v>0</v>
      </c>
      <c r="I729" s="47">
        <v>0</v>
      </c>
      <c r="J729" s="47">
        <v>0</v>
      </c>
      <c r="K729" s="47">
        <v>21</v>
      </c>
      <c r="L729" s="47">
        <v>1371</v>
      </c>
      <c r="M729" s="47">
        <v>5</v>
      </c>
      <c r="N729" s="47">
        <v>6</v>
      </c>
      <c r="O729" s="42">
        <v>0.5</v>
      </c>
      <c r="P729" s="42">
        <v>3.84</v>
      </c>
      <c r="Q729" s="42">
        <v>-0.27</v>
      </c>
      <c r="R729" s="42">
        <v>2.0699999999999998</v>
      </c>
      <c r="S729" s="47">
        <v>10</v>
      </c>
      <c r="T729" s="42">
        <v>0.77</v>
      </c>
      <c r="U729" s="42">
        <v>1.6199999999999999</v>
      </c>
      <c r="V729" s="42">
        <v>2.5</v>
      </c>
      <c r="W729" s="42">
        <v>54</v>
      </c>
      <c r="X729" s="42">
        <v>24</v>
      </c>
      <c r="Y729" s="42">
        <v>1.4</v>
      </c>
      <c r="Z729" s="42">
        <v>0.5</v>
      </c>
      <c r="AA729" s="42">
        <v>0.5</v>
      </c>
      <c r="AB729" s="42">
        <v>0</v>
      </c>
      <c r="AC729" s="42">
        <v>0.7</v>
      </c>
      <c r="AD729" s="42">
        <v>0</v>
      </c>
      <c r="AE729" s="42">
        <v>0</v>
      </c>
      <c r="AF729" s="42">
        <v>0</v>
      </c>
      <c r="AG729" s="42">
        <v>0.3</v>
      </c>
      <c r="AH729" s="42">
        <v>0</v>
      </c>
      <c r="AI729" s="47">
        <v>6</v>
      </c>
      <c r="AJ729" s="47">
        <v>1</v>
      </c>
      <c r="AK729" s="47">
        <v>4</v>
      </c>
      <c r="AL729" s="47">
        <v>0</v>
      </c>
      <c r="AM729" s="47">
        <v>5</v>
      </c>
      <c r="AN729">
        <v>0</v>
      </c>
      <c r="AO729" s="47">
        <v>0</v>
      </c>
      <c r="AP729" s="47">
        <v>0</v>
      </c>
      <c r="AQ729" s="47">
        <v>1</v>
      </c>
      <c r="AR729" s="47">
        <v>0</v>
      </c>
      <c r="AS729" s="47">
        <v>8</v>
      </c>
      <c r="AT729" s="47">
        <v>4</v>
      </c>
      <c r="AU729" s="47">
        <v>1</v>
      </c>
      <c r="AV729" s="47">
        <v>0</v>
      </c>
      <c r="AW729" s="47">
        <v>2</v>
      </c>
      <c r="AX729" s="47">
        <v>0</v>
      </c>
      <c r="AY729">
        <v>0</v>
      </c>
      <c r="AZ729" s="47">
        <v>0</v>
      </c>
      <c r="BA729" s="47">
        <v>2</v>
      </c>
      <c r="BB729">
        <v>0</v>
      </c>
      <c r="BC729" t="s">
        <v>404</v>
      </c>
      <c r="BD729">
        <v>8.1999999999999993</v>
      </c>
      <c r="BE729">
        <v>12.5</v>
      </c>
      <c r="BF729">
        <v>5</v>
      </c>
      <c r="BG729">
        <v>5</v>
      </c>
    </row>
    <row r="730" spans="1:59" x14ac:dyDescent="0.25">
      <c r="A730" s="47">
        <v>6</v>
      </c>
      <c r="B730" s="47">
        <v>19</v>
      </c>
      <c r="C730" s="47">
        <v>31</v>
      </c>
      <c r="D730" s="47">
        <v>8</v>
      </c>
      <c r="E730" s="47">
        <v>21</v>
      </c>
      <c r="F730" s="47">
        <v>0</v>
      </c>
      <c r="G730" s="47">
        <v>3</v>
      </c>
      <c r="H730" s="47">
        <v>0</v>
      </c>
      <c r="I730" s="47">
        <v>0</v>
      </c>
      <c r="J730" s="47">
        <v>0</v>
      </c>
      <c r="K730" s="47">
        <v>21</v>
      </c>
      <c r="L730" s="47">
        <v>282</v>
      </c>
      <c r="M730" s="47">
        <v>4</v>
      </c>
      <c r="N730" s="47">
        <v>3</v>
      </c>
      <c r="O730" s="42">
        <v>2.2000000000000002</v>
      </c>
      <c r="P730" s="42">
        <v>4.6900000000000004</v>
      </c>
      <c r="Q730" s="42">
        <v>0.28000000000000003</v>
      </c>
      <c r="R730" s="42">
        <v>1.55</v>
      </c>
      <c r="S730" s="47">
        <v>18</v>
      </c>
      <c r="T730" s="42">
        <v>2.0699999999999998</v>
      </c>
      <c r="U730" s="42">
        <v>1.5444444444444447</v>
      </c>
      <c r="V730" s="42">
        <v>1.5555555555555558</v>
      </c>
      <c r="W730" s="42">
        <v>88</v>
      </c>
      <c r="X730" s="42">
        <v>104</v>
      </c>
      <c r="Y730" s="42">
        <v>1.17</v>
      </c>
      <c r="Z730" s="42">
        <v>1.06</v>
      </c>
      <c r="AA730" s="42">
        <v>1.72</v>
      </c>
      <c r="AB730" s="42">
        <v>0.33</v>
      </c>
      <c r="AC730" s="42">
        <v>0.44</v>
      </c>
      <c r="AD730" s="42">
        <v>0</v>
      </c>
      <c r="AE730" s="42">
        <v>0</v>
      </c>
      <c r="AF730" s="42">
        <v>0</v>
      </c>
      <c r="AG730" s="42">
        <v>0.17</v>
      </c>
      <c r="AH730" s="42">
        <v>0</v>
      </c>
      <c r="AI730" s="47">
        <v>10</v>
      </c>
      <c r="AJ730" s="47">
        <v>10</v>
      </c>
      <c r="AK730" s="47">
        <v>17</v>
      </c>
      <c r="AL730" s="47">
        <v>2</v>
      </c>
      <c r="AM730" s="47">
        <v>2</v>
      </c>
      <c r="AN730">
        <v>0</v>
      </c>
      <c r="AO730" s="47">
        <v>0</v>
      </c>
      <c r="AP730" s="47">
        <v>0</v>
      </c>
      <c r="AQ730" s="47">
        <v>2</v>
      </c>
      <c r="AR730" s="47">
        <v>0</v>
      </c>
      <c r="AS730" s="47">
        <v>11</v>
      </c>
      <c r="AT730" s="47">
        <v>9</v>
      </c>
      <c r="AU730" s="47">
        <v>14</v>
      </c>
      <c r="AV730" s="47">
        <v>4</v>
      </c>
      <c r="AW730" s="47">
        <v>6</v>
      </c>
      <c r="AX730" s="47">
        <v>0</v>
      </c>
      <c r="AY730">
        <v>0</v>
      </c>
      <c r="AZ730" s="47">
        <v>0</v>
      </c>
      <c r="BA730" s="47">
        <v>1</v>
      </c>
      <c r="BB730">
        <v>0</v>
      </c>
      <c r="BC730" t="s">
        <v>434</v>
      </c>
      <c r="BD730">
        <v>13.9</v>
      </c>
      <c r="BE730">
        <v>14.099999999999998</v>
      </c>
      <c r="BF730">
        <v>9</v>
      </c>
      <c r="BG730">
        <v>9</v>
      </c>
    </row>
    <row r="731" spans="1:59" x14ac:dyDescent="0.25">
      <c r="A731" s="47">
        <v>6</v>
      </c>
      <c r="B731" s="47">
        <v>47</v>
      </c>
      <c r="C731" s="47">
        <v>18</v>
      </c>
      <c r="D731" s="47">
        <v>15</v>
      </c>
      <c r="E731" s="47">
        <v>33</v>
      </c>
      <c r="F731" s="47">
        <v>0</v>
      </c>
      <c r="G731" s="47">
        <v>8</v>
      </c>
      <c r="H731" s="47">
        <v>2</v>
      </c>
      <c r="I731" s="47">
        <v>0</v>
      </c>
      <c r="J731" s="47">
        <v>0</v>
      </c>
      <c r="K731" s="47">
        <v>21</v>
      </c>
      <c r="L731" s="47">
        <v>1371</v>
      </c>
      <c r="M731" s="47">
        <v>4</v>
      </c>
      <c r="N731" s="47">
        <v>3</v>
      </c>
      <c r="O731" s="42">
        <v>3.1</v>
      </c>
      <c r="P731" s="42">
        <v>12.08</v>
      </c>
      <c r="Q731" s="42">
        <v>-0.43</v>
      </c>
      <c r="R731" s="42">
        <v>5.17</v>
      </c>
      <c r="S731" s="47">
        <v>19</v>
      </c>
      <c r="T731" s="42">
        <v>2.85</v>
      </c>
      <c r="U731" s="42">
        <v>4.9000000000000004</v>
      </c>
      <c r="V731" s="42">
        <v>5.4444444444444446</v>
      </c>
      <c r="W731" s="42">
        <v>87</v>
      </c>
      <c r="X731" s="42">
        <v>99</v>
      </c>
      <c r="Y731" s="42">
        <v>1.74</v>
      </c>
      <c r="Z731" s="42">
        <v>2.4700000000000002</v>
      </c>
      <c r="AA731" s="42">
        <v>0.95</v>
      </c>
      <c r="AB731" s="42">
        <v>0.32</v>
      </c>
      <c r="AC731" s="42">
        <v>0.79</v>
      </c>
      <c r="AD731" s="42">
        <v>0</v>
      </c>
      <c r="AE731" s="42">
        <v>0</v>
      </c>
      <c r="AF731" s="42">
        <v>0.11</v>
      </c>
      <c r="AG731" s="42">
        <v>0.42</v>
      </c>
      <c r="AH731" s="42">
        <v>0</v>
      </c>
      <c r="AI731" s="47">
        <v>20</v>
      </c>
      <c r="AJ731" s="47">
        <v>24</v>
      </c>
      <c r="AK731" s="47">
        <v>8</v>
      </c>
      <c r="AL731" s="47">
        <v>3</v>
      </c>
      <c r="AM731" s="47">
        <v>9</v>
      </c>
      <c r="AN731">
        <v>0</v>
      </c>
      <c r="AO731" s="47">
        <v>0</v>
      </c>
      <c r="AP731" s="47">
        <v>0</v>
      </c>
      <c r="AQ731" s="47">
        <v>7</v>
      </c>
      <c r="AR731" s="47">
        <v>0</v>
      </c>
      <c r="AS731" s="47">
        <v>13</v>
      </c>
      <c r="AT731" s="47">
        <v>23</v>
      </c>
      <c r="AU731" s="47">
        <v>10</v>
      </c>
      <c r="AV731" s="47">
        <v>3</v>
      </c>
      <c r="AW731" s="47">
        <v>6</v>
      </c>
      <c r="AX731" s="47">
        <v>0</v>
      </c>
      <c r="AY731">
        <v>0</v>
      </c>
      <c r="AZ731" s="47">
        <v>2</v>
      </c>
      <c r="BA731" s="47">
        <v>1</v>
      </c>
      <c r="BB731">
        <v>0</v>
      </c>
      <c r="BC731" t="s">
        <v>263</v>
      </c>
      <c r="BD731">
        <v>49</v>
      </c>
      <c r="BE731">
        <v>50.099999999999994</v>
      </c>
      <c r="BF731">
        <v>10</v>
      </c>
      <c r="BG731">
        <v>9</v>
      </c>
    </row>
    <row r="732" spans="1:59" x14ac:dyDescent="0.25">
      <c r="A732" s="47">
        <v>2</v>
      </c>
      <c r="B732" s="47">
        <v>26</v>
      </c>
      <c r="C732" s="47">
        <v>30</v>
      </c>
      <c r="D732" s="47">
        <v>9</v>
      </c>
      <c r="E732" s="47">
        <v>35</v>
      </c>
      <c r="F732" s="47">
        <v>0</v>
      </c>
      <c r="G732" s="47">
        <v>2</v>
      </c>
      <c r="H732" s="47">
        <v>1</v>
      </c>
      <c r="I732" s="47">
        <v>0</v>
      </c>
      <c r="J732" s="47">
        <v>0</v>
      </c>
      <c r="K732" s="47">
        <v>21</v>
      </c>
      <c r="L732" s="47">
        <v>290</v>
      </c>
      <c r="M732" s="47">
        <v>4</v>
      </c>
      <c r="N732" s="47">
        <v>7</v>
      </c>
      <c r="O732" s="42">
        <v>3.8</v>
      </c>
      <c r="P732" s="42">
        <v>6.16</v>
      </c>
      <c r="Q732" s="42">
        <v>0.37</v>
      </c>
      <c r="R732" s="42">
        <v>3.24</v>
      </c>
      <c r="S732" s="47">
        <v>17</v>
      </c>
      <c r="T732" s="42">
        <v>3.32</v>
      </c>
      <c r="U732" s="42">
        <v>3.5249999999999999</v>
      </c>
      <c r="V732" s="42">
        <v>2.9888888888888889</v>
      </c>
      <c r="W732" s="42">
        <v>84</v>
      </c>
      <c r="X732" s="42">
        <v>98</v>
      </c>
      <c r="Y732" s="42">
        <v>2.06</v>
      </c>
      <c r="Z732" s="42">
        <v>1.53</v>
      </c>
      <c r="AA732" s="42">
        <v>1.76</v>
      </c>
      <c r="AB732" s="42">
        <v>0.12</v>
      </c>
      <c r="AC732" s="42">
        <v>0.53</v>
      </c>
      <c r="AD732" s="42">
        <v>0</v>
      </c>
      <c r="AE732" s="42">
        <v>0</v>
      </c>
      <c r="AF732" s="42">
        <v>0.06</v>
      </c>
      <c r="AG732" s="42">
        <v>0.12</v>
      </c>
      <c r="AH732" s="42">
        <v>0</v>
      </c>
      <c r="AI732" s="47">
        <v>21</v>
      </c>
      <c r="AJ732" s="47">
        <v>14</v>
      </c>
      <c r="AK732" s="47">
        <v>16</v>
      </c>
      <c r="AL732" s="47">
        <v>1</v>
      </c>
      <c r="AM732" s="47">
        <v>7</v>
      </c>
      <c r="AN732">
        <v>0</v>
      </c>
      <c r="AO732" s="47">
        <v>0</v>
      </c>
      <c r="AP732" s="47">
        <v>0</v>
      </c>
      <c r="AQ732" s="47">
        <v>1</v>
      </c>
      <c r="AR732" s="47">
        <v>0</v>
      </c>
      <c r="AS732" s="47">
        <v>14</v>
      </c>
      <c r="AT732" s="47">
        <v>12</v>
      </c>
      <c r="AU732" s="47">
        <v>14</v>
      </c>
      <c r="AV732" s="47">
        <v>1</v>
      </c>
      <c r="AW732" s="47">
        <v>2</v>
      </c>
      <c r="AX732" s="47">
        <v>0</v>
      </c>
      <c r="AY732">
        <v>0</v>
      </c>
      <c r="AZ732" s="47">
        <v>1</v>
      </c>
      <c r="BA732" s="47">
        <v>1</v>
      </c>
      <c r="BB732">
        <v>0</v>
      </c>
      <c r="BC732" t="s">
        <v>268</v>
      </c>
      <c r="BD732">
        <v>28.3</v>
      </c>
      <c r="BE732">
        <v>27</v>
      </c>
      <c r="BF732">
        <v>8</v>
      </c>
      <c r="BG732">
        <v>9</v>
      </c>
    </row>
    <row r="733" spans="1:59" x14ac:dyDescent="0.25">
      <c r="A733" s="47">
        <v>0</v>
      </c>
      <c r="B733" s="47">
        <v>5</v>
      </c>
      <c r="C733" s="47">
        <v>8</v>
      </c>
      <c r="D733" s="47">
        <v>4</v>
      </c>
      <c r="E733" s="47">
        <v>8</v>
      </c>
      <c r="F733" s="47">
        <v>0</v>
      </c>
      <c r="G733" s="47">
        <v>0</v>
      </c>
      <c r="H733" s="47">
        <v>0</v>
      </c>
      <c r="I733" s="47">
        <v>0</v>
      </c>
      <c r="J733" s="47">
        <v>0</v>
      </c>
      <c r="K733" s="47">
        <v>21</v>
      </c>
      <c r="L733" s="47">
        <v>285</v>
      </c>
      <c r="M733" s="47">
        <v>4</v>
      </c>
      <c r="N733" s="47">
        <v>7</v>
      </c>
      <c r="O733" s="42">
        <v>1.6</v>
      </c>
      <c r="P733" s="42">
        <v>7</v>
      </c>
      <c r="Q733" s="42">
        <v>0.08</v>
      </c>
      <c r="R733" s="42">
        <v>1.2</v>
      </c>
      <c r="S733" s="47">
        <v>9</v>
      </c>
      <c r="T733" s="42">
        <v>1.6</v>
      </c>
      <c r="U733" s="42">
        <v>1.2799999999999998</v>
      </c>
      <c r="V733" s="42">
        <v>1.1000000000000001</v>
      </c>
      <c r="W733" s="42">
        <v>43</v>
      </c>
      <c r="X733" s="42">
        <v>39</v>
      </c>
      <c r="Y733" s="42">
        <v>0.89</v>
      </c>
      <c r="Z733" s="42">
        <v>0.56000000000000005</v>
      </c>
      <c r="AA733" s="42">
        <v>0.89</v>
      </c>
      <c r="AB733" s="42">
        <v>0</v>
      </c>
      <c r="AC733" s="42">
        <v>0.44</v>
      </c>
      <c r="AD733" s="42">
        <v>0</v>
      </c>
      <c r="AE733" s="42">
        <v>0</v>
      </c>
      <c r="AF733" s="42">
        <v>0</v>
      </c>
      <c r="AG733" s="42">
        <v>0</v>
      </c>
      <c r="AH733" s="42">
        <v>0</v>
      </c>
      <c r="AI733" s="47">
        <v>1</v>
      </c>
      <c r="AJ733" s="47">
        <v>3</v>
      </c>
      <c r="AK733" s="47">
        <v>3</v>
      </c>
      <c r="AL733" s="47">
        <v>0</v>
      </c>
      <c r="AM733" s="47">
        <v>4</v>
      </c>
      <c r="AN733">
        <v>0</v>
      </c>
      <c r="AO733" s="47">
        <v>0</v>
      </c>
      <c r="AP733" s="47">
        <v>0</v>
      </c>
      <c r="AQ733" s="47">
        <v>0</v>
      </c>
      <c r="AR733" s="47">
        <v>0</v>
      </c>
      <c r="AS733" s="47">
        <v>7</v>
      </c>
      <c r="AT733" s="47">
        <v>2</v>
      </c>
      <c r="AU733" s="47">
        <v>5</v>
      </c>
      <c r="AV733" s="47">
        <v>0</v>
      </c>
      <c r="AW733" s="47">
        <v>0</v>
      </c>
      <c r="AX733" s="47">
        <v>0</v>
      </c>
      <c r="AY733">
        <v>0</v>
      </c>
      <c r="AZ733" s="47">
        <v>0</v>
      </c>
      <c r="BA733" s="47">
        <v>0</v>
      </c>
      <c r="BB733">
        <v>0</v>
      </c>
      <c r="BC733" t="s">
        <v>385</v>
      </c>
      <c r="BD733">
        <v>6.4</v>
      </c>
      <c r="BE733">
        <v>4.4000000000000004</v>
      </c>
      <c r="BF733">
        <v>5</v>
      </c>
      <c r="BG733">
        <v>4</v>
      </c>
    </row>
    <row r="734" spans="1:59" x14ac:dyDescent="0.25">
      <c r="A734" s="47">
        <v>2</v>
      </c>
      <c r="B734" s="47">
        <v>18</v>
      </c>
      <c r="C734" s="47">
        <v>3</v>
      </c>
      <c r="D734" s="47">
        <v>1</v>
      </c>
      <c r="E734" s="47">
        <v>13</v>
      </c>
      <c r="F734" s="47">
        <v>1</v>
      </c>
      <c r="G734" s="47">
        <v>3</v>
      </c>
      <c r="H734" s="47">
        <v>0</v>
      </c>
      <c r="I734" s="47">
        <v>0</v>
      </c>
      <c r="J734" s="47">
        <v>0</v>
      </c>
      <c r="K734" s="47">
        <v>21</v>
      </c>
      <c r="L734" s="47">
        <v>263</v>
      </c>
      <c r="M734" s="47">
        <v>4</v>
      </c>
      <c r="N734" s="47">
        <v>6</v>
      </c>
      <c r="O734" s="42">
        <v>2.2000000000000002</v>
      </c>
      <c r="P734" s="42">
        <v>4.68</v>
      </c>
      <c r="Q734" s="42">
        <v>-0.15</v>
      </c>
      <c r="R734" s="42">
        <v>2.29</v>
      </c>
      <c r="S734" s="47">
        <v>15</v>
      </c>
      <c r="T734" s="42">
        <v>2.08</v>
      </c>
      <c r="U734" s="42">
        <v>2.1624999999999996</v>
      </c>
      <c r="V734" s="42">
        <v>2.4714285714285715</v>
      </c>
      <c r="W734" s="42">
        <v>39</v>
      </c>
      <c r="X734" s="42">
        <v>84</v>
      </c>
      <c r="Y734" s="42">
        <v>0.87</v>
      </c>
      <c r="Z734" s="42">
        <v>1.2</v>
      </c>
      <c r="AA734" s="42">
        <v>0.2</v>
      </c>
      <c r="AB734" s="42">
        <v>0.13</v>
      </c>
      <c r="AC734" s="42">
        <v>7.0000000000000007E-2</v>
      </c>
      <c r="AD734" s="42">
        <v>0</v>
      </c>
      <c r="AE734" s="42">
        <v>7.0000000000000007E-2</v>
      </c>
      <c r="AF734" s="42">
        <v>0</v>
      </c>
      <c r="AG734" s="42">
        <v>0.2</v>
      </c>
      <c r="AH734" s="42">
        <v>0</v>
      </c>
      <c r="AI734" s="47">
        <v>5</v>
      </c>
      <c r="AJ734" s="47">
        <v>8</v>
      </c>
      <c r="AK734" s="47">
        <v>0</v>
      </c>
      <c r="AL734" s="47">
        <v>1</v>
      </c>
      <c r="AM734" s="47">
        <v>0</v>
      </c>
      <c r="AN734">
        <v>1</v>
      </c>
      <c r="AO734" s="47">
        <v>0</v>
      </c>
      <c r="AP734" s="47">
        <v>0</v>
      </c>
      <c r="AQ734" s="47">
        <v>1</v>
      </c>
      <c r="AR734" s="47">
        <v>0</v>
      </c>
      <c r="AS734" s="47">
        <v>8</v>
      </c>
      <c r="AT734" s="47">
        <v>10</v>
      </c>
      <c r="AU734" s="47">
        <v>3</v>
      </c>
      <c r="AV734" s="47">
        <v>1</v>
      </c>
      <c r="AW734" s="47">
        <v>1</v>
      </c>
      <c r="AX734" s="47">
        <v>0</v>
      </c>
      <c r="AY734">
        <v>0</v>
      </c>
      <c r="AZ734" s="47">
        <v>0</v>
      </c>
      <c r="BA734" s="47">
        <v>2</v>
      </c>
      <c r="BB734">
        <v>0</v>
      </c>
      <c r="BC734" t="s">
        <v>990</v>
      </c>
      <c r="BD734">
        <v>17.3</v>
      </c>
      <c r="BE734">
        <v>17.3</v>
      </c>
      <c r="BF734">
        <v>8</v>
      </c>
      <c r="BG734">
        <v>7</v>
      </c>
    </row>
    <row r="735" spans="1:59" x14ac:dyDescent="0.25">
      <c r="A735" s="47">
        <v>0</v>
      </c>
      <c r="B735" s="47">
        <v>5</v>
      </c>
      <c r="C735" s="47">
        <v>0</v>
      </c>
      <c r="D735" s="47">
        <v>0</v>
      </c>
      <c r="E735" s="47">
        <v>0</v>
      </c>
      <c r="F735" s="47">
        <v>0</v>
      </c>
      <c r="G735" s="47">
        <v>0</v>
      </c>
      <c r="H735" s="47">
        <v>0</v>
      </c>
      <c r="I735" s="47">
        <v>0</v>
      </c>
      <c r="J735" s="47">
        <v>0</v>
      </c>
      <c r="K735" s="47">
        <v>21</v>
      </c>
      <c r="L735" s="47">
        <v>263</v>
      </c>
      <c r="M735" s="47">
        <v>4</v>
      </c>
      <c r="N735" s="47">
        <v>6</v>
      </c>
      <c r="O735" s="42">
        <v>6</v>
      </c>
      <c r="P735" s="42">
        <v>1.76</v>
      </c>
      <c r="Q735" s="42">
        <v>1.03</v>
      </c>
      <c r="R735" s="42">
        <v>3</v>
      </c>
      <c r="S735" s="47">
        <v>2</v>
      </c>
      <c r="T735" s="42">
        <v>4.93</v>
      </c>
      <c r="U735" s="42">
        <v>6</v>
      </c>
      <c r="V735" s="42">
        <v>0</v>
      </c>
      <c r="W735" s="42">
        <v>52</v>
      </c>
      <c r="X735" s="42">
        <v>71</v>
      </c>
      <c r="Y735" s="42">
        <v>0</v>
      </c>
      <c r="Z735" s="42">
        <v>2.5</v>
      </c>
      <c r="AA735" s="42">
        <v>0</v>
      </c>
      <c r="AB735" s="42">
        <v>0</v>
      </c>
      <c r="AC735" s="42">
        <v>0</v>
      </c>
      <c r="AD735" s="42">
        <v>0</v>
      </c>
      <c r="AE735" s="42">
        <v>0</v>
      </c>
      <c r="AF735" s="42">
        <v>0</v>
      </c>
      <c r="AG735" s="42">
        <v>0</v>
      </c>
      <c r="AH735" s="42">
        <v>0</v>
      </c>
      <c r="AI735" s="47">
        <v>0</v>
      </c>
      <c r="AJ735" s="47">
        <v>5</v>
      </c>
      <c r="AK735" s="47">
        <v>0</v>
      </c>
      <c r="AL735" s="47">
        <v>0</v>
      </c>
      <c r="AM735" s="47">
        <v>0</v>
      </c>
      <c r="AN735">
        <v>0</v>
      </c>
      <c r="AO735" s="47">
        <v>0</v>
      </c>
      <c r="AP735" s="47">
        <v>0</v>
      </c>
      <c r="AQ735" s="47">
        <v>0</v>
      </c>
      <c r="AR735" s="47">
        <v>0</v>
      </c>
      <c r="AS735" s="47">
        <v>0</v>
      </c>
      <c r="AT735" s="47">
        <v>0</v>
      </c>
      <c r="AU735" s="47">
        <v>0</v>
      </c>
      <c r="AV735" s="47">
        <v>0</v>
      </c>
      <c r="AW735" s="47">
        <v>0</v>
      </c>
      <c r="AX735" s="47">
        <v>0</v>
      </c>
      <c r="AY735">
        <v>0</v>
      </c>
      <c r="AZ735" s="47">
        <v>0</v>
      </c>
      <c r="BA735" s="47">
        <v>0</v>
      </c>
      <c r="BB735">
        <v>0</v>
      </c>
      <c r="BC735" t="s">
        <v>610</v>
      </c>
      <c r="BD735">
        <v>6</v>
      </c>
      <c r="BE735">
        <v>0</v>
      </c>
      <c r="BF735">
        <v>1</v>
      </c>
      <c r="BG735">
        <v>0</v>
      </c>
    </row>
    <row r="736" spans="1:59" x14ac:dyDescent="0.25">
      <c r="A736" s="47">
        <v>0</v>
      </c>
      <c r="B736" s="47">
        <v>1</v>
      </c>
      <c r="C736" s="47">
        <v>0</v>
      </c>
      <c r="D736" s="47">
        <v>1</v>
      </c>
      <c r="E736" s="47">
        <v>3</v>
      </c>
      <c r="F736" s="47">
        <v>0</v>
      </c>
      <c r="G736" s="47">
        <v>0</v>
      </c>
      <c r="H736" s="47">
        <v>0</v>
      </c>
      <c r="I736" s="47">
        <v>0</v>
      </c>
      <c r="J736" s="47">
        <v>0</v>
      </c>
      <c r="K736" s="47">
        <v>21</v>
      </c>
      <c r="L736" s="47">
        <v>266</v>
      </c>
      <c r="M736" s="47">
        <v>4</v>
      </c>
      <c r="N736" s="47">
        <v>6</v>
      </c>
      <c r="O736" s="42">
        <v>0.8</v>
      </c>
      <c r="P736" s="42">
        <v>0.85</v>
      </c>
      <c r="Q736" s="42">
        <v>-0.1</v>
      </c>
      <c r="R736" s="42">
        <v>0.87</v>
      </c>
      <c r="S736" s="47">
        <v>4</v>
      </c>
      <c r="T736" s="42">
        <v>0.98</v>
      </c>
      <c r="U736" s="42">
        <v>0</v>
      </c>
      <c r="V736" s="42">
        <v>0.875</v>
      </c>
      <c r="W736" s="42">
        <v>14</v>
      </c>
      <c r="X736" s="42">
        <v>35</v>
      </c>
      <c r="Y736" s="42">
        <v>0.75</v>
      </c>
      <c r="Z736" s="42">
        <v>0.25</v>
      </c>
      <c r="AA736" s="42">
        <v>0</v>
      </c>
      <c r="AB736" s="42">
        <v>0</v>
      </c>
      <c r="AC736" s="42">
        <v>0.25</v>
      </c>
      <c r="AD736" s="42">
        <v>0</v>
      </c>
      <c r="AE736" s="42">
        <v>0</v>
      </c>
      <c r="AF736" s="42">
        <v>0</v>
      </c>
      <c r="AG736" s="42">
        <v>0</v>
      </c>
      <c r="AH736" s="42">
        <v>0</v>
      </c>
      <c r="AI736" s="47">
        <v>0</v>
      </c>
      <c r="AJ736" s="47">
        <v>0</v>
      </c>
      <c r="AK736" s="47">
        <v>0</v>
      </c>
      <c r="AL736" s="47">
        <v>0</v>
      </c>
      <c r="AM736" s="47">
        <v>0</v>
      </c>
      <c r="AN736">
        <v>0</v>
      </c>
      <c r="AO736" s="47">
        <v>0</v>
      </c>
      <c r="AP736" s="47">
        <v>0</v>
      </c>
      <c r="AQ736" s="47">
        <v>0</v>
      </c>
      <c r="AR736" s="47">
        <v>0</v>
      </c>
      <c r="AS736" s="47">
        <v>3</v>
      </c>
      <c r="AT736" s="47">
        <v>1</v>
      </c>
      <c r="AU736" s="47">
        <v>0</v>
      </c>
      <c r="AV736" s="47">
        <v>0</v>
      </c>
      <c r="AW736" s="47">
        <v>1</v>
      </c>
      <c r="AX736" s="47">
        <v>0</v>
      </c>
      <c r="AY736">
        <v>0</v>
      </c>
      <c r="AZ736" s="47">
        <v>0</v>
      </c>
      <c r="BA736" s="47">
        <v>0</v>
      </c>
      <c r="BB736">
        <v>0</v>
      </c>
      <c r="BC736" t="s">
        <v>700</v>
      </c>
      <c r="BD736">
        <v>0</v>
      </c>
      <c r="BE736">
        <v>3.5</v>
      </c>
      <c r="BF736">
        <v>0</v>
      </c>
      <c r="BG736">
        <v>4</v>
      </c>
    </row>
    <row r="737" spans="1:59" x14ac:dyDescent="0.25">
      <c r="A737" s="47">
        <v>0</v>
      </c>
      <c r="B737" s="47">
        <v>0</v>
      </c>
      <c r="C737" s="47">
        <v>0</v>
      </c>
      <c r="D737" s="47">
        <v>0</v>
      </c>
      <c r="E737" s="47">
        <v>0</v>
      </c>
      <c r="F737" s="47">
        <v>0</v>
      </c>
      <c r="G737" s="47">
        <v>0</v>
      </c>
      <c r="H737" s="47">
        <v>0</v>
      </c>
      <c r="I737" s="47">
        <v>0</v>
      </c>
      <c r="J737" s="47">
        <v>0</v>
      </c>
      <c r="K737" s="47">
        <v>21</v>
      </c>
      <c r="L737" s="47">
        <v>262</v>
      </c>
      <c r="M737" s="47">
        <v>6</v>
      </c>
      <c r="N737" s="47">
        <v>7</v>
      </c>
      <c r="O737" s="42">
        <v>5.17</v>
      </c>
      <c r="P737" s="42">
        <v>12.02</v>
      </c>
      <c r="Q737" s="42">
        <v>-0.1</v>
      </c>
      <c r="R737" s="42">
        <v>5.56</v>
      </c>
      <c r="S737" s="47">
        <v>20</v>
      </c>
      <c r="T737" s="42">
        <v>4.43</v>
      </c>
      <c r="U737" s="42">
        <v>0</v>
      </c>
      <c r="V737" s="42">
        <v>0</v>
      </c>
      <c r="W737" s="42">
        <v>0</v>
      </c>
      <c r="X737" s="42">
        <v>0</v>
      </c>
      <c r="Y737" s="42">
        <v>0</v>
      </c>
      <c r="Z737" s="42">
        <v>0</v>
      </c>
      <c r="AA737" s="42">
        <v>0</v>
      </c>
      <c r="AB737" s="42">
        <v>0</v>
      </c>
      <c r="AC737" s="42">
        <v>0</v>
      </c>
      <c r="AD737" s="42">
        <v>0</v>
      </c>
      <c r="AE737" s="42">
        <v>0</v>
      </c>
      <c r="AF737" s="42">
        <v>0</v>
      </c>
      <c r="AG737" s="42">
        <v>0</v>
      </c>
      <c r="AH737" s="42">
        <v>0</v>
      </c>
      <c r="AI737" s="47">
        <v>0</v>
      </c>
      <c r="AJ737" s="47">
        <v>0</v>
      </c>
      <c r="AK737" s="47">
        <v>0</v>
      </c>
      <c r="AL737" s="47">
        <v>0</v>
      </c>
      <c r="AM737" s="47">
        <v>0</v>
      </c>
      <c r="AN737">
        <v>0</v>
      </c>
      <c r="AO737" s="47">
        <v>0</v>
      </c>
      <c r="AP737" s="47">
        <v>0</v>
      </c>
      <c r="AQ737" s="47">
        <v>0</v>
      </c>
      <c r="AR737" s="47">
        <v>0</v>
      </c>
      <c r="AS737" s="47">
        <v>0</v>
      </c>
      <c r="AT737" s="47">
        <v>0</v>
      </c>
      <c r="AU737" s="47">
        <v>0</v>
      </c>
      <c r="AV737" s="47">
        <v>0</v>
      </c>
      <c r="AW737" s="47">
        <v>0</v>
      </c>
      <c r="AX737" s="47">
        <v>0</v>
      </c>
      <c r="AY737">
        <v>0</v>
      </c>
      <c r="AZ737" s="47">
        <v>0</v>
      </c>
      <c r="BA737" s="47">
        <v>0</v>
      </c>
      <c r="BB737">
        <v>0</v>
      </c>
      <c r="BC737" t="s">
        <v>676</v>
      </c>
      <c r="BD737">
        <v>0</v>
      </c>
      <c r="BE737">
        <v>0</v>
      </c>
      <c r="BF737">
        <v>0</v>
      </c>
      <c r="BG737">
        <v>0</v>
      </c>
    </row>
    <row r="738" spans="1:59" x14ac:dyDescent="0.25">
      <c r="A738" s="47">
        <v>2</v>
      </c>
      <c r="B738" s="47">
        <v>4</v>
      </c>
      <c r="C738" s="47">
        <v>10</v>
      </c>
      <c r="D738" s="47">
        <v>3</v>
      </c>
      <c r="E738" s="47">
        <v>12</v>
      </c>
      <c r="F738" s="47">
        <v>0</v>
      </c>
      <c r="G738" s="47">
        <v>4</v>
      </c>
      <c r="H738" s="47">
        <v>2</v>
      </c>
      <c r="I738" s="47">
        <v>0</v>
      </c>
      <c r="J738" s="47">
        <v>0</v>
      </c>
      <c r="K738" s="47">
        <v>21</v>
      </c>
      <c r="L738" s="47">
        <v>265</v>
      </c>
      <c r="M738" s="47">
        <v>5</v>
      </c>
      <c r="N738" s="47">
        <v>2</v>
      </c>
      <c r="O738" s="42">
        <v>0.7</v>
      </c>
      <c r="P738" s="42">
        <v>2.74</v>
      </c>
      <c r="Q738" s="42">
        <v>-1.23</v>
      </c>
      <c r="R738" s="42">
        <v>2.1800000000000002</v>
      </c>
      <c r="S738" s="47">
        <v>13</v>
      </c>
      <c r="T738" s="42">
        <v>0.94</v>
      </c>
      <c r="U738" s="42">
        <v>2.62</v>
      </c>
      <c r="V738" s="42">
        <v>1.9</v>
      </c>
      <c r="W738" s="42">
        <v>48</v>
      </c>
      <c r="X738" s="42">
        <v>64</v>
      </c>
      <c r="Y738" s="42">
        <v>0.92</v>
      </c>
      <c r="Z738" s="42">
        <v>0.31</v>
      </c>
      <c r="AA738" s="42">
        <v>0.77</v>
      </c>
      <c r="AB738" s="42">
        <v>0.15</v>
      </c>
      <c r="AC738" s="42">
        <v>0.23</v>
      </c>
      <c r="AD738" s="42">
        <v>0</v>
      </c>
      <c r="AE738" s="42">
        <v>0</v>
      </c>
      <c r="AF738" s="42">
        <v>0.15</v>
      </c>
      <c r="AG738" s="42">
        <v>0.31</v>
      </c>
      <c r="AH738" s="42">
        <v>0</v>
      </c>
      <c r="AI738" s="47">
        <v>6</v>
      </c>
      <c r="AJ738" s="47">
        <v>2</v>
      </c>
      <c r="AK738" s="47">
        <v>4</v>
      </c>
      <c r="AL738" s="47">
        <v>1</v>
      </c>
      <c r="AM738" s="47">
        <v>0</v>
      </c>
      <c r="AN738">
        <v>0</v>
      </c>
      <c r="AO738" s="47">
        <v>0</v>
      </c>
      <c r="AP738" s="47">
        <v>1</v>
      </c>
      <c r="AQ738" s="47">
        <v>2</v>
      </c>
      <c r="AR738" s="47">
        <v>0</v>
      </c>
      <c r="AS738" s="47">
        <v>6</v>
      </c>
      <c r="AT738" s="47">
        <v>2</v>
      </c>
      <c r="AU738" s="47">
        <v>6</v>
      </c>
      <c r="AV738" s="47">
        <v>1</v>
      </c>
      <c r="AW738" s="47">
        <v>3</v>
      </c>
      <c r="AX738" s="47">
        <v>0</v>
      </c>
      <c r="AY738">
        <v>0</v>
      </c>
      <c r="AZ738" s="47">
        <v>1</v>
      </c>
      <c r="BA738" s="47">
        <v>2</v>
      </c>
      <c r="BB738">
        <v>0</v>
      </c>
      <c r="BC738" t="s">
        <v>448</v>
      </c>
      <c r="BD738">
        <v>13.6</v>
      </c>
      <c r="BE738">
        <v>15.4</v>
      </c>
      <c r="BF738">
        <v>5</v>
      </c>
      <c r="BG738">
        <v>8</v>
      </c>
    </row>
    <row r="739" spans="1:59" x14ac:dyDescent="0.25">
      <c r="A739" s="47">
        <v>0</v>
      </c>
      <c r="B739" s="47">
        <v>0</v>
      </c>
      <c r="C739" s="47">
        <v>0</v>
      </c>
      <c r="D739" s="47">
        <v>0</v>
      </c>
      <c r="E739" s="47">
        <v>0</v>
      </c>
      <c r="F739" s="47">
        <v>0</v>
      </c>
      <c r="G739" s="47">
        <v>0</v>
      </c>
      <c r="H739" s="47">
        <v>0</v>
      </c>
      <c r="I739" s="47">
        <v>0</v>
      </c>
      <c r="J739" s="47">
        <v>0</v>
      </c>
      <c r="K739" s="47">
        <v>21</v>
      </c>
      <c r="L739" s="47">
        <v>276</v>
      </c>
      <c r="M739" s="47">
        <v>6</v>
      </c>
      <c r="N739" s="47">
        <v>6</v>
      </c>
      <c r="O739" s="42">
        <v>2.61</v>
      </c>
      <c r="P739" s="42">
        <v>11.09</v>
      </c>
      <c r="Q739" s="42">
        <v>-0.26</v>
      </c>
      <c r="R739" s="42">
        <v>5.04</v>
      </c>
      <c r="S739" s="47">
        <v>20</v>
      </c>
      <c r="T739" s="42">
        <v>2.4900000000000002</v>
      </c>
      <c r="U739" s="42">
        <v>0</v>
      </c>
      <c r="V739" s="42">
        <v>0</v>
      </c>
      <c r="W739" s="42">
        <v>0</v>
      </c>
      <c r="X739" s="42">
        <v>0</v>
      </c>
      <c r="Y739" s="42">
        <v>0</v>
      </c>
      <c r="Z739" s="42">
        <v>0</v>
      </c>
      <c r="AA739" s="42">
        <v>0</v>
      </c>
      <c r="AB739" s="42">
        <v>0</v>
      </c>
      <c r="AC739" s="42">
        <v>0</v>
      </c>
      <c r="AD739" s="42">
        <v>0</v>
      </c>
      <c r="AE739" s="42">
        <v>0</v>
      </c>
      <c r="AF739" s="42">
        <v>0</v>
      </c>
      <c r="AG739" s="42">
        <v>0</v>
      </c>
      <c r="AH739" s="42">
        <v>0</v>
      </c>
      <c r="AI739" s="47">
        <v>0</v>
      </c>
      <c r="AJ739" s="47">
        <v>0</v>
      </c>
      <c r="AK739" s="47">
        <v>0</v>
      </c>
      <c r="AL739" s="47">
        <v>0</v>
      </c>
      <c r="AM739" s="47">
        <v>0</v>
      </c>
      <c r="AN739">
        <v>0</v>
      </c>
      <c r="AO739" s="47">
        <v>0</v>
      </c>
      <c r="AP739" s="47">
        <v>0</v>
      </c>
      <c r="AQ739" s="47">
        <v>0</v>
      </c>
      <c r="AR739" s="47">
        <v>0</v>
      </c>
      <c r="AS739" s="47">
        <v>0</v>
      </c>
      <c r="AT739" s="47">
        <v>0</v>
      </c>
      <c r="AU739" s="47">
        <v>0</v>
      </c>
      <c r="AV739" s="47">
        <v>0</v>
      </c>
      <c r="AW739" s="47">
        <v>0</v>
      </c>
      <c r="AX739" s="47">
        <v>0</v>
      </c>
      <c r="AY739">
        <v>0</v>
      </c>
      <c r="AZ739" s="47">
        <v>0</v>
      </c>
      <c r="BA739" s="47">
        <v>0</v>
      </c>
      <c r="BB739">
        <v>0</v>
      </c>
      <c r="BC739" t="s">
        <v>653</v>
      </c>
      <c r="BD739">
        <v>0</v>
      </c>
      <c r="BE739">
        <v>0</v>
      </c>
      <c r="BF739">
        <v>0</v>
      </c>
      <c r="BG739">
        <v>0</v>
      </c>
    </row>
    <row r="740" spans="1:59" x14ac:dyDescent="0.25">
      <c r="A740" s="47">
        <v>1</v>
      </c>
      <c r="B740" s="47">
        <v>3</v>
      </c>
      <c r="C740" s="47">
        <v>1</v>
      </c>
      <c r="D740" s="47">
        <v>0</v>
      </c>
      <c r="E740" s="47">
        <v>0</v>
      </c>
      <c r="F740" s="47">
        <v>0</v>
      </c>
      <c r="G740" s="47">
        <v>0</v>
      </c>
      <c r="H740" s="47">
        <v>0</v>
      </c>
      <c r="I740" s="47">
        <v>0</v>
      </c>
      <c r="J740" s="47">
        <v>0</v>
      </c>
      <c r="K740" s="47">
        <v>21</v>
      </c>
      <c r="L740" s="47">
        <v>264</v>
      </c>
      <c r="M740" s="47">
        <v>2</v>
      </c>
      <c r="N740" s="47">
        <v>6</v>
      </c>
      <c r="O740" s="42">
        <v>1.1000000000000001</v>
      </c>
      <c r="P740" s="42">
        <v>1.68</v>
      </c>
      <c r="Q740" s="42">
        <v>0.01</v>
      </c>
      <c r="R740" s="42">
        <v>1.1499999999999999</v>
      </c>
      <c r="S740" s="47">
        <v>2</v>
      </c>
      <c r="T740" s="42">
        <v>1.21</v>
      </c>
      <c r="U740" s="42">
        <v>1.1000000000000001</v>
      </c>
      <c r="V740" s="42">
        <v>1.2</v>
      </c>
      <c r="W740" s="42">
        <v>49</v>
      </c>
      <c r="X740" s="42">
        <v>68</v>
      </c>
      <c r="Y740" s="42">
        <v>0</v>
      </c>
      <c r="Z740" s="42">
        <v>1.5</v>
      </c>
      <c r="AA740" s="42">
        <v>0.5</v>
      </c>
      <c r="AB740" s="42">
        <v>0.5</v>
      </c>
      <c r="AC740" s="42">
        <v>0</v>
      </c>
      <c r="AD740" s="42">
        <v>0</v>
      </c>
      <c r="AE740" s="42">
        <v>0</v>
      </c>
      <c r="AF740" s="42">
        <v>0</v>
      </c>
      <c r="AG740" s="42">
        <v>0</v>
      </c>
      <c r="AH740" s="42">
        <v>0</v>
      </c>
      <c r="AI740" s="47">
        <v>0</v>
      </c>
      <c r="AJ740" s="47">
        <v>2</v>
      </c>
      <c r="AK740" s="47">
        <v>1</v>
      </c>
      <c r="AL740" s="47">
        <v>1</v>
      </c>
      <c r="AM740" s="47">
        <v>0</v>
      </c>
      <c r="AN740">
        <v>0</v>
      </c>
      <c r="AO740" s="47">
        <v>0</v>
      </c>
      <c r="AP740" s="47">
        <v>0</v>
      </c>
      <c r="AQ740" s="47">
        <v>0</v>
      </c>
      <c r="AR740" s="47">
        <v>0</v>
      </c>
      <c r="AS740" s="47">
        <v>0</v>
      </c>
      <c r="AT740" s="47">
        <v>1</v>
      </c>
      <c r="AU740" s="47">
        <v>0</v>
      </c>
      <c r="AV740" s="47">
        <v>0</v>
      </c>
      <c r="AW740" s="47">
        <v>0</v>
      </c>
      <c r="AX740" s="47">
        <v>0</v>
      </c>
      <c r="AY740">
        <v>0</v>
      </c>
      <c r="AZ740" s="47">
        <v>0</v>
      </c>
      <c r="BA740" s="47">
        <v>0</v>
      </c>
      <c r="BB740">
        <v>0</v>
      </c>
      <c r="BC740" t="s">
        <v>566</v>
      </c>
      <c r="BD740">
        <v>1.1000000000000001</v>
      </c>
      <c r="BE740">
        <v>1.2</v>
      </c>
      <c r="BF740">
        <v>1</v>
      </c>
      <c r="BG740">
        <v>1</v>
      </c>
    </row>
    <row r="741" spans="1:59" x14ac:dyDescent="0.25">
      <c r="A741" s="47">
        <v>0</v>
      </c>
      <c r="B741" s="47">
        <v>0</v>
      </c>
      <c r="C741" s="47">
        <v>0</v>
      </c>
      <c r="D741" s="47">
        <v>0</v>
      </c>
      <c r="E741" s="47">
        <v>0</v>
      </c>
      <c r="F741" s="47">
        <v>0</v>
      </c>
      <c r="G741" s="47">
        <v>0</v>
      </c>
      <c r="H741" s="47">
        <v>0</v>
      </c>
      <c r="I741" s="47">
        <v>0</v>
      </c>
      <c r="J741" s="47">
        <v>0</v>
      </c>
      <c r="K741" s="47">
        <v>21</v>
      </c>
      <c r="L741" s="47">
        <v>264</v>
      </c>
      <c r="M741" s="47">
        <v>6</v>
      </c>
      <c r="N741" s="47">
        <v>7</v>
      </c>
      <c r="O741" s="42">
        <v>3.58</v>
      </c>
      <c r="P741" s="42">
        <v>8.2899999999999991</v>
      </c>
      <c r="Q741" s="42">
        <v>-0.03</v>
      </c>
      <c r="R741" s="42">
        <v>4.78</v>
      </c>
      <c r="S741" s="47">
        <v>17</v>
      </c>
      <c r="T741" s="42">
        <v>3.21</v>
      </c>
      <c r="U741" s="42">
        <v>0</v>
      </c>
      <c r="V741" s="42">
        <v>0</v>
      </c>
      <c r="W741" s="42">
        <v>0</v>
      </c>
      <c r="X741" s="42">
        <v>0</v>
      </c>
      <c r="Y741" s="42">
        <v>0</v>
      </c>
      <c r="Z741" s="42">
        <v>0</v>
      </c>
      <c r="AA741" s="42">
        <v>0</v>
      </c>
      <c r="AB741" s="42">
        <v>0</v>
      </c>
      <c r="AC741" s="42">
        <v>0</v>
      </c>
      <c r="AD741" s="42">
        <v>0</v>
      </c>
      <c r="AE741" s="42">
        <v>0</v>
      </c>
      <c r="AF741" s="42">
        <v>0</v>
      </c>
      <c r="AG741" s="42">
        <v>0</v>
      </c>
      <c r="AH741" s="42">
        <v>0</v>
      </c>
      <c r="AI741" s="47">
        <v>0</v>
      </c>
      <c r="AJ741" s="47">
        <v>0</v>
      </c>
      <c r="AK741" s="47">
        <v>0</v>
      </c>
      <c r="AL741" s="47">
        <v>0</v>
      </c>
      <c r="AM741" s="47">
        <v>0</v>
      </c>
      <c r="AN741">
        <v>0</v>
      </c>
      <c r="AO741" s="47">
        <v>0</v>
      </c>
      <c r="AP741" s="47">
        <v>0</v>
      </c>
      <c r="AQ741" s="47">
        <v>0</v>
      </c>
      <c r="AR741" s="47">
        <v>0</v>
      </c>
      <c r="AS741" s="47">
        <v>0</v>
      </c>
      <c r="AT741" s="47">
        <v>0</v>
      </c>
      <c r="AU741" s="47">
        <v>0</v>
      </c>
      <c r="AV741" s="47">
        <v>0</v>
      </c>
      <c r="AW741" s="47">
        <v>0</v>
      </c>
      <c r="AX741" s="47">
        <v>0</v>
      </c>
      <c r="AY741">
        <v>0</v>
      </c>
      <c r="AZ741" s="47">
        <v>0</v>
      </c>
      <c r="BA741" s="47">
        <v>0</v>
      </c>
      <c r="BB741">
        <v>0</v>
      </c>
      <c r="BC741" t="s">
        <v>525</v>
      </c>
      <c r="BD741">
        <v>0</v>
      </c>
      <c r="BE741">
        <v>0</v>
      </c>
      <c r="BF741">
        <v>0</v>
      </c>
      <c r="BG741">
        <v>0</v>
      </c>
    </row>
    <row r="742" spans="1:59" x14ac:dyDescent="0.25">
      <c r="A742" s="47">
        <v>1</v>
      </c>
      <c r="B742" s="47">
        <v>14</v>
      </c>
      <c r="C742" s="47">
        <v>16</v>
      </c>
      <c r="D742" s="47">
        <v>6</v>
      </c>
      <c r="E742" s="47">
        <v>5</v>
      </c>
      <c r="F742" s="47">
        <v>0</v>
      </c>
      <c r="G742" s="47">
        <v>3</v>
      </c>
      <c r="H742" s="47">
        <v>1</v>
      </c>
      <c r="I742" s="47">
        <v>0</v>
      </c>
      <c r="J742" s="47">
        <v>0</v>
      </c>
      <c r="K742" s="47">
        <v>21</v>
      </c>
      <c r="L742" s="47">
        <v>327</v>
      </c>
      <c r="M742" s="47">
        <v>4</v>
      </c>
      <c r="N742" s="47">
        <v>6</v>
      </c>
      <c r="O742" s="42">
        <v>-0.2</v>
      </c>
      <c r="P742" s="42">
        <v>3.1</v>
      </c>
      <c r="Q742" s="42">
        <v>-0.44</v>
      </c>
      <c r="R742" s="42">
        <v>2.4900000000000002</v>
      </c>
      <c r="S742" s="47">
        <v>12</v>
      </c>
      <c r="T742" s="42">
        <v>0.27</v>
      </c>
      <c r="U742" s="42">
        <v>2.6857142857142859</v>
      </c>
      <c r="V742" s="42">
        <v>2.2000000000000002</v>
      </c>
      <c r="W742" s="42">
        <v>57</v>
      </c>
      <c r="X742" s="42">
        <v>37</v>
      </c>
      <c r="Y742" s="42">
        <v>0.42</v>
      </c>
      <c r="Z742" s="42">
        <v>1.17</v>
      </c>
      <c r="AA742" s="42">
        <v>1.33</v>
      </c>
      <c r="AB742" s="42">
        <v>0.08</v>
      </c>
      <c r="AC742" s="42">
        <v>0.5</v>
      </c>
      <c r="AD742" s="42">
        <v>0</v>
      </c>
      <c r="AE742" s="42">
        <v>0</v>
      </c>
      <c r="AF742" s="42">
        <v>0.08</v>
      </c>
      <c r="AG742" s="42">
        <v>0.25</v>
      </c>
      <c r="AH742" s="42">
        <v>0</v>
      </c>
      <c r="AI742" s="47">
        <v>2</v>
      </c>
      <c r="AJ742" s="47">
        <v>8</v>
      </c>
      <c r="AK742" s="47">
        <v>13</v>
      </c>
      <c r="AL742" s="47">
        <v>1</v>
      </c>
      <c r="AM742" s="47">
        <v>2</v>
      </c>
      <c r="AN742">
        <v>0</v>
      </c>
      <c r="AO742" s="47">
        <v>0</v>
      </c>
      <c r="AP742" s="47">
        <v>1</v>
      </c>
      <c r="AQ742" s="47">
        <v>3</v>
      </c>
      <c r="AR742" s="47">
        <v>0</v>
      </c>
      <c r="AS742" s="47">
        <v>3</v>
      </c>
      <c r="AT742" s="47">
        <v>6</v>
      </c>
      <c r="AU742" s="47">
        <v>3</v>
      </c>
      <c r="AV742" s="47">
        <v>0</v>
      </c>
      <c r="AW742" s="47">
        <v>4</v>
      </c>
      <c r="AX742" s="47">
        <v>0</v>
      </c>
      <c r="AY742">
        <v>0</v>
      </c>
      <c r="AZ742" s="47">
        <v>0</v>
      </c>
      <c r="BA742" s="47">
        <v>0</v>
      </c>
      <c r="BB742">
        <v>0</v>
      </c>
      <c r="BC742" t="s">
        <v>282</v>
      </c>
      <c r="BD742">
        <v>18.899999999999999</v>
      </c>
      <c r="BE742">
        <v>11</v>
      </c>
      <c r="BF742">
        <v>7</v>
      </c>
      <c r="BG742">
        <v>5</v>
      </c>
    </row>
    <row r="743" spans="1:59" x14ac:dyDescent="0.25">
      <c r="A743" s="47">
        <v>1</v>
      </c>
      <c r="B743" s="47">
        <v>10</v>
      </c>
      <c r="C743" s="47">
        <v>7</v>
      </c>
      <c r="D743" s="47">
        <v>2</v>
      </c>
      <c r="E743" s="47">
        <v>10</v>
      </c>
      <c r="F743" s="47">
        <v>0</v>
      </c>
      <c r="G743" s="47">
        <v>3</v>
      </c>
      <c r="H743" s="47">
        <v>1</v>
      </c>
      <c r="I743" s="47">
        <v>1</v>
      </c>
      <c r="J743" s="47">
        <v>0</v>
      </c>
      <c r="K743" s="47">
        <v>21</v>
      </c>
      <c r="L743" s="47">
        <v>264</v>
      </c>
      <c r="M743" s="47">
        <v>5</v>
      </c>
      <c r="N743" s="47">
        <v>7</v>
      </c>
      <c r="O743" s="42">
        <v>1.4</v>
      </c>
      <c r="P743" s="42">
        <v>3.37</v>
      </c>
      <c r="Q743" s="42">
        <v>0.15</v>
      </c>
      <c r="R743" s="42">
        <v>2.81</v>
      </c>
      <c r="S743" s="47">
        <v>10</v>
      </c>
      <c r="T743" s="42">
        <v>1.47</v>
      </c>
      <c r="U743" s="42">
        <v>3.0833333333333335</v>
      </c>
      <c r="V743" s="42">
        <v>2.4</v>
      </c>
      <c r="W743" s="42">
        <v>37</v>
      </c>
      <c r="X743" s="42">
        <v>56</v>
      </c>
      <c r="Y743" s="42">
        <v>1</v>
      </c>
      <c r="Z743" s="42">
        <v>1</v>
      </c>
      <c r="AA743" s="42">
        <v>0.7</v>
      </c>
      <c r="AB743" s="42">
        <v>0.1</v>
      </c>
      <c r="AC743" s="42">
        <v>0.2</v>
      </c>
      <c r="AD743" s="42">
        <v>0</v>
      </c>
      <c r="AE743" s="42">
        <v>0</v>
      </c>
      <c r="AF743" s="42">
        <v>0.1</v>
      </c>
      <c r="AG743" s="42">
        <v>0.3</v>
      </c>
      <c r="AH743" s="42">
        <v>0.1</v>
      </c>
      <c r="AI743" s="47">
        <v>5</v>
      </c>
      <c r="AJ743" s="47">
        <v>6</v>
      </c>
      <c r="AK743" s="47">
        <v>4</v>
      </c>
      <c r="AL743" s="47">
        <v>1</v>
      </c>
      <c r="AM743" s="47">
        <v>1</v>
      </c>
      <c r="AN743">
        <v>0</v>
      </c>
      <c r="AO743" s="47">
        <v>0</v>
      </c>
      <c r="AP743" s="47">
        <v>1</v>
      </c>
      <c r="AQ743" s="47">
        <v>1</v>
      </c>
      <c r="AR743" s="47">
        <v>1</v>
      </c>
      <c r="AS743" s="47">
        <v>5</v>
      </c>
      <c r="AT743" s="47">
        <v>4</v>
      </c>
      <c r="AU743" s="47">
        <v>3</v>
      </c>
      <c r="AV743" s="47">
        <v>0</v>
      </c>
      <c r="AW743" s="47">
        <v>1</v>
      </c>
      <c r="AX743" s="47">
        <v>0</v>
      </c>
      <c r="AY743">
        <v>0</v>
      </c>
      <c r="AZ743" s="47">
        <v>0</v>
      </c>
      <c r="BA743" s="47">
        <v>2</v>
      </c>
      <c r="BB743">
        <v>0</v>
      </c>
      <c r="BC743" t="s">
        <v>102</v>
      </c>
      <c r="BD743">
        <v>18.5</v>
      </c>
      <c r="BE743">
        <v>9.6</v>
      </c>
      <c r="BF743">
        <v>6</v>
      </c>
      <c r="BG743">
        <v>4</v>
      </c>
    </row>
    <row r="744" spans="1:59" x14ac:dyDescent="0.25">
      <c r="A744" s="47">
        <v>1</v>
      </c>
      <c r="B744" s="47">
        <v>6</v>
      </c>
      <c r="C744" s="47">
        <v>1</v>
      </c>
      <c r="D744" s="47">
        <v>5</v>
      </c>
      <c r="E744" s="47">
        <v>6</v>
      </c>
      <c r="F744" s="47">
        <v>0</v>
      </c>
      <c r="G744" s="47">
        <v>3</v>
      </c>
      <c r="H744" s="47">
        <v>1</v>
      </c>
      <c r="I744" s="47">
        <v>0</v>
      </c>
      <c r="J744" s="47">
        <v>0</v>
      </c>
      <c r="K744" s="47">
        <v>21</v>
      </c>
      <c r="L744" s="47">
        <v>265</v>
      </c>
      <c r="M744" s="47">
        <v>5</v>
      </c>
      <c r="N744" s="47">
        <v>7</v>
      </c>
      <c r="O744" s="42">
        <v>2.5</v>
      </c>
      <c r="P744" s="42">
        <v>7.96</v>
      </c>
      <c r="Q744" s="42">
        <v>-0.13</v>
      </c>
      <c r="R744" s="42">
        <v>4.88</v>
      </c>
      <c r="S744" s="47">
        <v>5</v>
      </c>
      <c r="T744" s="42">
        <v>2.42</v>
      </c>
      <c r="U744" s="42">
        <v>9.7000000000000011</v>
      </c>
      <c r="V744" s="42">
        <v>1.6666666666666667</v>
      </c>
      <c r="W744" s="42">
        <v>66</v>
      </c>
      <c r="X744" s="42">
        <v>47</v>
      </c>
      <c r="Y744" s="42">
        <v>1.2</v>
      </c>
      <c r="Z744" s="42">
        <v>1.2</v>
      </c>
      <c r="AA744" s="42">
        <v>0.2</v>
      </c>
      <c r="AB744" s="42">
        <v>0.2</v>
      </c>
      <c r="AC744" s="42">
        <v>1</v>
      </c>
      <c r="AD744" s="42">
        <v>0</v>
      </c>
      <c r="AE744" s="42">
        <v>0</v>
      </c>
      <c r="AF744" s="42">
        <v>0.2</v>
      </c>
      <c r="AG744" s="42">
        <v>0.6</v>
      </c>
      <c r="AH744" s="42">
        <v>0</v>
      </c>
      <c r="AI744" s="47">
        <v>2</v>
      </c>
      <c r="AJ744" s="47">
        <v>5</v>
      </c>
      <c r="AK744" s="47">
        <v>0</v>
      </c>
      <c r="AL744" s="47">
        <v>0</v>
      </c>
      <c r="AM744" s="47">
        <v>4</v>
      </c>
      <c r="AN744">
        <v>0</v>
      </c>
      <c r="AO744" s="47">
        <v>0</v>
      </c>
      <c r="AP744" s="47">
        <v>1</v>
      </c>
      <c r="AQ744" s="47">
        <v>1</v>
      </c>
      <c r="AR744" s="47">
        <v>0</v>
      </c>
      <c r="AS744" s="47">
        <v>4</v>
      </c>
      <c r="AT744" s="47">
        <v>1</v>
      </c>
      <c r="AU744" s="47">
        <v>1</v>
      </c>
      <c r="AV744" s="47">
        <v>1</v>
      </c>
      <c r="AW744" s="47">
        <v>1</v>
      </c>
      <c r="AX744" s="47">
        <v>0</v>
      </c>
      <c r="AY744">
        <v>0</v>
      </c>
      <c r="AZ744" s="47">
        <v>0</v>
      </c>
      <c r="BA744" s="47">
        <v>2</v>
      </c>
      <c r="BB744">
        <v>0</v>
      </c>
      <c r="BC744" t="s">
        <v>897</v>
      </c>
      <c r="BD744">
        <v>19.399999999999999</v>
      </c>
      <c r="BE744">
        <v>5.0999999999999996</v>
      </c>
      <c r="BF744">
        <v>2</v>
      </c>
      <c r="BG744">
        <v>3</v>
      </c>
    </row>
    <row r="745" spans="1:59" x14ac:dyDescent="0.25">
      <c r="A745" s="47">
        <v>1</v>
      </c>
      <c r="B745" s="47">
        <v>3</v>
      </c>
      <c r="C745" s="47">
        <v>5</v>
      </c>
      <c r="D745" s="47">
        <v>0</v>
      </c>
      <c r="E745" s="47">
        <v>0</v>
      </c>
      <c r="F745" s="47">
        <v>0</v>
      </c>
      <c r="G745" s="47">
        <v>0</v>
      </c>
      <c r="H745" s="47">
        <v>0</v>
      </c>
      <c r="I745" s="47">
        <v>0</v>
      </c>
      <c r="J745" s="47">
        <v>0</v>
      </c>
      <c r="K745" s="47">
        <v>21</v>
      </c>
      <c r="L745" s="47">
        <v>293</v>
      </c>
      <c r="M745" s="47">
        <v>2</v>
      </c>
      <c r="N745" s="47">
        <v>3</v>
      </c>
      <c r="O745" s="42">
        <v>-3.3</v>
      </c>
      <c r="P745" s="42">
        <v>0.73</v>
      </c>
      <c r="Q745" s="42">
        <v>0</v>
      </c>
      <c r="R745" s="42">
        <v>-0.47</v>
      </c>
      <c r="S745" s="47">
        <v>4</v>
      </c>
      <c r="T745" s="42">
        <v>-2.14</v>
      </c>
      <c r="U745" s="42">
        <v>-3.3</v>
      </c>
      <c r="V745" s="42">
        <v>0.46666666666666662</v>
      </c>
      <c r="W745" s="42">
        <v>78</v>
      </c>
      <c r="X745" s="42">
        <v>105</v>
      </c>
      <c r="Y745" s="42">
        <v>0</v>
      </c>
      <c r="Z745" s="42">
        <v>0.75</v>
      </c>
      <c r="AA745" s="42">
        <v>1.25</v>
      </c>
      <c r="AB745" s="42">
        <v>0.25</v>
      </c>
      <c r="AC745" s="42">
        <v>0</v>
      </c>
      <c r="AD745" s="42">
        <v>0</v>
      </c>
      <c r="AE745" s="42">
        <v>0</v>
      </c>
      <c r="AF745" s="42">
        <v>0</v>
      </c>
      <c r="AG745" s="42">
        <v>0</v>
      </c>
      <c r="AH745" s="42">
        <v>0</v>
      </c>
      <c r="AI745" s="47">
        <v>0</v>
      </c>
      <c r="AJ745" s="47">
        <v>0</v>
      </c>
      <c r="AK745" s="47">
        <v>1</v>
      </c>
      <c r="AL745" s="47">
        <v>0</v>
      </c>
      <c r="AM745" s="47">
        <v>0</v>
      </c>
      <c r="AN745">
        <v>0</v>
      </c>
      <c r="AO745" s="47">
        <v>0</v>
      </c>
      <c r="AP745" s="47">
        <v>0</v>
      </c>
      <c r="AQ745" s="47">
        <v>0</v>
      </c>
      <c r="AR745" s="47">
        <v>0</v>
      </c>
      <c r="AS745" s="47">
        <v>0</v>
      </c>
      <c r="AT745" s="47">
        <v>3</v>
      </c>
      <c r="AU745" s="47">
        <v>4</v>
      </c>
      <c r="AV745" s="47">
        <v>1</v>
      </c>
      <c r="AW745" s="47">
        <v>0</v>
      </c>
      <c r="AX745" s="47">
        <v>0</v>
      </c>
      <c r="AY745">
        <v>0</v>
      </c>
      <c r="AZ745" s="47">
        <v>0</v>
      </c>
      <c r="BA745" s="47">
        <v>0</v>
      </c>
      <c r="BB745">
        <v>0</v>
      </c>
      <c r="BC745" t="s">
        <v>531</v>
      </c>
      <c r="BD745">
        <v>-0.3</v>
      </c>
      <c r="BE745">
        <v>1.3999999999999995</v>
      </c>
      <c r="BF745">
        <v>0</v>
      </c>
      <c r="BG745">
        <v>3</v>
      </c>
    </row>
    <row r="746" spans="1:59" x14ac:dyDescent="0.25">
      <c r="A746" s="47">
        <v>0</v>
      </c>
      <c r="B746" s="47">
        <v>0</v>
      </c>
      <c r="C746" s="47">
        <v>0</v>
      </c>
      <c r="D746" s="47">
        <v>0</v>
      </c>
      <c r="E746" s="47">
        <v>1</v>
      </c>
      <c r="F746" s="47">
        <v>0</v>
      </c>
      <c r="G746" s="47">
        <v>1</v>
      </c>
      <c r="H746" s="47">
        <v>0</v>
      </c>
      <c r="I746" s="47">
        <v>0</v>
      </c>
      <c r="J746" s="47">
        <v>0</v>
      </c>
      <c r="K746" s="47">
        <v>21</v>
      </c>
      <c r="L746" s="47">
        <v>263</v>
      </c>
      <c r="M746" s="47">
        <v>4</v>
      </c>
      <c r="N746" s="47">
        <v>6</v>
      </c>
      <c r="O746" s="42">
        <v>1.7</v>
      </c>
      <c r="P746" s="42">
        <v>5.42</v>
      </c>
      <c r="Q746" s="42">
        <v>-1.58</v>
      </c>
      <c r="R746" s="42">
        <v>1.7</v>
      </c>
      <c r="S746" s="47">
        <v>1</v>
      </c>
      <c r="T746" s="42">
        <v>1.66</v>
      </c>
      <c r="U746" s="42">
        <v>1.7</v>
      </c>
      <c r="V746" s="42">
        <v>0</v>
      </c>
      <c r="W746" s="42">
        <v>12</v>
      </c>
      <c r="X746" s="42">
        <v>12</v>
      </c>
      <c r="Y746" s="42">
        <v>1</v>
      </c>
      <c r="Z746" s="42">
        <v>0</v>
      </c>
      <c r="AA746" s="42">
        <v>0</v>
      </c>
      <c r="AB746" s="42">
        <v>0</v>
      </c>
      <c r="AC746" s="42">
        <v>0</v>
      </c>
      <c r="AD746" s="42">
        <v>0</v>
      </c>
      <c r="AE746" s="42">
        <v>0</v>
      </c>
      <c r="AF746" s="42">
        <v>0</v>
      </c>
      <c r="AG746" s="42">
        <v>1</v>
      </c>
      <c r="AH746" s="42">
        <v>0</v>
      </c>
      <c r="AI746" s="47">
        <v>1</v>
      </c>
      <c r="AJ746" s="47">
        <v>0</v>
      </c>
      <c r="AK746" s="47">
        <v>0</v>
      </c>
      <c r="AL746" s="47">
        <v>0</v>
      </c>
      <c r="AM746" s="47">
        <v>0</v>
      </c>
      <c r="AN746">
        <v>0</v>
      </c>
      <c r="AO746" s="47">
        <v>0</v>
      </c>
      <c r="AP746" s="47">
        <v>0</v>
      </c>
      <c r="AQ746" s="47">
        <v>1</v>
      </c>
      <c r="AR746" s="47">
        <v>0</v>
      </c>
      <c r="AS746" s="47">
        <v>0</v>
      </c>
      <c r="AT746" s="47">
        <v>0</v>
      </c>
      <c r="AU746" s="47">
        <v>0</v>
      </c>
      <c r="AV746" s="47">
        <v>0</v>
      </c>
      <c r="AW746" s="47">
        <v>0</v>
      </c>
      <c r="AX746" s="47">
        <v>0</v>
      </c>
      <c r="AY746">
        <v>0</v>
      </c>
      <c r="AZ746" s="47">
        <v>0</v>
      </c>
      <c r="BA746" s="47">
        <v>0</v>
      </c>
      <c r="BB746">
        <v>0</v>
      </c>
      <c r="BC746" t="s">
        <v>613</v>
      </c>
      <c r="BD746">
        <v>1.7</v>
      </c>
      <c r="BE746">
        <v>0</v>
      </c>
      <c r="BF746">
        <v>1</v>
      </c>
      <c r="BG746">
        <v>0</v>
      </c>
    </row>
    <row r="747" spans="1:59" x14ac:dyDescent="0.25">
      <c r="A747" s="47">
        <v>0</v>
      </c>
      <c r="B747" s="47">
        <v>7</v>
      </c>
      <c r="C747" s="47">
        <v>1</v>
      </c>
      <c r="D747" s="47">
        <v>1</v>
      </c>
      <c r="E747" s="47">
        <v>2</v>
      </c>
      <c r="F747" s="47">
        <v>0</v>
      </c>
      <c r="G747" s="47">
        <v>1</v>
      </c>
      <c r="H747" s="47">
        <v>0</v>
      </c>
      <c r="I747" s="47">
        <v>0</v>
      </c>
      <c r="J747" s="47">
        <v>0</v>
      </c>
      <c r="K747" s="47">
        <v>21</v>
      </c>
      <c r="L747" s="47">
        <v>277</v>
      </c>
      <c r="M747" s="47">
        <v>5</v>
      </c>
      <c r="N747" s="47">
        <v>6</v>
      </c>
      <c r="O747" s="42">
        <v>4.0999999999999996</v>
      </c>
      <c r="P747" s="42">
        <v>2.4700000000000002</v>
      </c>
      <c r="Q747" s="42">
        <v>0.26</v>
      </c>
      <c r="R747" s="42">
        <v>2.75</v>
      </c>
      <c r="S747" s="47">
        <v>4</v>
      </c>
      <c r="T747" s="42">
        <v>3.5</v>
      </c>
      <c r="U747" s="42">
        <v>0</v>
      </c>
      <c r="V747" s="42">
        <v>2.75</v>
      </c>
      <c r="W747" s="42">
        <v>20</v>
      </c>
      <c r="X747" s="42">
        <v>20</v>
      </c>
      <c r="Y747" s="42">
        <v>0.5</v>
      </c>
      <c r="Z747" s="42">
        <v>1.75</v>
      </c>
      <c r="AA747" s="42">
        <v>0.25</v>
      </c>
      <c r="AB747" s="42">
        <v>0</v>
      </c>
      <c r="AC747" s="42">
        <v>0.25</v>
      </c>
      <c r="AD747" s="42">
        <v>0</v>
      </c>
      <c r="AE747" s="42">
        <v>0</v>
      </c>
      <c r="AF747" s="42">
        <v>0</v>
      </c>
      <c r="AG747" s="42">
        <v>0.25</v>
      </c>
      <c r="AH747" s="42">
        <v>0</v>
      </c>
      <c r="AI747" s="47">
        <v>0</v>
      </c>
      <c r="AJ747" s="47">
        <v>0</v>
      </c>
      <c r="AK747" s="47">
        <v>0</v>
      </c>
      <c r="AL747" s="47">
        <v>0</v>
      </c>
      <c r="AM747" s="47">
        <v>0</v>
      </c>
      <c r="AN747">
        <v>0</v>
      </c>
      <c r="AO747" s="47">
        <v>0</v>
      </c>
      <c r="AP747" s="47">
        <v>0</v>
      </c>
      <c r="AQ747" s="47">
        <v>0</v>
      </c>
      <c r="AR747" s="47">
        <v>0</v>
      </c>
      <c r="AS747" s="47">
        <v>2</v>
      </c>
      <c r="AT747" s="47">
        <v>7</v>
      </c>
      <c r="AU747" s="47">
        <v>1</v>
      </c>
      <c r="AV747" s="47">
        <v>0</v>
      </c>
      <c r="AW747" s="47">
        <v>1</v>
      </c>
      <c r="AX747" s="47">
        <v>0</v>
      </c>
      <c r="AY747">
        <v>0</v>
      </c>
      <c r="AZ747" s="47">
        <v>0</v>
      </c>
      <c r="BA747" s="47">
        <v>1</v>
      </c>
      <c r="BB747">
        <v>0</v>
      </c>
      <c r="BC747" t="s">
        <v>134</v>
      </c>
      <c r="BD747">
        <v>0</v>
      </c>
      <c r="BE747">
        <v>11.1</v>
      </c>
      <c r="BF747">
        <v>0</v>
      </c>
      <c r="BG747">
        <v>4</v>
      </c>
    </row>
    <row r="748" spans="1:59" x14ac:dyDescent="0.25">
      <c r="A748" s="47">
        <v>0</v>
      </c>
      <c r="B748" s="47">
        <v>1</v>
      </c>
      <c r="C748" s="47">
        <v>0</v>
      </c>
      <c r="D748" s="47">
        <v>2</v>
      </c>
      <c r="E748" s="47">
        <v>4</v>
      </c>
      <c r="F748" s="47">
        <v>0</v>
      </c>
      <c r="G748" s="47">
        <v>1</v>
      </c>
      <c r="H748" s="47">
        <v>2</v>
      </c>
      <c r="I748" s="47">
        <v>0</v>
      </c>
      <c r="J748" s="47">
        <v>0</v>
      </c>
      <c r="K748" s="47">
        <v>21</v>
      </c>
      <c r="L748" s="47">
        <v>276</v>
      </c>
      <c r="M748" s="47">
        <v>5</v>
      </c>
      <c r="N748" s="47">
        <v>6</v>
      </c>
      <c r="O748" s="42">
        <v>5.7</v>
      </c>
      <c r="P748" s="42">
        <v>4.92</v>
      </c>
      <c r="Q748" s="42">
        <v>0.88</v>
      </c>
      <c r="R748" s="42">
        <v>2.5499999999999998</v>
      </c>
      <c r="S748" s="47">
        <v>7</v>
      </c>
      <c r="T748" s="42">
        <v>4.7300000000000004</v>
      </c>
      <c r="U748" s="42">
        <v>2.4749999999999996</v>
      </c>
      <c r="V748" s="42">
        <v>2.6333333333333333</v>
      </c>
      <c r="W748" s="42">
        <v>25</v>
      </c>
      <c r="X748" s="42">
        <v>30</v>
      </c>
      <c r="Y748" s="42">
        <v>0.56999999999999995</v>
      </c>
      <c r="Z748" s="42">
        <v>0.14000000000000001</v>
      </c>
      <c r="AA748" s="42">
        <v>0</v>
      </c>
      <c r="AB748" s="42">
        <v>0</v>
      </c>
      <c r="AC748" s="42">
        <v>0.28999999999999998</v>
      </c>
      <c r="AD748" s="42">
        <v>0</v>
      </c>
      <c r="AE748" s="42">
        <v>0</v>
      </c>
      <c r="AF748" s="42">
        <v>0.28999999999999998</v>
      </c>
      <c r="AG748" s="42">
        <v>0.14000000000000001</v>
      </c>
      <c r="AH748" s="42">
        <v>0</v>
      </c>
      <c r="AI748" s="47">
        <v>1</v>
      </c>
      <c r="AJ748" s="47">
        <v>0</v>
      </c>
      <c r="AK748" s="47">
        <v>0</v>
      </c>
      <c r="AL748" s="47">
        <v>0</v>
      </c>
      <c r="AM748" s="47">
        <v>2</v>
      </c>
      <c r="AN748">
        <v>0</v>
      </c>
      <c r="AO748" s="47">
        <v>0</v>
      </c>
      <c r="AP748" s="47">
        <v>1</v>
      </c>
      <c r="AQ748" s="47">
        <v>0</v>
      </c>
      <c r="AR748" s="47">
        <v>0</v>
      </c>
      <c r="AS748" s="47">
        <v>3</v>
      </c>
      <c r="AT748" s="47">
        <v>1</v>
      </c>
      <c r="AU748" s="47">
        <v>0</v>
      </c>
      <c r="AV748" s="47">
        <v>0</v>
      </c>
      <c r="AW748" s="47">
        <v>0</v>
      </c>
      <c r="AX748" s="47">
        <v>0</v>
      </c>
      <c r="AY748">
        <v>0</v>
      </c>
      <c r="AZ748" s="47">
        <v>1</v>
      </c>
      <c r="BA748" s="47">
        <v>1</v>
      </c>
      <c r="BB748">
        <v>0</v>
      </c>
      <c r="BC748" t="s">
        <v>677</v>
      </c>
      <c r="BD748">
        <v>10.1</v>
      </c>
      <c r="BE748">
        <v>11.899999999999999</v>
      </c>
      <c r="BF748">
        <v>4</v>
      </c>
      <c r="BG748">
        <v>5</v>
      </c>
    </row>
    <row r="749" spans="1:59" x14ac:dyDescent="0.25">
      <c r="A749" s="47">
        <v>0</v>
      </c>
      <c r="B749" s="47">
        <v>0</v>
      </c>
      <c r="C749" s="47">
        <v>0</v>
      </c>
      <c r="D749" s="47">
        <v>0</v>
      </c>
      <c r="E749" s="47">
        <v>0</v>
      </c>
      <c r="F749" s="47">
        <v>0</v>
      </c>
      <c r="G749" s="47">
        <v>0</v>
      </c>
      <c r="H749" s="47">
        <v>0</v>
      </c>
      <c r="I749" s="47">
        <v>0</v>
      </c>
      <c r="J749" s="47">
        <v>0</v>
      </c>
      <c r="K749" s="47">
        <v>21</v>
      </c>
      <c r="L749" s="47">
        <v>290</v>
      </c>
      <c r="M749" s="47">
        <v>6</v>
      </c>
      <c r="N749" s="47">
        <v>7</v>
      </c>
      <c r="O749" s="42">
        <v>4.8899999999999997</v>
      </c>
      <c r="P749" s="42">
        <v>9.73</v>
      </c>
      <c r="Q749" s="42">
        <v>0.27</v>
      </c>
      <c r="R749" s="42">
        <v>5.04</v>
      </c>
      <c r="S749" s="47">
        <v>11</v>
      </c>
      <c r="T749" s="42">
        <v>4.2300000000000004</v>
      </c>
      <c r="U749" s="42">
        <v>0</v>
      </c>
      <c r="V749" s="42">
        <v>0</v>
      </c>
      <c r="W749" s="42">
        <v>0</v>
      </c>
      <c r="X749" s="42">
        <v>0</v>
      </c>
      <c r="Y749" s="42">
        <v>0</v>
      </c>
      <c r="Z749" s="42">
        <v>0</v>
      </c>
      <c r="AA749" s="42">
        <v>0</v>
      </c>
      <c r="AB749" s="42">
        <v>0</v>
      </c>
      <c r="AC749" s="42">
        <v>0</v>
      </c>
      <c r="AD749" s="42">
        <v>0</v>
      </c>
      <c r="AE749" s="42">
        <v>0</v>
      </c>
      <c r="AF749" s="42">
        <v>0</v>
      </c>
      <c r="AG749" s="42">
        <v>0</v>
      </c>
      <c r="AH749" s="42">
        <v>0</v>
      </c>
      <c r="AI749" s="47">
        <v>0</v>
      </c>
      <c r="AJ749" s="47">
        <v>0</v>
      </c>
      <c r="AK749" s="47">
        <v>0</v>
      </c>
      <c r="AL749" s="47">
        <v>0</v>
      </c>
      <c r="AM749" s="47">
        <v>0</v>
      </c>
      <c r="AN749">
        <v>0</v>
      </c>
      <c r="AO749" s="47">
        <v>0</v>
      </c>
      <c r="AP749" s="47">
        <v>0</v>
      </c>
      <c r="AQ749" s="47">
        <v>0</v>
      </c>
      <c r="AR749" s="47">
        <v>0</v>
      </c>
      <c r="AS749" s="47">
        <v>0</v>
      </c>
      <c r="AT749" s="47">
        <v>0</v>
      </c>
      <c r="AU749" s="47">
        <v>0</v>
      </c>
      <c r="AV749" s="47">
        <v>0</v>
      </c>
      <c r="AW749" s="47">
        <v>0</v>
      </c>
      <c r="AX749" s="47">
        <v>0</v>
      </c>
      <c r="AY749">
        <v>0</v>
      </c>
      <c r="AZ749" s="47">
        <v>0</v>
      </c>
      <c r="BA749" s="47">
        <v>0</v>
      </c>
      <c r="BB749">
        <v>0</v>
      </c>
      <c r="BC749" t="s">
        <v>683</v>
      </c>
      <c r="BD749">
        <v>0</v>
      </c>
      <c r="BE749">
        <v>0</v>
      </c>
      <c r="BF749">
        <v>0</v>
      </c>
      <c r="BG749">
        <v>0</v>
      </c>
    </row>
    <row r="750" spans="1:59" x14ac:dyDescent="0.25">
      <c r="A750" s="47">
        <v>1</v>
      </c>
      <c r="B750" s="47">
        <v>3</v>
      </c>
      <c r="C750" s="47">
        <v>7</v>
      </c>
      <c r="D750" s="47">
        <v>5</v>
      </c>
      <c r="E750" s="47">
        <v>13</v>
      </c>
      <c r="F750" s="47">
        <v>1</v>
      </c>
      <c r="G750" s="47">
        <v>2</v>
      </c>
      <c r="H750" s="47">
        <v>0</v>
      </c>
      <c r="I750" s="47">
        <v>0</v>
      </c>
      <c r="J750" s="47">
        <v>0</v>
      </c>
      <c r="K750" s="47">
        <v>21</v>
      </c>
      <c r="L750" s="47">
        <v>285</v>
      </c>
      <c r="M750" s="47">
        <v>5</v>
      </c>
      <c r="N750" s="47">
        <v>7</v>
      </c>
      <c r="O750" s="42">
        <v>-0.5</v>
      </c>
      <c r="P750" s="42">
        <v>8.3800000000000008</v>
      </c>
      <c r="Q750" s="42">
        <v>-0.79</v>
      </c>
      <c r="R750" s="42">
        <v>2.95</v>
      </c>
      <c r="S750" s="47">
        <v>7</v>
      </c>
      <c r="T750" s="42">
        <v>0.05</v>
      </c>
      <c r="U750" s="42">
        <v>3.4333333333333336</v>
      </c>
      <c r="V750" s="42">
        <v>2.5750000000000002</v>
      </c>
      <c r="W750" s="42">
        <v>68</v>
      </c>
      <c r="X750" s="42">
        <v>54</v>
      </c>
      <c r="Y750" s="42">
        <v>1.86</v>
      </c>
      <c r="Z750" s="42">
        <v>0.43</v>
      </c>
      <c r="AA750" s="42">
        <v>1</v>
      </c>
      <c r="AB750" s="42">
        <v>0.14000000000000001</v>
      </c>
      <c r="AC750" s="42">
        <v>0.71</v>
      </c>
      <c r="AD750" s="42">
        <v>0</v>
      </c>
      <c r="AE750" s="42">
        <v>0.14000000000000001</v>
      </c>
      <c r="AF750" s="42">
        <v>0</v>
      </c>
      <c r="AG750" s="42">
        <v>0.28999999999999998</v>
      </c>
      <c r="AH750" s="42">
        <v>0</v>
      </c>
      <c r="AI750" s="47">
        <v>5</v>
      </c>
      <c r="AJ750" s="47">
        <v>1</v>
      </c>
      <c r="AK750" s="47">
        <v>3</v>
      </c>
      <c r="AL750" s="47">
        <v>0</v>
      </c>
      <c r="AM750" s="47">
        <v>2</v>
      </c>
      <c r="AN750">
        <v>1</v>
      </c>
      <c r="AO750" s="47">
        <v>0</v>
      </c>
      <c r="AP750" s="47">
        <v>0</v>
      </c>
      <c r="AQ750" s="47">
        <v>1</v>
      </c>
      <c r="AR750" s="47">
        <v>0</v>
      </c>
      <c r="AS750" s="47">
        <v>8</v>
      </c>
      <c r="AT750" s="47">
        <v>2</v>
      </c>
      <c r="AU750" s="47">
        <v>4</v>
      </c>
      <c r="AV750" s="47">
        <v>1</v>
      </c>
      <c r="AW750" s="47">
        <v>3</v>
      </c>
      <c r="AX750" s="47">
        <v>0</v>
      </c>
      <c r="AY750">
        <v>0</v>
      </c>
      <c r="AZ750" s="47">
        <v>0</v>
      </c>
      <c r="BA750" s="47">
        <v>1</v>
      </c>
      <c r="BB750">
        <v>0</v>
      </c>
      <c r="BC750" t="s">
        <v>611</v>
      </c>
      <c r="BD750">
        <v>10.6</v>
      </c>
      <c r="BE750">
        <v>7.8000000000000007</v>
      </c>
      <c r="BF750">
        <v>3</v>
      </c>
      <c r="BG750">
        <v>3</v>
      </c>
    </row>
    <row r="751" spans="1:59" x14ac:dyDescent="0.25">
      <c r="A751" s="47">
        <v>0</v>
      </c>
      <c r="B751" s="47">
        <v>0</v>
      </c>
      <c r="C751" s="47">
        <v>0</v>
      </c>
      <c r="D751" s="47">
        <v>0</v>
      </c>
      <c r="E751" s="47">
        <v>0</v>
      </c>
      <c r="F751" s="47">
        <v>0</v>
      </c>
      <c r="G751" s="47">
        <v>0</v>
      </c>
      <c r="H751" s="47">
        <v>0</v>
      </c>
      <c r="I751" s="47">
        <v>0</v>
      </c>
      <c r="J751" s="47">
        <v>0</v>
      </c>
      <c r="K751" s="47">
        <v>21</v>
      </c>
      <c r="L751" s="47">
        <v>293</v>
      </c>
      <c r="M751" s="47">
        <v>6</v>
      </c>
      <c r="N751" s="47">
        <v>7</v>
      </c>
      <c r="O751" s="42">
        <v>3.94</v>
      </c>
      <c r="P751" s="42">
        <v>11.1</v>
      </c>
      <c r="Q751" s="42">
        <v>-0.04</v>
      </c>
      <c r="R751" s="42">
        <v>5.34</v>
      </c>
      <c r="S751" s="47">
        <v>10</v>
      </c>
      <c r="T751" s="42">
        <v>3.5</v>
      </c>
      <c r="U751" s="42">
        <v>0</v>
      </c>
      <c r="V751" s="42">
        <v>0</v>
      </c>
      <c r="W751" s="42">
        <v>0</v>
      </c>
      <c r="X751" s="42">
        <v>0</v>
      </c>
      <c r="Y751" s="42">
        <v>0</v>
      </c>
      <c r="Z751" s="42">
        <v>0</v>
      </c>
      <c r="AA751" s="42">
        <v>0</v>
      </c>
      <c r="AB751" s="42">
        <v>0</v>
      </c>
      <c r="AC751" s="42">
        <v>0</v>
      </c>
      <c r="AD751" s="42">
        <v>0</v>
      </c>
      <c r="AE751" s="42">
        <v>0</v>
      </c>
      <c r="AF751" s="42">
        <v>0</v>
      </c>
      <c r="AG751" s="42">
        <v>0</v>
      </c>
      <c r="AH751" s="42">
        <v>0</v>
      </c>
      <c r="AI751" s="47">
        <v>0</v>
      </c>
      <c r="AJ751" s="47">
        <v>0</v>
      </c>
      <c r="AK751" s="47">
        <v>0</v>
      </c>
      <c r="AL751" s="47">
        <v>0</v>
      </c>
      <c r="AM751" s="47">
        <v>0</v>
      </c>
      <c r="AN751">
        <v>0</v>
      </c>
      <c r="AO751" s="47">
        <v>0</v>
      </c>
      <c r="AP751" s="47">
        <v>0</v>
      </c>
      <c r="AQ751" s="47">
        <v>0</v>
      </c>
      <c r="AR751" s="47">
        <v>0</v>
      </c>
      <c r="AS751" s="47">
        <v>0</v>
      </c>
      <c r="AT751" s="47">
        <v>0</v>
      </c>
      <c r="AU751" s="47">
        <v>0</v>
      </c>
      <c r="AV751" s="47">
        <v>0</v>
      </c>
      <c r="AW751" s="47">
        <v>0</v>
      </c>
      <c r="AX751" s="47">
        <v>0</v>
      </c>
      <c r="AY751">
        <v>0</v>
      </c>
      <c r="AZ751" s="47">
        <v>0</v>
      </c>
      <c r="BA751" s="47">
        <v>0</v>
      </c>
      <c r="BB751">
        <v>0</v>
      </c>
      <c r="BC751" t="s">
        <v>586</v>
      </c>
      <c r="BD751">
        <v>0</v>
      </c>
      <c r="BE751">
        <v>0</v>
      </c>
      <c r="BF751">
        <v>0</v>
      </c>
      <c r="BG751">
        <v>0</v>
      </c>
    </row>
    <row r="752" spans="1:59" x14ac:dyDescent="0.25">
      <c r="A752" s="47">
        <v>0</v>
      </c>
      <c r="B752" s="47">
        <v>0</v>
      </c>
      <c r="C752" s="47">
        <v>0</v>
      </c>
      <c r="D752" s="47">
        <v>0</v>
      </c>
      <c r="E752" s="47">
        <v>0</v>
      </c>
      <c r="F752" s="47">
        <v>0</v>
      </c>
      <c r="G752" s="47">
        <v>0</v>
      </c>
      <c r="H752" s="47">
        <v>0</v>
      </c>
      <c r="I752" s="47">
        <v>0</v>
      </c>
      <c r="J752" s="47">
        <v>0</v>
      </c>
      <c r="K752" s="47">
        <v>21</v>
      </c>
      <c r="L752" s="47">
        <v>282</v>
      </c>
      <c r="M752" s="47">
        <v>6</v>
      </c>
      <c r="N752" s="47">
        <v>7</v>
      </c>
      <c r="O752" s="42">
        <v>9.16</v>
      </c>
      <c r="P752" s="42">
        <v>10.88</v>
      </c>
      <c r="Q752" s="42">
        <v>1.1599999999999999</v>
      </c>
      <c r="R752" s="42">
        <v>4.7699999999999996</v>
      </c>
      <c r="S752" s="47">
        <v>11</v>
      </c>
      <c r="T752" s="42">
        <v>7.45</v>
      </c>
      <c r="U752" s="42">
        <v>0</v>
      </c>
      <c r="V752" s="42">
        <v>0</v>
      </c>
      <c r="W752" s="42">
        <v>0</v>
      </c>
      <c r="X752" s="42">
        <v>0</v>
      </c>
      <c r="Y752" s="42">
        <v>0</v>
      </c>
      <c r="Z752" s="42">
        <v>0</v>
      </c>
      <c r="AA752" s="42">
        <v>0</v>
      </c>
      <c r="AB752" s="42">
        <v>0</v>
      </c>
      <c r="AC752" s="42">
        <v>0</v>
      </c>
      <c r="AD752" s="42">
        <v>0</v>
      </c>
      <c r="AE752" s="42">
        <v>0</v>
      </c>
      <c r="AF752" s="42">
        <v>0</v>
      </c>
      <c r="AG752" s="42">
        <v>0</v>
      </c>
      <c r="AH752" s="42">
        <v>0</v>
      </c>
      <c r="AI752" s="47">
        <v>0</v>
      </c>
      <c r="AJ752" s="47">
        <v>0</v>
      </c>
      <c r="AK752" s="47">
        <v>0</v>
      </c>
      <c r="AL752" s="47">
        <v>0</v>
      </c>
      <c r="AM752" s="47">
        <v>0</v>
      </c>
      <c r="AN752">
        <v>0</v>
      </c>
      <c r="AO752" s="47">
        <v>0</v>
      </c>
      <c r="AP752" s="47">
        <v>0</v>
      </c>
      <c r="AQ752" s="47">
        <v>0</v>
      </c>
      <c r="AR752" s="47">
        <v>0</v>
      </c>
      <c r="AS752" s="47">
        <v>0</v>
      </c>
      <c r="AT752" s="47">
        <v>0</v>
      </c>
      <c r="AU752" s="47">
        <v>0</v>
      </c>
      <c r="AV752" s="47">
        <v>0</v>
      </c>
      <c r="AW752" s="47">
        <v>0</v>
      </c>
      <c r="AX752" s="47">
        <v>0</v>
      </c>
      <c r="AY752">
        <v>0</v>
      </c>
      <c r="AZ752" s="47">
        <v>0</v>
      </c>
      <c r="BA752" s="47">
        <v>0</v>
      </c>
      <c r="BB752">
        <v>0</v>
      </c>
      <c r="BC752" t="s">
        <v>503</v>
      </c>
      <c r="BD752">
        <v>0</v>
      </c>
      <c r="BE752">
        <v>0</v>
      </c>
      <c r="BF752">
        <v>0</v>
      </c>
      <c r="BG752">
        <v>0</v>
      </c>
    </row>
    <row r="753" spans="1:59" x14ac:dyDescent="0.25">
      <c r="A753" s="47">
        <v>0</v>
      </c>
      <c r="B753" s="47">
        <v>5</v>
      </c>
      <c r="C753" s="47">
        <v>5</v>
      </c>
      <c r="D753" s="47">
        <v>4</v>
      </c>
      <c r="E753" s="47">
        <v>6</v>
      </c>
      <c r="F753" s="47">
        <v>0</v>
      </c>
      <c r="G753" s="47">
        <v>1</v>
      </c>
      <c r="H753" s="47">
        <v>0</v>
      </c>
      <c r="I753" s="47">
        <v>0</v>
      </c>
      <c r="J753" s="47">
        <v>0</v>
      </c>
      <c r="K753" s="47">
        <v>21</v>
      </c>
      <c r="L753" s="47">
        <v>294</v>
      </c>
      <c r="M753" s="47">
        <v>4</v>
      </c>
      <c r="N753" s="47">
        <v>6</v>
      </c>
      <c r="O753" s="42">
        <v>1</v>
      </c>
      <c r="P753" s="42">
        <v>4.0599999999999996</v>
      </c>
      <c r="Q753" s="42">
        <v>0.09</v>
      </c>
      <c r="R753" s="42">
        <v>1.49</v>
      </c>
      <c r="S753" s="47">
        <v>8</v>
      </c>
      <c r="T753" s="42">
        <v>1.17</v>
      </c>
      <c r="U753" s="42">
        <v>1.1499999999999999</v>
      </c>
      <c r="V753" s="42">
        <v>1.8250000000000002</v>
      </c>
      <c r="W753" s="42">
        <v>45</v>
      </c>
      <c r="X753" s="42">
        <v>50</v>
      </c>
      <c r="Y753" s="42">
        <v>0.75</v>
      </c>
      <c r="Z753" s="42">
        <v>0.62</v>
      </c>
      <c r="AA753" s="42">
        <v>0.62</v>
      </c>
      <c r="AB753" s="42">
        <v>0</v>
      </c>
      <c r="AC753" s="42">
        <v>0.5</v>
      </c>
      <c r="AD753" s="42">
        <v>0</v>
      </c>
      <c r="AE753" s="42">
        <v>0</v>
      </c>
      <c r="AF753" s="42">
        <v>0</v>
      </c>
      <c r="AG753" s="42">
        <v>0.12</v>
      </c>
      <c r="AH753" s="42">
        <v>0</v>
      </c>
      <c r="AI753" s="47">
        <v>2</v>
      </c>
      <c r="AJ753" s="47">
        <v>1</v>
      </c>
      <c r="AK753" s="47">
        <v>4</v>
      </c>
      <c r="AL753" s="47">
        <v>0</v>
      </c>
      <c r="AM753" s="47">
        <v>3</v>
      </c>
      <c r="AN753">
        <v>0</v>
      </c>
      <c r="AO753" s="47">
        <v>0</v>
      </c>
      <c r="AP753" s="47">
        <v>0</v>
      </c>
      <c r="AQ753" s="47">
        <v>1</v>
      </c>
      <c r="AR753" s="47">
        <v>0</v>
      </c>
      <c r="AS753" s="47">
        <v>4</v>
      </c>
      <c r="AT753" s="47">
        <v>4</v>
      </c>
      <c r="AU753" s="47">
        <v>1</v>
      </c>
      <c r="AV753" s="47">
        <v>0</v>
      </c>
      <c r="AW753" s="47">
        <v>1</v>
      </c>
      <c r="AX753" s="47">
        <v>0</v>
      </c>
      <c r="AY753">
        <v>0</v>
      </c>
      <c r="AZ753" s="47">
        <v>0</v>
      </c>
      <c r="BA753" s="47">
        <v>0</v>
      </c>
      <c r="BB753">
        <v>0</v>
      </c>
      <c r="BC753" t="s">
        <v>652</v>
      </c>
      <c r="BD753">
        <v>4.6000000000000005</v>
      </c>
      <c r="BE753">
        <v>7.3</v>
      </c>
      <c r="BF753">
        <v>4</v>
      </c>
      <c r="BG753">
        <v>4</v>
      </c>
    </row>
    <row r="754" spans="1:59" x14ac:dyDescent="0.25">
      <c r="A754" s="47">
        <v>1</v>
      </c>
      <c r="B754" s="47">
        <v>2</v>
      </c>
      <c r="C754" s="47">
        <v>5</v>
      </c>
      <c r="D754" s="47">
        <v>0</v>
      </c>
      <c r="E754" s="47">
        <v>6</v>
      </c>
      <c r="F754" s="47">
        <v>0</v>
      </c>
      <c r="G754" s="47">
        <v>0</v>
      </c>
      <c r="H754" s="47">
        <v>1</v>
      </c>
      <c r="I754" s="47">
        <v>0</v>
      </c>
      <c r="J754" s="47">
        <v>0</v>
      </c>
      <c r="K754" s="47">
        <v>21</v>
      </c>
      <c r="L754" s="47">
        <v>267</v>
      </c>
      <c r="M754" s="47">
        <v>5</v>
      </c>
      <c r="N754" s="47">
        <v>2</v>
      </c>
      <c r="O754" s="42">
        <v>1.7</v>
      </c>
      <c r="P754" s="42">
        <v>3.36</v>
      </c>
      <c r="Q754" s="42">
        <v>-0.71</v>
      </c>
      <c r="R754" s="42">
        <v>2.73</v>
      </c>
      <c r="S754" s="47">
        <v>4</v>
      </c>
      <c r="T754" s="42">
        <v>1.69</v>
      </c>
      <c r="U754" s="42">
        <v>3.0666666666666664</v>
      </c>
      <c r="V754" s="42">
        <v>1.7</v>
      </c>
      <c r="W754" s="42">
        <v>57</v>
      </c>
      <c r="X754" s="42">
        <v>71</v>
      </c>
      <c r="Y754" s="42">
        <v>1.5</v>
      </c>
      <c r="Z754" s="42">
        <v>0.5</v>
      </c>
      <c r="AA754" s="42">
        <v>1.25</v>
      </c>
      <c r="AB754" s="42">
        <v>0.25</v>
      </c>
      <c r="AC754" s="42">
        <v>0</v>
      </c>
      <c r="AD754" s="42">
        <v>0</v>
      </c>
      <c r="AE754" s="42">
        <v>0</v>
      </c>
      <c r="AF754" s="42">
        <v>0.25</v>
      </c>
      <c r="AG754" s="42">
        <v>0</v>
      </c>
      <c r="AH754" s="42">
        <v>0</v>
      </c>
      <c r="AI754" s="47">
        <v>5</v>
      </c>
      <c r="AJ754" s="47">
        <v>1</v>
      </c>
      <c r="AK754" s="47">
        <v>5</v>
      </c>
      <c r="AL754" s="47">
        <v>1</v>
      </c>
      <c r="AM754" s="47">
        <v>0</v>
      </c>
      <c r="AN754">
        <v>0</v>
      </c>
      <c r="AO754" s="47">
        <v>0</v>
      </c>
      <c r="AP754" s="47">
        <v>1</v>
      </c>
      <c r="AQ754" s="47">
        <v>0</v>
      </c>
      <c r="AR754" s="47">
        <v>0</v>
      </c>
      <c r="AS754" s="47">
        <v>1</v>
      </c>
      <c r="AT754" s="47">
        <v>1</v>
      </c>
      <c r="AU754" s="47">
        <v>0</v>
      </c>
      <c r="AV754" s="47">
        <v>0</v>
      </c>
      <c r="AW754" s="47">
        <v>0</v>
      </c>
      <c r="AX754" s="47">
        <v>0</v>
      </c>
      <c r="AY754">
        <v>0</v>
      </c>
      <c r="AZ754" s="47">
        <v>0</v>
      </c>
      <c r="BA754" s="47">
        <v>0</v>
      </c>
      <c r="BB754">
        <v>0</v>
      </c>
      <c r="BC754" t="s">
        <v>572</v>
      </c>
      <c r="BD754">
        <v>9.1999999999999993</v>
      </c>
      <c r="BE754">
        <v>1.7</v>
      </c>
      <c r="BF754">
        <v>3</v>
      </c>
      <c r="BG754">
        <v>1</v>
      </c>
    </row>
    <row r="755" spans="1:59" x14ac:dyDescent="0.25">
      <c r="A755" s="47">
        <v>0</v>
      </c>
      <c r="B755" s="47">
        <v>0</v>
      </c>
      <c r="C755" s="47">
        <v>0</v>
      </c>
      <c r="D755" s="47">
        <v>0</v>
      </c>
      <c r="E755" s="47">
        <v>0</v>
      </c>
      <c r="F755" s="47">
        <v>0</v>
      </c>
      <c r="G755" s="47">
        <v>0</v>
      </c>
      <c r="H755" s="47">
        <v>0</v>
      </c>
      <c r="I755" s="47">
        <v>0</v>
      </c>
      <c r="J755" s="47">
        <v>0</v>
      </c>
      <c r="K755" s="47">
        <v>21</v>
      </c>
      <c r="L755" s="47">
        <v>294</v>
      </c>
      <c r="M755" s="47">
        <v>6</v>
      </c>
      <c r="N755" s="47">
        <v>6</v>
      </c>
      <c r="O755" s="42">
        <v>2.44</v>
      </c>
      <c r="P755" s="42">
        <v>9.57</v>
      </c>
      <c r="Q755" s="42">
        <v>-0.41</v>
      </c>
      <c r="R755" s="42">
        <v>5.0599999999999996</v>
      </c>
      <c r="S755" s="47">
        <v>9</v>
      </c>
      <c r="T755" s="42">
        <v>2.37</v>
      </c>
      <c r="U755" s="42">
        <v>0</v>
      </c>
      <c r="V755" s="42">
        <v>0</v>
      </c>
      <c r="W755" s="42">
        <v>0</v>
      </c>
      <c r="X755" s="42">
        <v>0</v>
      </c>
      <c r="Y755" s="42">
        <v>0</v>
      </c>
      <c r="Z755" s="42">
        <v>0</v>
      </c>
      <c r="AA755" s="42">
        <v>0</v>
      </c>
      <c r="AB755" s="42">
        <v>0</v>
      </c>
      <c r="AC755" s="42">
        <v>0</v>
      </c>
      <c r="AD755" s="42">
        <v>0</v>
      </c>
      <c r="AE755" s="42">
        <v>0</v>
      </c>
      <c r="AF755" s="42">
        <v>0</v>
      </c>
      <c r="AG755" s="42">
        <v>0</v>
      </c>
      <c r="AH755" s="42">
        <v>0</v>
      </c>
      <c r="AI755" s="47">
        <v>0</v>
      </c>
      <c r="AJ755" s="47">
        <v>0</v>
      </c>
      <c r="AK755" s="47">
        <v>0</v>
      </c>
      <c r="AL755" s="47">
        <v>0</v>
      </c>
      <c r="AM755" s="47">
        <v>0</v>
      </c>
      <c r="AN755">
        <v>0</v>
      </c>
      <c r="AO755" s="47">
        <v>0</v>
      </c>
      <c r="AP755" s="47">
        <v>0</v>
      </c>
      <c r="AQ755" s="47">
        <v>0</v>
      </c>
      <c r="AR755" s="47">
        <v>0</v>
      </c>
      <c r="AS755" s="47">
        <v>0</v>
      </c>
      <c r="AT755" s="47">
        <v>0</v>
      </c>
      <c r="AU755" s="47">
        <v>0</v>
      </c>
      <c r="AV755" s="47">
        <v>0</v>
      </c>
      <c r="AW755" s="47">
        <v>0</v>
      </c>
      <c r="AX755" s="47">
        <v>0</v>
      </c>
      <c r="AY755">
        <v>0</v>
      </c>
      <c r="AZ755" s="47">
        <v>0</v>
      </c>
      <c r="BA755" s="47">
        <v>0</v>
      </c>
      <c r="BB755">
        <v>0</v>
      </c>
      <c r="BC755" t="s">
        <v>548</v>
      </c>
      <c r="BD755">
        <v>0</v>
      </c>
      <c r="BE755">
        <v>0</v>
      </c>
      <c r="BF755">
        <v>0</v>
      </c>
      <c r="BG755">
        <v>0</v>
      </c>
    </row>
    <row r="756" spans="1:59" x14ac:dyDescent="0.25">
      <c r="A756" s="47">
        <v>2</v>
      </c>
      <c r="B756" s="47">
        <v>15</v>
      </c>
      <c r="C756" s="47">
        <v>9</v>
      </c>
      <c r="D756" s="47">
        <v>1</v>
      </c>
      <c r="E756" s="47">
        <v>2</v>
      </c>
      <c r="F756" s="47">
        <v>0</v>
      </c>
      <c r="G756" s="47">
        <v>0</v>
      </c>
      <c r="H756" s="47">
        <v>0</v>
      </c>
      <c r="I756" s="47">
        <v>0</v>
      </c>
      <c r="J756" s="47">
        <v>0</v>
      </c>
      <c r="K756" s="47">
        <v>21</v>
      </c>
      <c r="L756" s="47">
        <v>264</v>
      </c>
      <c r="M756" s="47">
        <v>4</v>
      </c>
      <c r="N756" s="47">
        <v>7</v>
      </c>
      <c r="O756" s="42">
        <v>0.8</v>
      </c>
      <c r="P756" s="42">
        <v>2.66</v>
      </c>
      <c r="Q756" s="42">
        <v>-0.56000000000000005</v>
      </c>
      <c r="R756" s="42">
        <v>3.02</v>
      </c>
      <c r="S756" s="47">
        <v>5</v>
      </c>
      <c r="T756" s="42">
        <v>1.03</v>
      </c>
      <c r="U756" s="42">
        <v>2.1999999999999997</v>
      </c>
      <c r="V756" s="42">
        <v>4.25</v>
      </c>
      <c r="W756" s="42">
        <v>72</v>
      </c>
      <c r="X756" s="42">
        <v>56</v>
      </c>
      <c r="Y756" s="42">
        <v>0.4</v>
      </c>
      <c r="Z756" s="42">
        <v>3</v>
      </c>
      <c r="AA756" s="42">
        <v>1.8</v>
      </c>
      <c r="AB756" s="42">
        <v>0.4</v>
      </c>
      <c r="AC756" s="42">
        <v>0.2</v>
      </c>
      <c r="AD756" s="42">
        <v>0</v>
      </c>
      <c r="AE756" s="42">
        <v>0</v>
      </c>
      <c r="AF756" s="42">
        <v>0</v>
      </c>
      <c r="AG756" s="42">
        <v>0</v>
      </c>
      <c r="AH756" s="42">
        <v>0</v>
      </c>
      <c r="AI756" s="47">
        <v>1</v>
      </c>
      <c r="AJ756" s="47">
        <v>7</v>
      </c>
      <c r="AK756" s="47">
        <v>7</v>
      </c>
      <c r="AL756" s="47">
        <v>1</v>
      </c>
      <c r="AM756" s="47">
        <v>1</v>
      </c>
      <c r="AN756">
        <v>0</v>
      </c>
      <c r="AO756" s="47">
        <v>0</v>
      </c>
      <c r="AP756" s="47">
        <v>0</v>
      </c>
      <c r="AQ756" s="47">
        <v>0</v>
      </c>
      <c r="AR756" s="47">
        <v>0</v>
      </c>
      <c r="AS756" s="47">
        <v>1</v>
      </c>
      <c r="AT756" s="47">
        <v>8</v>
      </c>
      <c r="AU756" s="47">
        <v>2</v>
      </c>
      <c r="AV756" s="47">
        <v>1</v>
      </c>
      <c r="AW756" s="47">
        <v>0</v>
      </c>
      <c r="AX756" s="47">
        <v>0</v>
      </c>
      <c r="AY756">
        <v>0</v>
      </c>
      <c r="AZ756" s="47">
        <v>0</v>
      </c>
      <c r="BA756" s="47">
        <v>0</v>
      </c>
      <c r="BB756">
        <v>0</v>
      </c>
      <c r="BC756" t="s">
        <v>423</v>
      </c>
      <c r="BD756">
        <v>6.6000000000000005</v>
      </c>
      <c r="BE756">
        <v>8.5</v>
      </c>
      <c r="BF756">
        <v>3</v>
      </c>
      <c r="BG756">
        <v>2</v>
      </c>
    </row>
    <row r="757" spans="1:59" x14ac:dyDescent="0.25">
      <c r="A757" s="47">
        <v>1</v>
      </c>
      <c r="B757" s="47">
        <v>7</v>
      </c>
      <c r="C757" s="47">
        <v>7</v>
      </c>
      <c r="D757" s="47">
        <v>0</v>
      </c>
      <c r="E757" s="47">
        <v>1</v>
      </c>
      <c r="F757" s="47">
        <v>0</v>
      </c>
      <c r="G757" s="47">
        <v>0</v>
      </c>
      <c r="H757" s="47">
        <v>0</v>
      </c>
      <c r="I757" s="47">
        <v>0</v>
      </c>
      <c r="J757" s="47">
        <v>0</v>
      </c>
      <c r="K757" s="47">
        <v>21</v>
      </c>
      <c r="L757" s="47">
        <v>356</v>
      </c>
      <c r="M757" s="47">
        <v>2</v>
      </c>
      <c r="N757" s="47">
        <v>6</v>
      </c>
      <c r="O757">
        <v>-1.6</v>
      </c>
      <c r="P757">
        <v>3.17</v>
      </c>
      <c r="Q757">
        <v>-1.42</v>
      </c>
      <c r="R757">
        <v>2.9</v>
      </c>
      <c r="S757" s="47">
        <v>2</v>
      </c>
      <c r="T757">
        <v>-0.82</v>
      </c>
      <c r="U757">
        <v>-1.6</v>
      </c>
      <c r="V757">
        <v>7.4</v>
      </c>
      <c r="W757">
        <v>102</v>
      </c>
      <c r="X757">
        <v>102</v>
      </c>
      <c r="Y757">
        <v>0.5</v>
      </c>
      <c r="Z757">
        <v>3.5</v>
      </c>
      <c r="AA757">
        <v>3.5</v>
      </c>
      <c r="AB757">
        <v>0.5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s="47">
        <v>0</v>
      </c>
      <c r="AJ757" s="47">
        <v>1</v>
      </c>
      <c r="AK757" s="47">
        <v>6</v>
      </c>
      <c r="AL757" s="47">
        <v>1</v>
      </c>
      <c r="AM757" s="47">
        <v>0</v>
      </c>
      <c r="AN757">
        <v>0</v>
      </c>
      <c r="AO757" s="47">
        <v>0</v>
      </c>
      <c r="AP757" s="47">
        <v>0</v>
      </c>
      <c r="AQ757" s="47">
        <v>0</v>
      </c>
      <c r="AR757" s="47">
        <v>0</v>
      </c>
      <c r="AS757" s="47">
        <v>1</v>
      </c>
      <c r="AT757" s="47">
        <v>6</v>
      </c>
      <c r="AU757" s="47">
        <v>1</v>
      </c>
      <c r="AV757" s="47">
        <v>0</v>
      </c>
      <c r="AW757" s="47">
        <v>0</v>
      </c>
      <c r="AX757" s="47">
        <v>0</v>
      </c>
      <c r="AY757">
        <v>0</v>
      </c>
      <c r="AZ757" s="47">
        <v>0</v>
      </c>
      <c r="BA757" s="47">
        <v>0</v>
      </c>
      <c r="BB757">
        <v>0</v>
      </c>
      <c r="BC757" t="s">
        <v>640</v>
      </c>
      <c r="BD757">
        <v>-1.5999999999999999</v>
      </c>
      <c r="BE757">
        <v>7.3999999999999995</v>
      </c>
      <c r="BF757">
        <v>1</v>
      </c>
      <c r="BG757">
        <v>1</v>
      </c>
    </row>
    <row r="758" spans="1:59" x14ac:dyDescent="0.25">
      <c r="A758">
        <v>1</v>
      </c>
      <c r="B758">
        <v>6</v>
      </c>
      <c r="C758">
        <v>9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21</v>
      </c>
      <c r="L758">
        <v>282</v>
      </c>
      <c r="M758">
        <v>4</v>
      </c>
      <c r="N758">
        <v>5</v>
      </c>
      <c r="O758">
        <v>1.1000000000000001</v>
      </c>
      <c r="P758">
        <v>3.32</v>
      </c>
      <c r="Q758">
        <v>-0.18</v>
      </c>
      <c r="R758">
        <v>0.8</v>
      </c>
      <c r="S758">
        <v>5</v>
      </c>
      <c r="T758">
        <v>1.21</v>
      </c>
      <c r="U758">
        <v>1.1666666666666667</v>
      </c>
      <c r="V758">
        <v>0.25</v>
      </c>
      <c r="W758">
        <v>46</v>
      </c>
      <c r="X758">
        <v>54</v>
      </c>
      <c r="Y758">
        <v>0.2</v>
      </c>
      <c r="Z758">
        <v>1.2</v>
      </c>
      <c r="AA758">
        <v>1.8</v>
      </c>
      <c r="AB758">
        <v>0.2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s="47">
        <v>1</v>
      </c>
      <c r="AJ758" s="47">
        <v>4</v>
      </c>
      <c r="AK758" s="47">
        <v>6</v>
      </c>
      <c r="AL758" s="47">
        <v>0</v>
      </c>
      <c r="AM758" s="47">
        <v>0</v>
      </c>
      <c r="AN758">
        <v>0</v>
      </c>
      <c r="AO758" s="47">
        <v>0</v>
      </c>
      <c r="AP758" s="47">
        <v>0</v>
      </c>
      <c r="AQ758" s="47">
        <v>0</v>
      </c>
      <c r="AR758" s="47">
        <v>0</v>
      </c>
      <c r="AS758" s="47">
        <v>0</v>
      </c>
      <c r="AT758" s="47">
        <v>2</v>
      </c>
      <c r="AU758" s="47">
        <v>3</v>
      </c>
      <c r="AV758" s="47">
        <v>1</v>
      </c>
      <c r="AW758" s="47">
        <v>0</v>
      </c>
      <c r="AX758" s="47">
        <v>0</v>
      </c>
      <c r="AY758">
        <v>0</v>
      </c>
      <c r="AZ758" s="47">
        <v>0</v>
      </c>
      <c r="BA758" s="47">
        <v>0</v>
      </c>
      <c r="BB758">
        <v>0</v>
      </c>
      <c r="BC758" t="s">
        <v>355</v>
      </c>
      <c r="BD758">
        <v>3.5</v>
      </c>
      <c r="BE758">
        <v>0.5</v>
      </c>
      <c r="BF758">
        <v>3</v>
      </c>
      <c r="BG758">
        <v>2</v>
      </c>
    </row>
    <row r="759" spans="1:59" x14ac:dyDescent="0.25">
      <c r="A759">
        <v>0</v>
      </c>
      <c r="B759">
        <v>2</v>
      </c>
      <c r="C759">
        <v>3</v>
      </c>
      <c r="D759">
        <v>0</v>
      </c>
      <c r="E759">
        <v>2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21</v>
      </c>
      <c r="L759">
        <v>1371</v>
      </c>
      <c r="M759">
        <v>4</v>
      </c>
      <c r="N759">
        <v>6</v>
      </c>
      <c r="O759">
        <v>-0.3</v>
      </c>
      <c r="P759">
        <v>2.59</v>
      </c>
      <c r="Q759">
        <v>-0.22</v>
      </c>
      <c r="R759">
        <v>0.5</v>
      </c>
      <c r="S759">
        <v>5</v>
      </c>
      <c r="T759">
        <v>0.15</v>
      </c>
      <c r="U759">
        <v>0.6333333333333333</v>
      </c>
      <c r="V759">
        <v>0.30000000000000004</v>
      </c>
      <c r="W759">
        <v>21</v>
      </c>
      <c r="X759">
        <v>24</v>
      </c>
      <c r="Y759">
        <v>0.4</v>
      </c>
      <c r="Z759">
        <v>0.4</v>
      </c>
      <c r="AA759">
        <v>0.6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2</v>
      </c>
      <c r="AJ759">
        <v>1</v>
      </c>
      <c r="AK759">
        <v>1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1</v>
      </c>
      <c r="AU759">
        <v>2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 t="s">
        <v>596</v>
      </c>
      <c r="BD759">
        <v>1.9000000000000001</v>
      </c>
      <c r="BE759">
        <v>0.6</v>
      </c>
      <c r="BF759">
        <v>3</v>
      </c>
      <c r="BG759">
        <v>2</v>
      </c>
    </row>
    <row r="760" spans="1:59" x14ac:dyDescent="0.25">
      <c r="A760">
        <v>2</v>
      </c>
      <c r="B760">
        <v>9</v>
      </c>
      <c r="C760">
        <v>6</v>
      </c>
      <c r="D760">
        <v>5</v>
      </c>
      <c r="E760">
        <v>10</v>
      </c>
      <c r="F760">
        <v>0</v>
      </c>
      <c r="G760">
        <v>3</v>
      </c>
      <c r="H760">
        <v>0</v>
      </c>
      <c r="I760">
        <v>0</v>
      </c>
      <c r="J760">
        <v>0</v>
      </c>
      <c r="K760">
        <v>21</v>
      </c>
      <c r="L760">
        <v>290</v>
      </c>
      <c r="M760">
        <v>5</v>
      </c>
      <c r="N760">
        <v>7</v>
      </c>
      <c r="O760">
        <v>4.5999999999999996</v>
      </c>
      <c r="P760">
        <v>4.7</v>
      </c>
      <c r="Q760">
        <v>0.46</v>
      </c>
      <c r="R760">
        <v>3.21</v>
      </c>
      <c r="S760">
        <v>7</v>
      </c>
      <c r="T760">
        <v>3.94</v>
      </c>
      <c r="U760">
        <v>3.15</v>
      </c>
      <c r="V760">
        <v>3.2999999999999994</v>
      </c>
      <c r="W760">
        <v>53</v>
      </c>
      <c r="X760">
        <v>84</v>
      </c>
      <c r="Y760">
        <v>1.43</v>
      </c>
      <c r="Z760">
        <v>1.29</v>
      </c>
      <c r="AA760">
        <v>0.86</v>
      </c>
      <c r="AB760">
        <v>0.28999999999999998</v>
      </c>
      <c r="AC760">
        <v>0.71</v>
      </c>
      <c r="AD760">
        <v>0</v>
      </c>
      <c r="AE760">
        <v>0</v>
      </c>
      <c r="AF760">
        <v>0</v>
      </c>
      <c r="AG760">
        <v>0.43</v>
      </c>
      <c r="AH760">
        <v>0</v>
      </c>
      <c r="AI760">
        <v>5</v>
      </c>
      <c r="AJ760">
        <v>4</v>
      </c>
      <c r="AK760">
        <v>2</v>
      </c>
      <c r="AL760">
        <v>1</v>
      </c>
      <c r="AM760">
        <v>2</v>
      </c>
      <c r="AN760">
        <v>0</v>
      </c>
      <c r="AO760">
        <v>0</v>
      </c>
      <c r="AP760">
        <v>0</v>
      </c>
      <c r="AQ760">
        <v>2</v>
      </c>
      <c r="AR760">
        <v>0</v>
      </c>
      <c r="AS760">
        <v>5</v>
      </c>
      <c r="AT760">
        <v>5</v>
      </c>
      <c r="AU760">
        <v>4</v>
      </c>
      <c r="AV760">
        <v>1</v>
      </c>
      <c r="AW760">
        <v>3</v>
      </c>
      <c r="AX760">
        <v>0</v>
      </c>
      <c r="AY760">
        <v>0</v>
      </c>
      <c r="AZ760">
        <v>0</v>
      </c>
      <c r="BA760">
        <v>1</v>
      </c>
      <c r="BB760">
        <v>0</v>
      </c>
      <c r="BC760" t="s">
        <v>690</v>
      </c>
      <c r="BD760">
        <v>9.7000000000000011</v>
      </c>
      <c r="BE760">
        <v>9.8999999999999986</v>
      </c>
      <c r="BF760">
        <v>3</v>
      </c>
      <c r="BG760">
        <v>3</v>
      </c>
    </row>
    <row r="761" spans="1:59" x14ac:dyDescent="0.25">
      <c r="A761">
        <v>1</v>
      </c>
      <c r="B761">
        <v>5</v>
      </c>
      <c r="C761">
        <v>7</v>
      </c>
      <c r="D761">
        <v>2</v>
      </c>
      <c r="E761">
        <v>5</v>
      </c>
      <c r="F761">
        <v>0</v>
      </c>
      <c r="G761">
        <v>6</v>
      </c>
      <c r="H761">
        <v>0</v>
      </c>
      <c r="I761">
        <v>0</v>
      </c>
      <c r="J761">
        <v>0</v>
      </c>
      <c r="K761">
        <v>21</v>
      </c>
      <c r="L761">
        <v>266</v>
      </c>
      <c r="M761">
        <v>4</v>
      </c>
      <c r="N761">
        <v>6</v>
      </c>
      <c r="O761">
        <v>9.1999999999999993</v>
      </c>
      <c r="P761">
        <v>5.01</v>
      </c>
      <c r="Q761">
        <v>1.57</v>
      </c>
      <c r="R761">
        <v>1.89</v>
      </c>
      <c r="S761">
        <v>7</v>
      </c>
      <c r="T761">
        <v>7.38</v>
      </c>
      <c r="U761">
        <v>9.9999999999999978E-2</v>
      </c>
      <c r="V761">
        <v>4.2666666666666666</v>
      </c>
      <c r="W761">
        <v>46</v>
      </c>
      <c r="X761">
        <v>95</v>
      </c>
      <c r="Y761">
        <v>0.71</v>
      </c>
      <c r="Z761">
        <v>0.71</v>
      </c>
      <c r="AA761">
        <v>1</v>
      </c>
      <c r="AB761">
        <v>0.14000000000000001</v>
      </c>
      <c r="AC761">
        <v>0.28999999999999998</v>
      </c>
      <c r="AD761">
        <v>0</v>
      </c>
      <c r="AE761">
        <v>0</v>
      </c>
      <c r="AF761">
        <v>0</v>
      </c>
      <c r="AG761">
        <v>0.86</v>
      </c>
      <c r="AH761">
        <v>0</v>
      </c>
      <c r="AI761">
        <v>2</v>
      </c>
      <c r="AJ761">
        <v>3</v>
      </c>
      <c r="AK761">
        <v>4</v>
      </c>
      <c r="AL761">
        <v>1</v>
      </c>
      <c r="AM761">
        <v>1</v>
      </c>
      <c r="AN761">
        <v>0</v>
      </c>
      <c r="AO761">
        <v>0</v>
      </c>
      <c r="AP761">
        <v>0</v>
      </c>
      <c r="AQ761">
        <v>1</v>
      </c>
      <c r="AR761">
        <v>0</v>
      </c>
      <c r="AS761">
        <v>3</v>
      </c>
      <c r="AT761">
        <v>2</v>
      </c>
      <c r="AU761">
        <v>3</v>
      </c>
      <c r="AV761">
        <v>0</v>
      </c>
      <c r="AW761">
        <v>1</v>
      </c>
      <c r="AX761">
        <v>0</v>
      </c>
      <c r="AY761">
        <v>0</v>
      </c>
      <c r="AZ761">
        <v>0</v>
      </c>
      <c r="BA761">
        <v>5</v>
      </c>
      <c r="BB761">
        <v>0</v>
      </c>
      <c r="BC761" t="s">
        <v>766</v>
      </c>
      <c r="BD761">
        <v>4.3999999999999995</v>
      </c>
      <c r="BE761">
        <v>9.8000000000000007</v>
      </c>
      <c r="BF761">
        <v>44</v>
      </c>
      <c r="BG761">
        <v>2</v>
      </c>
    </row>
    <row r="762" spans="1:59" x14ac:dyDescent="0.25">
      <c r="A762">
        <v>1</v>
      </c>
      <c r="B762">
        <v>11</v>
      </c>
      <c r="C762">
        <v>8</v>
      </c>
      <c r="D762">
        <v>4</v>
      </c>
      <c r="E762">
        <v>8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21</v>
      </c>
      <c r="L762">
        <v>290</v>
      </c>
      <c r="M762">
        <v>5</v>
      </c>
      <c r="N762">
        <v>7</v>
      </c>
      <c r="O762">
        <v>4.7</v>
      </c>
      <c r="P762">
        <v>4.3600000000000003</v>
      </c>
      <c r="Q762">
        <v>0.78</v>
      </c>
      <c r="R762">
        <v>2.4900000000000002</v>
      </c>
      <c r="S762">
        <v>8</v>
      </c>
      <c r="T762">
        <v>4</v>
      </c>
      <c r="U762">
        <v>2.2250000000000001</v>
      </c>
      <c r="V762">
        <v>2.75</v>
      </c>
      <c r="W762">
        <v>84</v>
      </c>
      <c r="X762">
        <v>98</v>
      </c>
      <c r="Y762">
        <v>1</v>
      </c>
      <c r="Z762">
        <v>1.38</v>
      </c>
      <c r="AA762">
        <v>1</v>
      </c>
      <c r="AB762">
        <v>0.12</v>
      </c>
      <c r="AC762">
        <v>0.5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2</v>
      </c>
      <c r="AJ762">
        <v>6</v>
      </c>
      <c r="AK762">
        <v>3</v>
      </c>
      <c r="AL762">
        <v>0</v>
      </c>
      <c r="AM762">
        <v>2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6</v>
      </c>
      <c r="AT762">
        <v>5</v>
      </c>
      <c r="AU762">
        <v>5</v>
      </c>
      <c r="AV762">
        <v>1</v>
      </c>
      <c r="AW762">
        <v>2</v>
      </c>
      <c r="AX762">
        <v>0</v>
      </c>
      <c r="AY762">
        <v>0</v>
      </c>
      <c r="AZ762">
        <v>0</v>
      </c>
      <c r="BA762">
        <v>0</v>
      </c>
      <c r="BB762">
        <v>0</v>
      </c>
      <c r="BC762" t="s">
        <v>645</v>
      </c>
      <c r="BD762">
        <v>8.8999999999999986</v>
      </c>
      <c r="BE762">
        <v>8.1</v>
      </c>
      <c r="BF762">
        <v>4</v>
      </c>
      <c r="BG762">
        <v>3</v>
      </c>
    </row>
    <row r="763" spans="1:59" x14ac:dyDescent="0.25">
      <c r="A763">
        <v>0</v>
      </c>
      <c r="B763">
        <v>3</v>
      </c>
      <c r="C763">
        <v>6</v>
      </c>
      <c r="D763">
        <v>3</v>
      </c>
      <c r="E763">
        <v>3</v>
      </c>
      <c r="F763">
        <v>0</v>
      </c>
      <c r="G763">
        <v>4</v>
      </c>
      <c r="H763">
        <v>1</v>
      </c>
      <c r="I763">
        <v>0</v>
      </c>
      <c r="J763">
        <v>0</v>
      </c>
      <c r="K763">
        <v>21</v>
      </c>
      <c r="L763">
        <v>283</v>
      </c>
      <c r="M763">
        <v>5</v>
      </c>
      <c r="N763">
        <v>7</v>
      </c>
      <c r="O763">
        <v>1.9</v>
      </c>
      <c r="P763">
        <v>5.96</v>
      </c>
      <c r="Q763">
        <v>-1.19</v>
      </c>
      <c r="R763">
        <v>4.62</v>
      </c>
      <c r="S763">
        <v>4</v>
      </c>
      <c r="T763">
        <v>1.93</v>
      </c>
      <c r="U763">
        <v>7.5</v>
      </c>
      <c r="V763">
        <v>1.75</v>
      </c>
      <c r="W763">
        <v>73</v>
      </c>
      <c r="X763">
        <v>99</v>
      </c>
      <c r="Y763">
        <v>0.75</v>
      </c>
      <c r="Z763">
        <v>0.75</v>
      </c>
      <c r="AA763">
        <v>1.5</v>
      </c>
      <c r="AB763">
        <v>0</v>
      </c>
      <c r="AC763">
        <v>0.75</v>
      </c>
      <c r="AD763">
        <v>0</v>
      </c>
      <c r="AE763">
        <v>0</v>
      </c>
      <c r="AF763">
        <v>0.25</v>
      </c>
      <c r="AG763">
        <v>1</v>
      </c>
      <c r="AH763">
        <v>0</v>
      </c>
      <c r="AI763">
        <v>1</v>
      </c>
      <c r="AJ763">
        <v>2</v>
      </c>
      <c r="AK763">
        <v>1</v>
      </c>
      <c r="AL763">
        <v>0</v>
      </c>
      <c r="AM763">
        <v>1</v>
      </c>
      <c r="AN763">
        <v>0</v>
      </c>
      <c r="AO763">
        <v>0</v>
      </c>
      <c r="AP763">
        <v>1</v>
      </c>
      <c r="AQ763">
        <v>3</v>
      </c>
      <c r="AR763">
        <v>0</v>
      </c>
      <c r="AS763">
        <v>2</v>
      </c>
      <c r="AT763">
        <v>1</v>
      </c>
      <c r="AU763">
        <v>5</v>
      </c>
      <c r="AV763">
        <v>0</v>
      </c>
      <c r="AW763">
        <v>2</v>
      </c>
      <c r="AX763">
        <v>0</v>
      </c>
      <c r="AY763">
        <v>0</v>
      </c>
      <c r="AZ763">
        <v>0</v>
      </c>
      <c r="BA763">
        <v>1</v>
      </c>
      <c r="BB763">
        <v>0</v>
      </c>
      <c r="BC763" t="s">
        <v>904</v>
      </c>
      <c r="BD763">
        <v>15</v>
      </c>
      <c r="BE763">
        <v>3.5</v>
      </c>
      <c r="BF763">
        <v>2</v>
      </c>
      <c r="BG763">
        <v>2</v>
      </c>
    </row>
    <row r="764" spans="1:59" x14ac:dyDescent="0.25">
      <c r="A764">
        <v>2</v>
      </c>
      <c r="B764">
        <v>10</v>
      </c>
      <c r="C764">
        <v>6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21</v>
      </c>
      <c r="L764">
        <v>267</v>
      </c>
      <c r="M764">
        <v>4</v>
      </c>
      <c r="N764">
        <v>7</v>
      </c>
      <c r="O764">
        <v>0.9</v>
      </c>
      <c r="P764">
        <v>4.58</v>
      </c>
      <c r="Q764">
        <v>0.17</v>
      </c>
      <c r="R764">
        <v>1.45</v>
      </c>
      <c r="S764">
        <v>6</v>
      </c>
      <c r="T764">
        <v>1.0900000000000001</v>
      </c>
      <c r="U764">
        <v>0.46666666666666662</v>
      </c>
      <c r="V764">
        <v>2.4333333333333336</v>
      </c>
      <c r="W764">
        <v>98</v>
      </c>
      <c r="X764">
        <v>102</v>
      </c>
      <c r="Y764">
        <v>0.17</v>
      </c>
      <c r="Z764">
        <v>1.67</v>
      </c>
      <c r="AA764">
        <v>1</v>
      </c>
      <c r="AB764">
        <v>0.33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3</v>
      </c>
      <c r="AK764">
        <v>4</v>
      </c>
      <c r="AL764">
        <v>1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1</v>
      </c>
      <c r="AT764">
        <v>7</v>
      </c>
      <c r="AU764">
        <v>2</v>
      </c>
      <c r="AV764">
        <v>1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 t="s">
        <v>834</v>
      </c>
      <c r="BD764">
        <v>1.3999999999999995</v>
      </c>
      <c r="BE764">
        <v>7.3000000000000007</v>
      </c>
      <c r="BF764">
        <v>3</v>
      </c>
      <c r="BG764">
        <v>3</v>
      </c>
    </row>
    <row r="765" spans="1:59" x14ac:dyDescent="0.25">
      <c r="A765">
        <v>0</v>
      </c>
      <c r="B765">
        <v>1</v>
      </c>
      <c r="C765">
        <v>2</v>
      </c>
      <c r="D765">
        <v>2</v>
      </c>
      <c r="E765">
        <v>5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21</v>
      </c>
      <c r="L765">
        <v>294</v>
      </c>
      <c r="M765">
        <v>5</v>
      </c>
      <c r="N765">
        <v>6</v>
      </c>
      <c r="O765">
        <v>1</v>
      </c>
      <c r="P765">
        <v>3.19</v>
      </c>
      <c r="Q765">
        <v>-0.24</v>
      </c>
      <c r="R765">
        <v>1.57</v>
      </c>
      <c r="S765">
        <v>3</v>
      </c>
      <c r="T765">
        <v>1.1499999999999999</v>
      </c>
      <c r="U765">
        <v>1.2</v>
      </c>
      <c r="V765">
        <v>1.75</v>
      </c>
      <c r="W765">
        <v>51</v>
      </c>
      <c r="X765">
        <v>51</v>
      </c>
      <c r="Y765">
        <v>1.67</v>
      </c>
      <c r="Z765">
        <v>0.33</v>
      </c>
      <c r="AA765">
        <v>0.67</v>
      </c>
      <c r="AB765">
        <v>0</v>
      </c>
      <c r="AC765">
        <v>0.67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3</v>
      </c>
      <c r="AJ765">
        <v>0</v>
      </c>
      <c r="AK765">
        <v>1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2</v>
      </c>
      <c r="AT765">
        <v>1</v>
      </c>
      <c r="AU765">
        <v>1</v>
      </c>
      <c r="AV765">
        <v>0</v>
      </c>
      <c r="AW765">
        <v>2</v>
      </c>
      <c r="AX765">
        <v>0</v>
      </c>
      <c r="AY765">
        <v>0</v>
      </c>
      <c r="AZ765">
        <v>0</v>
      </c>
      <c r="BA765">
        <v>0</v>
      </c>
      <c r="BB765">
        <v>0</v>
      </c>
      <c r="BC765" t="s">
        <v>833</v>
      </c>
      <c r="BD765">
        <v>1.2</v>
      </c>
      <c r="BE765">
        <v>3.5</v>
      </c>
      <c r="BF765">
        <v>1</v>
      </c>
      <c r="BG765">
        <v>2</v>
      </c>
    </row>
    <row r="766" spans="1:59" x14ac:dyDescent="0.2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21</v>
      </c>
      <c r="L766">
        <v>263</v>
      </c>
      <c r="M766">
        <v>6</v>
      </c>
      <c r="N766">
        <v>7</v>
      </c>
      <c r="O766">
        <v>10.79</v>
      </c>
      <c r="P766">
        <v>14.98</v>
      </c>
      <c r="Q766">
        <v>1.18</v>
      </c>
      <c r="R766">
        <v>7.07</v>
      </c>
      <c r="S766">
        <v>7</v>
      </c>
      <c r="T766">
        <v>8.75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 t="s">
        <v>847</v>
      </c>
      <c r="BD766">
        <v>0</v>
      </c>
      <c r="BE766">
        <v>0</v>
      </c>
      <c r="BF766">
        <v>0</v>
      </c>
      <c r="BG766">
        <v>0</v>
      </c>
    </row>
    <row r="767" spans="1:59" x14ac:dyDescent="0.25">
      <c r="A767">
        <v>0</v>
      </c>
      <c r="B767">
        <v>4</v>
      </c>
      <c r="C767">
        <v>7</v>
      </c>
      <c r="D767">
        <v>0</v>
      </c>
      <c r="E767">
        <v>6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21</v>
      </c>
      <c r="L767">
        <v>356</v>
      </c>
      <c r="M767">
        <v>4</v>
      </c>
      <c r="N767">
        <v>6</v>
      </c>
      <c r="O767">
        <v>2.1</v>
      </c>
      <c r="P767">
        <v>2.99</v>
      </c>
      <c r="Q767">
        <v>0.37</v>
      </c>
      <c r="R767">
        <v>1.73</v>
      </c>
      <c r="S767">
        <v>4</v>
      </c>
      <c r="T767">
        <v>1.99</v>
      </c>
      <c r="U767">
        <v>0.60000000000000009</v>
      </c>
      <c r="V767">
        <v>5.7</v>
      </c>
      <c r="W767">
        <v>52</v>
      </c>
      <c r="X767">
        <v>71</v>
      </c>
      <c r="Y767">
        <v>2</v>
      </c>
      <c r="Z767">
        <v>1.33</v>
      </c>
      <c r="AA767">
        <v>2.33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0.33</v>
      </c>
      <c r="AH767">
        <v>0</v>
      </c>
      <c r="AI767">
        <v>3</v>
      </c>
      <c r="AJ767">
        <v>1</v>
      </c>
      <c r="AK767">
        <v>5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3</v>
      </c>
      <c r="AT767">
        <v>3</v>
      </c>
      <c r="AU767">
        <v>2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1</v>
      </c>
      <c r="BB767">
        <v>0</v>
      </c>
      <c r="BC767" t="s">
        <v>836</v>
      </c>
      <c r="BD767">
        <v>1.2000000000000002</v>
      </c>
      <c r="BE767">
        <v>5.7</v>
      </c>
      <c r="BF767">
        <v>2</v>
      </c>
      <c r="BG767">
        <v>1</v>
      </c>
    </row>
    <row r="768" spans="1:59" x14ac:dyDescent="0.25">
      <c r="A768">
        <v>0</v>
      </c>
      <c r="B768">
        <v>1</v>
      </c>
      <c r="C768">
        <v>2</v>
      </c>
      <c r="D768">
        <v>0</v>
      </c>
      <c r="E768">
        <v>2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21</v>
      </c>
      <c r="L768">
        <v>264</v>
      </c>
      <c r="M768">
        <v>4</v>
      </c>
      <c r="N768">
        <v>7</v>
      </c>
      <c r="O768">
        <v>0.9</v>
      </c>
      <c r="P768">
        <v>4.79</v>
      </c>
      <c r="Q768">
        <v>-0.01</v>
      </c>
      <c r="R768">
        <v>0.4</v>
      </c>
      <c r="S768">
        <v>4</v>
      </c>
      <c r="T768">
        <v>1.06</v>
      </c>
      <c r="U768">
        <v>0.45</v>
      </c>
      <c r="V768">
        <v>0.35</v>
      </c>
      <c r="W768">
        <v>46</v>
      </c>
      <c r="X768">
        <v>30</v>
      </c>
      <c r="Y768">
        <v>0.5</v>
      </c>
      <c r="Z768">
        <v>0.25</v>
      </c>
      <c r="AA768">
        <v>0.5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1</v>
      </c>
      <c r="AK768">
        <v>1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2</v>
      </c>
      <c r="AT768">
        <v>0</v>
      </c>
      <c r="AU768">
        <v>1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 t="s">
        <v>832</v>
      </c>
      <c r="BD768">
        <v>0.89999999999999991</v>
      </c>
      <c r="BE768">
        <v>0.7</v>
      </c>
      <c r="BF768">
        <v>2</v>
      </c>
      <c r="BG768">
        <v>2</v>
      </c>
    </row>
    <row r="769" spans="1:59" x14ac:dyDescent="0.25">
      <c r="A769">
        <v>1</v>
      </c>
      <c r="B769">
        <v>3</v>
      </c>
      <c r="C769">
        <v>4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21</v>
      </c>
      <c r="L769">
        <v>280</v>
      </c>
      <c r="M769">
        <v>4</v>
      </c>
      <c r="N769">
        <v>6</v>
      </c>
      <c r="O769">
        <v>-0.7</v>
      </c>
      <c r="P769">
        <v>1.54</v>
      </c>
      <c r="Q769">
        <v>-0.59</v>
      </c>
      <c r="R769">
        <v>0.95</v>
      </c>
      <c r="S769">
        <v>2</v>
      </c>
      <c r="T769">
        <v>-0.15</v>
      </c>
      <c r="U769">
        <v>-0.7</v>
      </c>
      <c r="V769">
        <v>2.6</v>
      </c>
      <c r="W769">
        <v>48</v>
      </c>
      <c r="X769">
        <v>48</v>
      </c>
      <c r="Y769">
        <v>0.5</v>
      </c>
      <c r="Z769">
        <v>1.5</v>
      </c>
      <c r="AA769">
        <v>2</v>
      </c>
      <c r="AB769">
        <v>0.5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1</v>
      </c>
      <c r="AK769">
        <v>3</v>
      </c>
      <c r="AL769">
        <v>1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1</v>
      </c>
      <c r="AT769">
        <v>2</v>
      </c>
      <c r="AU769">
        <v>1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 t="s">
        <v>842</v>
      </c>
      <c r="BD769">
        <v>-0.7</v>
      </c>
      <c r="BE769">
        <v>2.6</v>
      </c>
      <c r="BF769">
        <v>1</v>
      </c>
      <c r="BG769">
        <v>1</v>
      </c>
    </row>
    <row r="770" spans="1:59" x14ac:dyDescent="0.25">
      <c r="A770">
        <v>1</v>
      </c>
      <c r="B770">
        <v>2</v>
      </c>
      <c r="C770">
        <v>6</v>
      </c>
      <c r="D770">
        <v>4</v>
      </c>
      <c r="E770">
        <v>8</v>
      </c>
      <c r="F770">
        <v>0</v>
      </c>
      <c r="G770">
        <v>2</v>
      </c>
      <c r="H770">
        <v>2</v>
      </c>
      <c r="I770">
        <v>0</v>
      </c>
      <c r="J770">
        <v>0</v>
      </c>
      <c r="K770">
        <v>21</v>
      </c>
      <c r="L770">
        <v>283</v>
      </c>
      <c r="M770">
        <v>5</v>
      </c>
      <c r="N770">
        <v>7</v>
      </c>
      <c r="O770">
        <v>2.2999999999999998</v>
      </c>
      <c r="P770">
        <v>6.72</v>
      </c>
      <c r="Q770">
        <v>-0.15</v>
      </c>
      <c r="R770">
        <v>5.0199999999999996</v>
      </c>
      <c r="S770">
        <v>5</v>
      </c>
      <c r="T770">
        <v>2.2200000000000002</v>
      </c>
      <c r="U770">
        <v>1.95</v>
      </c>
      <c r="V770">
        <v>7.0666666666666673</v>
      </c>
      <c r="W770">
        <v>76</v>
      </c>
      <c r="X770">
        <v>99</v>
      </c>
      <c r="Y770">
        <v>1.6</v>
      </c>
      <c r="Z770">
        <v>0.4</v>
      </c>
      <c r="AA770">
        <v>1.2</v>
      </c>
      <c r="AB770">
        <v>0.2</v>
      </c>
      <c r="AC770">
        <v>0.8</v>
      </c>
      <c r="AD770">
        <v>0</v>
      </c>
      <c r="AE770">
        <v>0</v>
      </c>
      <c r="AF770">
        <v>0.4</v>
      </c>
      <c r="AG770">
        <v>0.4</v>
      </c>
      <c r="AH770">
        <v>0</v>
      </c>
      <c r="AI770">
        <v>4</v>
      </c>
      <c r="AJ770">
        <v>1</v>
      </c>
      <c r="AK770">
        <v>1</v>
      </c>
      <c r="AL770">
        <v>1</v>
      </c>
      <c r="AM770">
        <v>1</v>
      </c>
      <c r="AN770">
        <v>0</v>
      </c>
      <c r="AO770">
        <v>0</v>
      </c>
      <c r="AP770">
        <v>0</v>
      </c>
      <c r="AQ770">
        <v>1</v>
      </c>
      <c r="AR770">
        <v>0</v>
      </c>
      <c r="AS770">
        <v>4</v>
      </c>
      <c r="AT770">
        <v>1</v>
      </c>
      <c r="AU770">
        <v>5</v>
      </c>
      <c r="AV770">
        <v>0</v>
      </c>
      <c r="AW770">
        <v>3</v>
      </c>
      <c r="AX770">
        <v>0</v>
      </c>
      <c r="AY770">
        <v>0</v>
      </c>
      <c r="AZ770">
        <v>2</v>
      </c>
      <c r="BA770">
        <v>1</v>
      </c>
      <c r="BB770">
        <v>0</v>
      </c>
      <c r="BC770" t="s">
        <v>841</v>
      </c>
      <c r="BD770">
        <v>3.9000000000000004</v>
      </c>
      <c r="BE770">
        <v>21.3</v>
      </c>
      <c r="BF770">
        <v>2</v>
      </c>
      <c r="BG770">
        <v>3</v>
      </c>
    </row>
    <row r="771" spans="1:59" x14ac:dyDescent="0.25">
      <c r="A771">
        <v>1</v>
      </c>
      <c r="B771">
        <v>7</v>
      </c>
      <c r="C771">
        <v>14</v>
      </c>
      <c r="D771">
        <v>5</v>
      </c>
      <c r="E771">
        <v>17</v>
      </c>
      <c r="F771">
        <v>1</v>
      </c>
      <c r="G771">
        <v>2</v>
      </c>
      <c r="H771">
        <v>0</v>
      </c>
      <c r="I771">
        <v>0</v>
      </c>
      <c r="J771">
        <v>0</v>
      </c>
      <c r="K771">
        <v>21</v>
      </c>
      <c r="L771">
        <v>277</v>
      </c>
      <c r="M771">
        <v>4</v>
      </c>
      <c r="N771">
        <v>7</v>
      </c>
      <c r="O771">
        <v>1.5</v>
      </c>
      <c r="P771">
        <v>7.09</v>
      </c>
      <c r="Q771">
        <v>-0.65</v>
      </c>
      <c r="R771">
        <v>3.85</v>
      </c>
      <c r="S771">
        <v>6</v>
      </c>
      <c r="T771">
        <v>1.61</v>
      </c>
      <c r="U771">
        <v>4.8666666666666671</v>
      </c>
      <c r="V771">
        <v>2.8333333333333335</v>
      </c>
      <c r="W771">
        <v>86</v>
      </c>
      <c r="X771">
        <v>84</v>
      </c>
      <c r="Y771">
        <v>2.83</v>
      </c>
      <c r="Z771">
        <v>1.17</v>
      </c>
      <c r="AA771">
        <v>2.33</v>
      </c>
      <c r="AB771">
        <v>0.17</v>
      </c>
      <c r="AC771">
        <v>0.83</v>
      </c>
      <c r="AD771">
        <v>0</v>
      </c>
      <c r="AE771">
        <v>0.17</v>
      </c>
      <c r="AF771">
        <v>0</v>
      </c>
      <c r="AG771">
        <v>0.33</v>
      </c>
      <c r="AH771">
        <v>0</v>
      </c>
      <c r="AI771">
        <v>12</v>
      </c>
      <c r="AJ771">
        <v>3</v>
      </c>
      <c r="AK771">
        <v>6</v>
      </c>
      <c r="AL771">
        <v>1</v>
      </c>
      <c r="AM771">
        <v>2</v>
      </c>
      <c r="AN771">
        <v>1</v>
      </c>
      <c r="AO771">
        <v>0</v>
      </c>
      <c r="AP771">
        <v>0</v>
      </c>
      <c r="AQ771">
        <v>1</v>
      </c>
      <c r="AR771">
        <v>0</v>
      </c>
      <c r="AS771">
        <v>5</v>
      </c>
      <c r="AT771">
        <v>4</v>
      </c>
      <c r="AU771">
        <v>8</v>
      </c>
      <c r="AV771">
        <v>0</v>
      </c>
      <c r="AW771">
        <v>3</v>
      </c>
      <c r="AX771">
        <v>0</v>
      </c>
      <c r="AY771">
        <v>0</v>
      </c>
      <c r="AZ771">
        <v>0</v>
      </c>
      <c r="BA771">
        <v>1</v>
      </c>
      <c r="BB771">
        <v>0</v>
      </c>
      <c r="BC771" t="s">
        <v>845</v>
      </c>
      <c r="BD771">
        <v>14.6</v>
      </c>
      <c r="BE771">
        <v>8.5</v>
      </c>
      <c r="BF771">
        <v>3</v>
      </c>
      <c r="BG771">
        <v>3</v>
      </c>
    </row>
    <row r="772" spans="1:59" x14ac:dyDescent="0.25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21</v>
      </c>
      <c r="L772">
        <v>267</v>
      </c>
      <c r="M772">
        <v>6</v>
      </c>
      <c r="N772">
        <v>7</v>
      </c>
      <c r="O772">
        <v>2.2200000000000002</v>
      </c>
      <c r="P772">
        <v>8.07</v>
      </c>
      <c r="Q772">
        <v>-0.7</v>
      </c>
      <c r="R772">
        <v>4.4400000000000004</v>
      </c>
      <c r="S772">
        <v>6</v>
      </c>
      <c r="T772">
        <v>2.17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 t="s">
        <v>840</v>
      </c>
      <c r="BD772">
        <v>0</v>
      </c>
      <c r="BE772">
        <v>0</v>
      </c>
      <c r="BF772">
        <v>0</v>
      </c>
      <c r="BG772">
        <v>0</v>
      </c>
    </row>
    <row r="773" spans="1:59" x14ac:dyDescent="0.25">
      <c r="A773" t="s">
        <v>912</v>
      </c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BG773">
        <f>SUBTOTAL(103,FPontuacao14[jogos_fora])</f>
        <v>771</v>
      </c>
    </row>
    <row r="774" spans="1:59" x14ac:dyDescent="0.25">
      <c r="AI774" s="51">
        <f>FPontuacao14[[#Totals],[FS.2]]*0.5</f>
        <v>0</v>
      </c>
      <c r="AJ774" s="51">
        <f>FPontuacao14[[#Totals],[DS.2]]*1.2</f>
        <v>0</v>
      </c>
      <c r="AK774" s="51">
        <f>FPontuacao14[[#Totals],[FC.2]]*-0.3</f>
        <v>0</v>
      </c>
      <c r="AL774" s="51">
        <f>FPontuacao14[[#Totals],[CA.2]]*-1</f>
        <v>0</v>
      </c>
      <c r="AM774" s="51">
        <f>FPontuacao14[[#Totals],[FF.2]]*0.8</f>
        <v>0</v>
      </c>
      <c r="AN774" s="51">
        <f>FPontuacao14[[#Totals],[A.2]]*5</f>
        <v>0</v>
      </c>
      <c r="AO774" s="51">
        <f>FPontuacao14[[#Totals],[SG.2]]*5</f>
        <v>0</v>
      </c>
      <c r="AP774" s="51">
        <f>FPontuacao14[[#Totals],[G.2]]*8</f>
        <v>0</v>
      </c>
      <c r="AQ774" s="51">
        <f>FPontuacao14[[#Totals],[FD.2]]*1.2</f>
        <v>0</v>
      </c>
      <c r="AR774" s="51">
        <f>FPontuacao14[[#Totals],[PS.2]]*1</f>
        <v>0</v>
      </c>
      <c r="AS774" s="52">
        <f>FPontuacao14[[#Totals],[FS.3]]*0.5</f>
        <v>0</v>
      </c>
      <c r="AT774" s="52">
        <f>FPontuacao14[[#Totals],[DS.3]]*1.2</f>
        <v>0</v>
      </c>
      <c r="AU774" s="52">
        <f>FPontuacao14[[#Totals],[FC.3]]*-0.3</f>
        <v>0</v>
      </c>
      <c r="AV774" s="52">
        <f>FPontuacao14[[#Totals],[CA.3]]*-1</f>
        <v>0</v>
      </c>
      <c r="AW774" s="52">
        <f>FPontuacao14[[#Totals],[FF.3]]*0.8</f>
        <v>0</v>
      </c>
      <c r="AX774" s="52">
        <f>FPontuacao14[[#Totals],[A.3]]*5</f>
        <v>0</v>
      </c>
      <c r="AY774" s="52">
        <f>FPontuacao14[[#Totals],[SG.3]]*5</f>
        <v>0</v>
      </c>
      <c r="AZ774" s="52">
        <f>FPontuacao14[[#Totals],[G.3]]*8</f>
        <v>0</v>
      </c>
      <c r="BA774" s="52">
        <f>FPontuacao14[[#Totals],[FD.3]]*1.2</f>
        <v>0</v>
      </c>
      <c r="BB774" s="52">
        <f>FPontuacao14[[#Totals],[PS.3]]*1</f>
        <v>0</v>
      </c>
    </row>
    <row r="775" spans="1:59" x14ac:dyDescent="0.25">
      <c r="AI775" s="53" t="e">
        <f>AI774/$AA$778*10</f>
        <v>#DIV/0!</v>
      </c>
      <c r="AJ775" s="53" t="e">
        <f t="shared" ref="AJ775:AR775" si="0">AJ774/$AA$778*10</f>
        <v>#DIV/0!</v>
      </c>
      <c r="AK775" s="53" t="e">
        <f t="shared" si="0"/>
        <v>#DIV/0!</v>
      </c>
      <c r="AL775" s="53" t="e">
        <f t="shared" si="0"/>
        <v>#DIV/0!</v>
      </c>
      <c r="AM775" s="53" t="e">
        <f t="shared" si="0"/>
        <v>#DIV/0!</v>
      </c>
      <c r="AN775" s="53" t="e">
        <f t="shared" si="0"/>
        <v>#DIV/0!</v>
      </c>
      <c r="AO775" s="53" t="e">
        <f t="shared" si="0"/>
        <v>#DIV/0!</v>
      </c>
      <c r="AP775" s="53" t="e">
        <f t="shared" si="0"/>
        <v>#DIV/0!</v>
      </c>
      <c r="AQ775" s="53" t="e">
        <f t="shared" si="0"/>
        <v>#DIV/0!</v>
      </c>
      <c r="AR775" s="53" t="e">
        <f t="shared" si="0"/>
        <v>#DIV/0!</v>
      </c>
      <c r="AS775" s="42" t="e">
        <f>AS774/$AB$778*10</f>
        <v>#DIV/0!</v>
      </c>
      <c r="AT775" s="42" t="e">
        <f t="shared" ref="AT775:BB775" si="1">AT774/$AB$778*10</f>
        <v>#DIV/0!</v>
      </c>
      <c r="AU775" s="42" t="e">
        <f t="shared" si="1"/>
        <v>#DIV/0!</v>
      </c>
      <c r="AV775" s="42" t="e">
        <f t="shared" si="1"/>
        <v>#DIV/0!</v>
      </c>
      <c r="AW775" s="42" t="e">
        <f t="shared" si="1"/>
        <v>#DIV/0!</v>
      </c>
      <c r="AX775" s="42" t="e">
        <f t="shared" si="1"/>
        <v>#DIV/0!</v>
      </c>
      <c r="AY775" s="42" t="e">
        <f t="shared" si="1"/>
        <v>#DIV/0!</v>
      </c>
      <c r="AZ775" s="42" t="e">
        <f t="shared" si="1"/>
        <v>#DIV/0!</v>
      </c>
      <c r="BA775" s="42" t="e">
        <f t="shared" si="1"/>
        <v>#DIV/0!</v>
      </c>
      <c r="BB775" s="42" t="e">
        <f t="shared" si="1"/>
        <v>#DIV/0!</v>
      </c>
    </row>
    <row r="777" spans="1:59" x14ac:dyDescent="0.25">
      <c r="AA777" s="53" t="s">
        <v>931</v>
      </c>
      <c r="AB777" s="42" t="s">
        <v>932</v>
      </c>
      <c r="AC777" s="53" t="s">
        <v>925</v>
      </c>
      <c r="AD777" s="42" t="s">
        <v>926</v>
      </c>
      <c r="AE777" s="53" t="s">
        <v>927</v>
      </c>
      <c r="AF777" s="42" t="s">
        <v>928</v>
      </c>
      <c r="AG777" s="53" t="s">
        <v>929</v>
      </c>
      <c r="AH777" s="42" t="s">
        <v>930</v>
      </c>
    </row>
    <row r="778" spans="1:59" x14ac:dyDescent="0.25">
      <c r="AA778" s="53">
        <f>SUM(AI774:AR774)</f>
        <v>0</v>
      </c>
      <c r="AB778" s="42">
        <f>SUM(AS774:BB774)</f>
        <v>0</v>
      </c>
      <c r="AC778" s="53">
        <f>SUM(AI774,AM774,AN774,AP774,AQ774,AR774)</f>
        <v>0</v>
      </c>
      <c r="AD778" s="42">
        <f>SUM(AS774,AW774,AX774,AZ774,BA774,BB774)</f>
        <v>0</v>
      </c>
      <c r="AE778" s="53">
        <f>SUM(AJ774,AO774)</f>
        <v>0</v>
      </c>
      <c r="AF778" s="42">
        <f>SUM(AT774,AY774)</f>
        <v>0</v>
      </c>
      <c r="AG778" s="53">
        <f>SUM(AI774,AJ774,AM774,AQ774)</f>
        <v>0</v>
      </c>
      <c r="AH778" s="42">
        <f>SUM(AS774,AT774,AW774,BA774)</f>
        <v>0</v>
      </c>
    </row>
    <row r="779" spans="1:59" x14ac:dyDescent="0.25">
      <c r="AC779" s="53" t="e">
        <f>AC778/AA778*10</f>
        <v>#DIV/0!</v>
      </c>
      <c r="AD779" s="42" t="e">
        <f>AD778/AB778*10</f>
        <v>#DIV/0!</v>
      </c>
      <c r="AE779" s="53" t="e">
        <f>AE778/AA778*10</f>
        <v>#DIV/0!</v>
      </c>
      <c r="AF779" s="42" t="e">
        <f>AF778/AB778*10</f>
        <v>#DIV/0!</v>
      </c>
      <c r="AG779" s="53" t="e">
        <f>AG778/AA778*10</f>
        <v>#DIV/0!</v>
      </c>
      <c r="AH779" s="42" t="e">
        <f>AH778/AB778*10</f>
        <v>#DIV/0!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e n c o d i n g = " U T F - 1 6 " ? > < G e m i n i   x m l n s = " h t t p : / / g e m i n i / p i v o t c u s t o m i z a t i o n / T a b l e X M L _ d S t a t u s _ 8 7 d 7 e 0 8 9 - c b 2 a - 4 8 b d - b 6 4 4 - 4 b 8 7 b 2 c 9 3 9 0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 S t a t u s < / s t r i n g > < / k e y > < v a l u e > < i n t > 7 4 < / i n t > < / v a l u e > < / i t e m > < i t e m > < k e y > < s t r i n g > S t a t u s I d < / s t r i n g > < / k e y > < v a l u e > < i n t > 8 6 < / i n t > < / v a l u e > < / i t e m > < / C o l u m n W i d t h s > < C o l u m n D i s p l a y I n d e x > < i t e m > < k e y > < s t r i n g > S t a t u s < / s t r i n g > < / k e y > < v a l u e > < i n t > 0 < / i n t > < / v a l u e > < / i t e m > < i t e m > < k e y > < s t r i n g > S t a t u s I d 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C l u b e _ 2 0 5 9 2 3 0 7 - 5 6 9 6 - 4 e 5 d - b a d e - 5 e b e 7 e 7 4 f 4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 C l u b e I D < / s t r i n g > < / k e y > < v a l u e > < i n t > 8 5 < / i n t > < / v a l u e > < / i t e m > < i t e m > < k e y > < s t r i n g > C l u b e N o m e < / s t r i n g > < / k e y > < v a l u e > < i n t > 1 1 0 < / i n t > < / v a l u e > < / i t e m > < i t e m > < k e y > < s t r i n g > C l u b e . A b r e v < / s t r i n g > < / k e y > < v a l u e > < i n t > 1 1 3 < / i n t > < / v a l u e > < / i t e m > < i t e m > < k e y > < s t r i n g > C l u b e n o m e _ f a n t a s i a < / s t r i n g > < / k e y > < v a l u e > < i n t > 1 6 4 < / i n t > < / v a l u e > < / i t e m > < / C o l u m n W i d t h s > < C o l u m n D i s p l a y I n d e x > < i t e m > < k e y > < s t r i n g > C l u b e I D < / s t r i n g > < / k e y > < v a l u e > < i n t > 0 < / i n t > < / v a l u e > < / i t e m > < i t e m > < k e y > < s t r i n g > C l u b e N o m e < / s t r i n g > < / k e y > < v a l u e > < i n t > 1 < / i n t > < / v a l u e > < / i t e m > < i t e m > < k e y > < s t r i n g > C l u b e . A b r e v < / s t r i n g > < / k e y > < v a l u e > < i n t > 2 < / i n t > < / v a l u e > < / i t e m > < i t e m > < k e y > < s t r i n g > C l u b e n o m e _ f a n t a s i a 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P o s i c a o _ 4 b a 2 3 3 c 1 - 0 f d d - 4 c e 2 - b 8 6 4 - 0 4 9 0 5 7 d 7 7 6 a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 P o s I D < / s t r i n g > < / k e y > < v a l u e > < i n t > 7 1 < / i n t > < / v a l u e > < / i t e m > < i t e m > < k e y > < s t r i n g > P o s i c a o < / s t r i n g > < / k e y > < v a l u e > < i n t > 8 3 < / i n t > < / v a l u e > < / i t e m > < i t e m > < k e y > < s t r i n g > P o s . A b r e v i a d a < / s t r i n g > < / k e y > < v a l u e > < i n t > 1 2 5 < / i n t > < / v a l u e > < / i t e m > < / C o l u m n W i d t h s > < C o l u m n D i s p l a y I n d e x > < i t e m > < k e y > < s t r i n g > P o s I D < / s t r i n g > < / k e y > < v a l u e > < i n t > 0 < / i n t > < / v a l u e > < / i t e m > < i t e m > < k e y > < s t r i n g > P o s i c a o < / s t r i n g > < / k e y > < v a l u e > < i n t > 1 < / i n t > < / v a l u e > < / i t e m > < i t e m > < k e y > < s t r i n g > P o s . A b r e v i a d a 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C l u b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 i : t y p e = " S a n d b o x E d i t o r T a b l e W i d g e t V i e w M o d e l K e y " & g t ; & l t ; T a b l e N a m e & g t ; D C l u b e & l t ; / T a b l e N a m e & g t ; & l t ; / K e y & g t ; & l t ; M a i n t a i n e r 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u b e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u b e N o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u b e . A b r e v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u b e n o m e _ f a n t a s i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P o s i c a o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 i : t y p e = " S a n d b o x E d i t o r T a b l e W i d g e t V i e w M o d e l K e y " & g t ; & l t ; T a b l e N a m e & g t ; D P o s i c a o & l t ; / T a b l e N a m e & g t ; & l t ; / K e y & g t ; & l t ; M a i n t a i n e r 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i c a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. A b r e v i a d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S t a t u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 i : t y p e = " S a n d b o x E d i t o r T a b l e W i d g e t V i e w M o d e l K e y " & g t ; & l t ; T a b l e N a m e & g t ; d S t a t u s & l t ; / T a b l e N a m e & g t ; & l t ; / K e y & g t ; & l t ; M a i n t a i n e r 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F P o n t u a c a o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 i : t y p e = " S a n d b o x E d i t o r T a b l e W i d g e t V i e w M o d e l K e y " & g t ; & l t ; T a b l e N a m e & g t ; F P o n t u a c a o & l t ; / T a b l e N a m e & g t ; & l t ; / K e y & g t ; & l t ; M a i n t a i n e r 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C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F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l e t a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o d a d a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u b e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i c a o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n t o s _ n u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o _ n u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r i a c a o _ n u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a _ n u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g o s _ n u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n i m o _ p a r a _ v a l o r i z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a _ p o n t o s _ m a n d a n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a _ p o n t o s _ v i s i t a n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a _ m i n u t o s _ j o g a d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n u t o s _ j o g a d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S .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S .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C .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.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F .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G .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.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.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D .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S .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S .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S .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C .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.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F .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G .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.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D .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S .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S . 3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S . 3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C . 3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. 3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F . 3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.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. 3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D . 3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l u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l i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l i d o _ a b r e v i a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a   O f e n s i v a & l t ; / K e y & g t ; & l t ; / a : K e y & g t ; & l t ; a : V a l u e 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F P o n t u a c a o _ 1 c c 8 f b 0 1 - 0 3 8 f - 4 e f b - a d 2 7 - 2 b 7 b 6 2 e 2 d 6 7 a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a p e l i d o & l t ; / s t r i n g & g t ; & l t ; / k e y & g t ; & l t ; v a l u e & g t ; & l t ; i n t & g t ; 8 3 & l t ; / i n t & g t ; & l t ; / v a l u e & g t ; & l t ; / i t e m & g t ; & l t ; i t e m & g t ; & l t ; k e y & g t ; & l t ; s t r i n g & g t ; p r e c o _ n u m & l t ; / s t r i n g & g t ; & l t ; / k e y & g t ; & l t ; v a l u e & g t ; & l t ; i n t & g t ; 1 0 6 & l t ; / i n t & g t ; & l t ; / v a l u e & g t ; & l t ; / i t e m & g t ; & l t ; i t e m & g t ; & l t ; k e y & g t ; & l t ; s t r i n g & g t ; j o g o s _ n u m & l t ; / s t r i n g & g t ; & l t ; / k e y & g t ; & l t ; v a l u e & g t ; & l t ; i n t & g t ; 1 0 4 & l t ; / i n t & g t ; & l t ; / v a l u e & g t ; & l t ; / i t e m & g t ; & l t ; i t e m & g t ; & l t ; k e y & g t ; & l t ; s t r i n g & g t ; m i n i m o _ p a r a _ v a l o r i z a r & l t ; / s t r i n g & g t ; & l t ; / k e y & g t ; & l t ; v a l u e & g t ; & l t ; i n t & g t ; 1 7 8 & l t ; / i n t & g t ; & l t ; / v a l u e & g t ; & l t ; / i t e m & g t ; & l t ; i t e m & g t ; & l t ; k e y & g t ; & l t ; s t r i n g & g t ; m e d i a _ p o n t o s _ m a n d a n t e & l t ; / s t r i n g & g t ; & l t ; / k e y & g t ; & l t ; v a l u e & g t ; & l t ; i n t & g t ; 1 9 5 & l t ; / i n t & g t ; & l t ; / v a l u e & g t ; & l t ; / i t e m & g t ; & l t ; i t e m & g t ; & l t ; k e y & g t ; & l t ; s t r i n g & g t ; m e d i a _ p o n t o s _ v i s i t a n t e & l t ; / s t r i n g & g t ; & l t ; / k e y & g t ; & l t ; v a l u e & g t ; & l t ; i n t & g t ; 1 8 6 & l t ; / i n t & g t ; & l t ; / v a l u e & g t ; & l t ; / i t e m & g t ; & l t ; i t e m & g t ; & l t ; k e y & g t ; & l t ; s t r i n g & g t ; C A & l t ; / s t r i n g & g t ; & l t ; / k e y & g t ; & l t ; v a l u e & g t ; & l t ; i n t & g t ; 5 3 & l t ; / i n t & g t ; & l t ; / v a l u e & g t ; & l t ; / i t e m & g t ; & l t ; i t e m & g t ; & l t ; k e y & g t ; & l t ; s t r i n g & g t ; A & l t ; / s t r i n g & g t ; & l t ; / k e y & g t ; & l t ; v a l u e & g t ; & l t ; i n t & g t ; 4 5 & l t ; / i n t & g t ; & l t ; / v a l u e & g t ; & l t ; / i t e m & g t ; & l t ; i t e m & g t ; & l t ; k e y & g t ; & l t ; s t r i n g & g t ; D S & l t ; / s t r i n g & g t ; & l t ; / k e y & g t ; & l t ; v a l u e & g t ; & l t ; i n t & g t ; 5 2 & l t ; / i n t & g t ; & l t ; / v a l u e & g t ; & l t ; / i t e m & g t ; & l t ; i t e m & g t ; & l t ; k e y & g t ; & l t ; s t r i n g & g t ; F C & l t ; / s t r i n g & g t ; & l t ; / k e y & g t ; & l t ; v a l u e & g t ; & l t ; i n t & g t ; 5 1 & l t ; / i n t & g t ; & l t ; / v a l u e & g t ; & l t ; / i t e m & g t ; & l t ; i t e m & g t ; & l t ; k e y & g t ; & l t ; s t r i n g & g t ; F D & l t ; / s t r i n g & g t ; & l t ; / k e y & g t ; & l t ; v a l u e & g t ; & l t ; i n t & g t ; 5 2 & l t ; / i n t & g t ; & l t ; / v a l u e & g t ; & l t ; / i t e m & g t ; & l t ; i t e m & g t ; & l t ; k e y & g t ; & l t ; s t r i n g & g t ; F F & l t ; / s t r i n g & g t ; & l t ; / k e y & g t ; & l t ; v a l u e & g t ; & l t ; i n t & g t ; 5 0 & l t ; / i n t & g t ; & l t ; / v a l u e & g t ; & l t ; / i t e m & g t ; & l t ; i t e m & g t ; & l t ; k e y & g t ; & l t ; s t r i n g & g t ; F S & l t ; / s t r i n g & g t ; & l t ; / k e y & g t ; & l t ; v a l u e & g t ; & l t ; i n t & g t ; 5 0 & l t ; / i n t & g t ; & l t ; / v a l u e & g t ; & l t ; / i t e m & g t ; & l t ; i t e m & g t ; & l t ; k e y & g t ; & l t ; s t r i n g & g t ; G & l t ; / s t r i n g & g t ; & l t ; / k e y & g t ; & l t ; v a l u e & g t ; & l t ; i n t & g t ; 4 5 & l t ; / i n t & g t ; & l t ; / v a l u e & g t ; & l t ; / i t e m & g t ; & l t ; i t e m & g t ; & l t ; k e y & g t ; & l t ; s t r i n g & g t ; a t l e t a _ i d & l t ; / s t r i n g & g t ; & l t ; / k e y & g t ; & l t ; v a l u e & g t ; & l t ; i n t & g t ; 9 1 & l t ; / i n t & g t ; & l t ; / v a l u e & g t ; & l t ; / i t e m & g t ; & l t ; i t e m & g t ; & l t ; k e y & g t ; & l t ; s t r i n g & g t ; r o d a d a _ i d & l t ; / s t r i n g & g t ; & l t ; / k e y & g t ; & l t ; v a l u e & g t ; & l t ; i n t & g t ; 9 8 & l t ; / i n t & g t ; & l t ; / v a l u e & g t ; & l t ; / i t e m & g t ; & l t ; i t e m & g t ; & l t ; k e y & g t ; & l t ; s t r i n g & g t ; c l u b e _ i d & l t ; / s t r i n g & g t ; & l t ; / k e y & g t ; & l t ; v a l u e & g t ; & l t ; i n t & g t ; 8 9 & l t ; / i n t & g t ; & l t ; / v a l u e & g t ; & l t ; / i t e m & g t ; & l t ; i t e m & g t ; & l t ; k e y & g t ; & l t ; s t r i n g & g t ; p o s i c a o _ i d & l t ; / s t r i n g & g t ; & l t ; / k e y & g t ; & l t ; v a l u e & g t ; & l t ; i n t & g t ; 1 0 2 & l t ; / i n t & g t ; & l t ; / v a l u e & g t ; & l t ; / i t e m & g t ; & l t ; i t e m & g t ; & l t ; k e y & g t ; & l t ; s t r i n g & g t ; s t a t u s _ i d & l t ; / s t r i n g & g t ; & l t ; / k e y & g t ; & l t ; v a l u e & g t ; & l t ; i n t & g t ; 9 2 & l t ; / i n t & g t ; & l t ; / v a l u e & g t ; & l t ; / i t e m & g t ; & l t ; i t e m & g t ; & l t ; k e y & g t ; & l t ; s t r i n g & g t ; p o n t o s _ n u m & l t ; / s t r i n g & g t ; & l t ; / k e y & g t ; & l t ; v a l u e & g t ; & l t ; i n t & g t ; 1 1 4 & l t ; / i n t & g t ; & l t ; / v a l u e & g t ; & l t ; / i t e m & g t ; & l t ; i t e m & g t ; & l t ; k e y & g t ; & l t ; s t r i n g & g t ; v a r i a c a o _ n u m & l t ; / s t r i n g & g t ; & l t ; / k e y & g t ; & l t ; v a l u e & g t ; & l t ; i n t & g t ; 1 2 2 & l t ; / i n t & g t ; & l t ; / v a l u e & g t ; & l t ; / i t e m & g t ; & l t ; i t e m & g t ; & l t ; k e y & g t ; & l t ; s t r i n g & g t ; m e d i a _ n u m & l t ; / s t r i n g & g t ; & l t ; / k e y & g t ; & l t ; v a l u e & g t ; & l t ; i n t & g t ; 1 1 0 & l t ; / i n t & g t ; & l t ; / v a l u e & g t ; & l t ; / i t e m & g t ; & l t ; i t e m & g t ; & l t ; k e y & g t ; & l t ; s t r i n g & g t ; m e d i a _ m i n u t o s _ j o g a d o s & l t ; / s t r i n g & g t ; & l t ; / k e y & g t ; & l t ; v a l u e & g t ; & l t ; i n t & g t ; 1 8 8 & l t ; / i n t & g t ; & l t ; / v a l u e & g t ; & l t ; / i t e m & g t ; & l t ; i t e m & g t ; & l t ; k e y & g t ; & l t ; s t r i n g & g t ; m i n u t o s _ j o g a d o s & l t ; / s t r i n g & g t ; & l t ; / k e y & g t ; & l t ; v a l u e & g t ; & l t ; i n t & g t ; 1 4 2 & l t ; / i n t & g t ; & l t ; / v a l u e & g t ; & l t ; / i t e m & g t ; & l t ; i t e m & g t ; & l t ; k e y & g t ; & l t ; s t r i n g & g t ; P S & l t ; / s t r i n g & g t ; & l t ; / k e y & g t ; & l t ; v a l u e & g t ; & l t ; i n t & g t ; 5 1 & l t ; / i n t & g t ; & l t ; / v a l u e & g t ; & l t ; / i t e m & g t ; & l t ; i t e m & g t ; & l t ; k e y & g t ; & l t ; s t r i n g & g t ; S G & l t ; / s t r i n g & g t ; & l t ; / k e y & g t ; & l t ; v a l u e & g t ; & l t ; i n t & g t ; 5 2 & l t ; / i n t & g t ; & l t ; / v a l u e & g t ; & l t ; / i t e m & g t ; & l t ; i t e m & g t ; & l t ; k e y & g t ; & l t ; s t r i n g & g t ; F S . 1 & l t ; / s t r i n g & g t ; & l t ; / k e y & g t ; & l t ; v a l u e & g t ; & l t ; i n t & g t ; 6 1 & l t ; / i n t & g t ; & l t ; / v a l u e & g t ; & l t ; / i t e m & g t ; & l t ; i t e m & g t ; & l t ; k e y & g t ; & l t ; s t r i n g & g t ; D S . 1 & l t ; / s t r i n g & g t ; & l t ; / k e y & g t ; & l t ; v a l u e & g t ; & l t ; i n t & g t ; 6 3 & l t ; / i n t & g t ; & l t ; / v a l u e & g t ; & l t ; / i t e m & g t ; & l t ; i t e m & g t ; & l t ; k e y & g t ; & l t ; s t r i n g & g t ; F C . 1 & l t ; / s t r i n g & g t ; & l t ; / k e y & g t ; & l t ; v a l u e & g t ; & l t ; i n t & g t ; 6 2 & l t ; / i n t & g t ; & l t ; / v a l u e & g t ; & l t ; / i t e m & g t ; & l t ; i t e m & g t ; & l t ; k e y & g t ; & l t ; s t r i n g & g t ; C A . 1 & l t ; / s t r i n g & g t ; & l t ; / k e y & g t ; & l t ; v a l u e & g t ; & l t ; i n t & g t ; 6 4 & l t ; / i n t & g t ; & l t ; / v a l u e & g t ; & l t ; / i t e m & g t ; & l t ; i t e m & g t ; & l t ; k e y & g t ; & l t ; s t r i n g & g t ; F F . 1 & l t ; / s t r i n g & g t ; & l t ; / k e y & g t ; & l t ; v a l u e & g t ; & l t ; i n t & g t ; 6 0 & l t ; / i n t & g t ; & l t ; / v a l u e & g t ; & l t ; / i t e m & g t ; & l t ; i t e m & g t ; & l t ; k e y & g t ; & l t ; s t r i n g & g t ; S G . 1 & l t ; / s t r i n g & g t ; & l t ; / k e y & g t ; & l t ; v a l u e & g t ; & l t ; i n t & g t ; 6 3 & l t ; / i n t & g t ; & l t ; / v a l u e & g t ; & l t ; / i t e m & g t ; & l t ; i t e m & g t ; & l t ; k e y & g t ; & l t ; s t r i n g & g t ; A . 1 & l t ; / s t r i n g & g t ; & l t ; / k e y & g t ; & l t ; v a l u e & g t ; & l t ; i n t & g t ; 5 6 & l t ; / i n t & g t ; & l t ; / v a l u e & g t ; & l t ; / i t e m & g t ; & l t ; i t e m & g t ; & l t ; k e y & g t ; & l t ; s t r i n g & g t ; G . 1 & l t ; / s t r i n g & g t ; & l t ; / k e y & g t ; & l t ; v a l u e & g t ; & l t ; i n t & g t ; 5 6 & l t ; / i n t & g t ; & l t ; / v a l u e & g t ; & l t ; / i t e m & g t ; & l t ; i t e m & g t ; & l t ; k e y & g t ; & l t ; s t r i n g & g t ; F D . 1 & l t ; / s t r i n g & g t ; & l t ; / k e y & g t ; & l t ; v a l u e & g t ; & l t ; i n t & g t ; 6 3 & l t ; / i n t & g t ; & l t ; / v a l u e & g t ; & l t ; / i t e m & g t ; & l t ; i t e m & g t ; & l t ; k e y & g t ; & l t ; s t r i n g & g t ; P S . 1 & l t ; / s t r i n g & g t ; & l t ; / k e y & g t ; & l t ; v a l u e & g t ; & l t ; i n t & g t ; 6 2 & l t ; / i n t & g t ; & l t ; / v a l u e & g t ; & l t ; / i t e m & g t ; & l t ; i t e m & g t ; & l t ; k e y & g t ; & l t ; s t r i n g & g t ; F S . 2 & l t ; / s t r i n g & g t ; & l t ; / k e y & g t ; & l t ; v a l u e & g t ; & l t ; i n t & g t ; 6 1 & l t ; / i n t & g t ; & l t ; / v a l u e & g t ; & l t ; / i t e m & g t ; & l t ; i t e m & g t ; & l t ; k e y & g t ; & l t ; s t r i n g & g t ; D S . 2 & l t ; / s t r i n g & g t ; & l t ; / k e y & g t ; & l t ; v a l u e & g t ; & l t ; i n t & g t ; 6 3 & l t ; / i n t & g t ; & l t ; / v a l u e & g t ; & l t ; / i t e m & g t ; & l t ; i t e m & g t ; & l t ; k e y & g t ; & l t ; s t r i n g & g t ; F C . 2 & l t ; / s t r i n g & g t ; & l t ; / k e y & g t ; & l t ; v a l u e & g t ; & l t ; i n t & g t ; 6 2 & l t ; / i n t & g t ; & l t ; / v a l u e & g t ; & l t ; / i t e m & g t ; & l t ; i t e m & g t ; & l t ; k e y & g t ; & l t ; s t r i n g & g t ; C A . 2 & l t ; / s t r i n g & g t ; & l t ; / k e y & g t ; & l t ; v a l u e & g t ; & l t ; i n t & g t ; 6 4 & l t ; / i n t & g t ; & l t ; / v a l u e & g t ; & l t ; / i t e m & g t ; & l t ; i t e m & g t ; & l t ; k e y & g t ; & l t ; s t r i n g & g t ; F F . 2 & l t ; / s t r i n g & g t ; & l t ; / k e y & g t ; & l t ; v a l u e & g t ; & l t ; i n t & g t ; 6 0 & l t ; / i n t & g t ; & l t ; / v a l u e & g t ; & l t ; / i t e m & g t ; & l t ; i t e m & g t ; & l t ; k e y & g t ; & l t ; s t r i n g & g t ; S G . 2 & l t ; / s t r i n g & g t ; & l t ; / k e y & g t ; & l t ; v a l u e & g t ; & l t ; i n t & g t ; 6 3 & l t ; / i n t & g t ; & l t ; / v a l u e & g t ; & l t ; / i t e m & g t ; & l t ; i t e m & g t ; & l t ; k e y & g t ; & l t ; s t r i n g & g t ; G . 2 & l t ; / s t r i n g & g t ; & l t ; / k e y & g t ; & l t ; v a l u e & g t ; & l t ; i n t & g t ; 5 6 & l t ; / i n t & g t ; & l t ; / v a l u e & g t ; & l t ; / i t e m & g t ; & l t ; i t e m & g t ; & l t ; k e y & g t ; & l t ; s t r i n g & g t ; F D . 2 & l t ; / s t r i n g & g t ; & l t ; / k e y & g t ; & l t ; v a l u e & g t ; & l t ; i n t & g t ; 6 3 & l t ; / i n t & g t ; & l t ; / v a l u e & g t ; & l t ; / i t e m & g t ; & l t ; i t e m & g t ; & l t ; k e y & g t ; & l t ; s t r i n g & g t ; P S . 2 & l t ; / s t r i n g & g t ; & l t ; / k e y & g t ; & l t ; v a l u e & g t ; & l t ; i n t & g t ; 6 2 & l t ; / i n t & g t ; & l t ; / v a l u e & g t ; & l t ; / i t e m & g t ; & l t ; i t e m & g t ; & l t ; k e y & g t ; & l t ; s t r i n g & g t ; F S . 3 & l t ; / s t r i n g & g t ; & l t ; / k e y & g t ; & l t ; v a l u e & g t ; & l t ; i n t & g t ; 6 1 & l t ; / i n t & g t ; & l t ; / v a l u e & g t ; & l t ; / i t e m & g t ; & l t ; i t e m & g t ; & l t ; k e y & g t ; & l t ; s t r i n g & g t ; D S . 3 & l t ; / s t r i n g & g t ; & l t ; / k e y & g t ; & l t ; v a l u e & g t ; & l t ; i n t & g t ; 6 3 & l t ; / i n t & g t ; & l t ; / v a l u e & g t ; & l t ; / i t e m & g t ; & l t ; i t e m & g t ; & l t ; k e y & g t ; & l t ; s t r i n g & g t ; F C . 3 & l t ; / s t r i n g & g t ; & l t ; / k e y & g t ; & l t ; v a l u e & g t ; & l t ; i n t & g t ; 6 2 & l t ; / i n t & g t ; & l t ; / v a l u e & g t ; & l t ; / i t e m & g t ; & l t ; i t e m & g t ; & l t ; k e y & g t ; & l t ; s t r i n g & g t ; C A . 3 & l t ; / s t r i n g & g t ; & l t ; / k e y & g t ; & l t ; v a l u e & g t ; & l t ; i n t & g t ; 6 4 & l t ; / i n t & g t ; & l t ; / v a l u e & g t ; & l t ; / i t e m & g t ; & l t ; i t e m & g t ; & l t ; k e y & g t ; & l t ; s t r i n g & g t ; F F . 3 & l t ; / s t r i n g & g t ; & l t ; / k e y & g t ; & l t ; v a l u e & g t ; & l t ; i n t & g t ; 6 0 & l t ; / i n t & g t ; & l t ; / v a l u e & g t ; & l t ; / i t e m & g t ; & l t ; i t e m & g t ; & l t ; k e y & g t ; & l t ; s t r i n g & g t ; A . 2 & l t ; / s t r i n g & g t ; & l t ; / k e y & g t ; & l t ; v a l u e & g t ; & l t ; i n t & g t ; 5 6 & l t ; / i n t & g t ; & l t ; / v a l u e & g t ; & l t ; / i t e m & g t ; & l t ; i t e m & g t ; & l t ; k e y & g t ; & l t ; s t r i n g & g t ; G . 3 & l t ; / s t r i n g & g t ; & l t ; / k e y & g t ; & l t ; v a l u e & g t ; & l t ; i n t & g t ; 5 6 & l t ; / i n t & g t ; & l t ; / v a l u e & g t ; & l t ; / i t e m & g t ; & l t ; i t e m & g t ; & l t ; k e y & g t ; & l t ; s t r i n g & g t ; F D . 3 & l t ; / s t r i n g & g t ; & l t ; / k e y & g t ; & l t ; v a l u e & g t ; & l t ; i n t & g t ; 6 3 & l t ; / i n t & g t ; & l t ; / v a l u e & g t ; & l t ; / i t e m & g t ; & l t ; i t e m & g t ; & l t ; k e y & g t ; & l t ; s t r i n g & g t ; s l u g & l t ; / s t r i n g & g t ; & l t ; / k e y & g t ; & l t ; v a l u e & g t ; & l t ; i n t & g t ; 6 1 & l t ; / i n t & g t ; & l t ; / v a l u e & g t ; & l t ; / i t e m & g t ; & l t ; i t e m & g t ; & l t ; k e y & g t ; & l t ; s t r i n g & g t ; a p e l i d o _ a b r e v i a d o & l t ; / s t r i n g & g t ; & l t ; / k e y & g t ; & l t ; v a l u e & g t ; & l t ; i n t & g t ; 1 5 2 & l t ; / i n t & g t ; & l t ; / v a l u e & g t ; & l t ; / i t e m & g t ; & l t ; i t e m & g t ; & l t ; k e y & g t ; & l t ; s t r i n g & g t ; n o m e & l t ; / s t r i n g & g t ; & l t ; / k e y & g t ; & l t ; v a l u e & g t ; & l t ; i n t & g t ; 7 2 & l t ; / i n t & g t ; & l t ; / v a l u e & g t ; & l t ; / i t e m & g t ; & l t ; i t e m & g t ; & l t ; k e y & g t ; & l t ; s t r i n g & g t ; f o t o & l t ; / s t r i n g & g t ; & l t ; / k e y & g t ; & l t ; v a l u e & g t ; & l t ; i n t & g t ; 6 2 & l t ; / i n t & g t ; & l t ; / v a l u e & g t ; & l t ; / i t e m & g t ; & l t ; i t e m & g t ; & l t ; k e y & g t ; & l t ; s t r i n g & g t ; M e d i a   O f e n s i v a & l t ; / s t r i n g & g t ; & l t ; / k e y & g t ; & l t ; v a l u e & g t ; & l t ; i n t & g t ; 1 3 3 & l t ; / i n t & g t ; & l t ; / v a l u e & g t ; & l t ; / i t e m & g t ; & l t ; / C o l u m n W i d t h s & g t ; & l t ; C o l u m n D i s p l a y I n d e x & g t ; & l t ; i t e m & g t ; & l t ; k e y & g t ; & l t ; s t r i n g & g t ; a p e l i d o & l t ; / s t r i n g & g t ; & l t ; / k e y & g t ; & l t ; v a l u e & g t ; & l t ; i n t & g t ; 0 & l t ; / i n t & g t ; & l t ; / v a l u e & g t ; & l t ; / i t e m & g t ; & l t ; i t e m & g t ; & l t ; k e y & g t ; & l t ; s t r i n g & g t ; p r e c o _ n u m & l t ; / s t r i n g & g t ; & l t ; / k e y & g t ; & l t ; v a l u e & g t ; & l t ; i n t & g t ; 1 & l t ; / i n t & g t ; & l t ; / v a l u e & g t ; & l t ; / i t e m & g t ; & l t ; i t e m & g t ; & l t ; k e y & g t ; & l t ; s t r i n g & g t ; j o g o s _ n u m & l t ; / s t r i n g & g t ; & l t ; / k e y & g t ; & l t ; v a l u e & g t ; & l t ; i n t & g t ; 2 & l t ; / i n t & g t ; & l t ; / v a l u e & g t ; & l t ; / i t e m & g t ; & l t ; i t e m & g t ; & l t ; k e y & g t ; & l t ; s t r i n g & g t ; m i n i m o _ p a r a _ v a l o r i z a r & l t ; / s t r i n g & g t ; & l t ; / k e y & g t ; & l t ; v a l u e & g t ; & l t ; i n t & g t ; 3 & l t ; / i n t & g t ; & l t ; / v a l u e & g t ; & l t ; / i t e m & g t ; & l t ; i t e m & g t ; & l t ; k e y & g t ; & l t ; s t r i n g & g t ; m e d i a _ p o n t o s _ m a n d a n t e & l t ; / s t r i n g & g t ; & l t ; / k e y & g t ; & l t ; v a l u e & g t ; & l t ; i n t & g t ; 4 & l t ; / i n t & g t ; & l t ; / v a l u e & g t ; & l t ; / i t e m & g t ; & l t ; i t e m & g t ; & l t ; k e y & g t ; & l t ; s t r i n g & g t ; m e d i a _ p o n t o s _ v i s i t a n t e & l t ; / s t r i n g & g t ; & l t ; / k e y & g t ; & l t ; v a l u e & g t ; & l t ; i n t & g t ; 5 & l t ; / i n t & g t ; & l t ; / v a l u e & g t ; & l t ; / i t e m & g t ; & l t ; i t e m & g t ; & l t ; k e y & g t ; & l t ; s t r i n g & g t ; C A & l t ; / s t r i n g & g t ; & l t ; / k e y & g t ; & l t ; v a l u e & g t ; & l t ; i n t & g t ; 6 & l t ; / i n t & g t ; & l t ; / v a l u e & g t ; & l t ; / i t e m & g t ; & l t ; i t e m & g t ; & l t ; k e y & g t ; & l t ; s t r i n g & g t ; A & l t ; / s t r i n g & g t ; & l t ; / k e y & g t ; & l t ; v a l u e & g t ; & l t ; i n t & g t ; 2 3 & l t ; / i n t & g t ; & l t ; / v a l u e & g t ; & l t ; / i t e m & g t ; & l t ; i t e m & g t ; & l t ; k e y & g t ; & l t ; s t r i n g & g t ; D S & l t ; / s t r i n g & g t ; & l t ; / k e y & g t ; & l t ; v a l u e & g t ; & l t ; i n t & g t ; 7 & l t ; / i n t & g t ; & l t ; / v a l u e & g t ; & l t ; / i t e m & g t ; & l t ; i t e m & g t ; & l t ; k e y & g t ; & l t ; s t r i n g & g t ; F C & l t ; / s t r i n g & g t ; & l t ; / k e y & g t ; & l t ; v a l u e & g t ; & l t ; i n t & g t ; 8 & l t ; / i n t & g t ; & l t ; / v a l u e & g t ; & l t ; / i t e m & g t ; & l t ; i t e m & g t ; & l t ; k e y & g t ; & l t ; s t r i n g & g t ; F D & l t ; / s t r i n g & g t ; & l t ; / k e y & g t ; & l t ; v a l u e & g t ; & l t ; i n t & g t ; 9 & l t ; / i n t & g t ; & l t ; / v a l u e & g t ; & l t ; / i t e m & g t ; & l t ; i t e m & g t ; & l t ; k e y & g t ; & l t ; s t r i n g & g t ; F F & l t ; / s t r i n g & g t ; & l t ; / k e y & g t ; & l t ; v a l u e & g t ; & l t ; i n t & g t ; 1 0 & l t ; / i n t & g t ; & l t ; / v a l u e & g t ; & l t ; / i t e m & g t ; & l t ; i t e m & g t ; & l t ; k e y & g t ; & l t ; s t r i n g & g t ; F S & l t ; / s t r i n g & g t ; & l t ; / k e y & g t ; & l t ; v a l u e & g t ; & l t ; i n t & g t ; 1 1 & l t ; / i n t & g t ; & l t ; / v a l u e & g t ; & l t ; / i t e m & g t ; & l t ; i t e m & g t ; & l t ; k e y & g t ; & l t ; s t r i n g & g t ; G & l t ; / s t r i n g & g t ; & l t ; / k e y & g t ; & l t ; v a l u e & g t ; & l t ; i n t & g t ; 1 2 & l t ; / i n t & g t ; & l t ; / v a l u e & g t ; & l t ; / i t e m & g t ; & l t ; i t e m & g t ; & l t ; k e y & g t ; & l t ; s t r i n g & g t ; a t l e t a _ i d & l t ; / s t r i n g & g t ; & l t ; / k e y & g t ; & l t ; v a l u e & g t ; & l t ; i n t & g t ; 1 3 & l t ; / i n t & g t ; & l t ; / v a l u e & g t ; & l t ; / i t e m & g t ; & l t ; i t e m & g t ; & l t ; k e y & g t ; & l t ; s t r i n g & g t ; r o d a d a _ i d & l t ; / s t r i n g & g t ; & l t ; / k e y & g t ; & l t ; v a l u e & g t ; & l t ; i n t & g t ; 1 4 & l t ; / i n t & g t ; & l t ; / v a l u e & g t ; & l t ; / i t e m & g t ; & l t ; i t e m & g t ; & l t ; k e y & g t ; & l t ; s t r i n g & g t ; c l u b e _ i d & l t ; / s t r i n g & g t ; & l t ; / k e y & g t ; & l t ; v a l u e & g t ; & l t ; i n t & g t ; 1 5 & l t ; / i n t & g t ; & l t ; / v a l u e & g t ; & l t ; / i t e m & g t ; & l t ; i t e m & g t ; & l t ; k e y & g t ; & l t ; s t r i n g & g t ; p o s i c a o _ i d & l t ; / s t r i n g & g t ; & l t ; / k e y & g t ; & l t ; v a l u e & g t ; & l t ; i n t & g t ; 1 6 & l t ; / i n t & g t ; & l t ; / v a l u e & g t ; & l t ; / i t e m & g t ; & l t ; i t e m & g t ; & l t ; k e y & g t ; & l t ; s t r i n g & g t ; s t a t u s _ i d & l t ; / s t r i n g & g t ; & l t ; / k e y & g t ; & l t ; v a l u e & g t ; & l t ; i n t & g t ; 1 7 & l t ; / i n t & g t ; & l t ; / v a l u e & g t ; & l t ; / i t e m & g t ; & l t ; i t e m & g t ; & l t ; k e y & g t ; & l t ; s t r i n g & g t ; p o n t o s _ n u m & l t ; / s t r i n g & g t ; & l t ; / k e y & g t ; & l t ; v a l u e & g t ; & l t ; i n t & g t ; 1 8 & l t ; / i n t & g t ; & l t ; / v a l u e & g t ; & l t ; / i t e m & g t ; & l t ; i t e m & g t ; & l t ; k e y & g t ; & l t ; s t r i n g & g t ; v a r i a c a o _ n u m & l t ; / s t r i n g & g t ; & l t ; / k e y & g t ; & l t ; v a l u e & g t ; & l t ; i n t & g t ; 1 9 & l t ; / i n t & g t ; & l t ; / v a l u e & g t ; & l t ; / i t e m & g t ; & l t ; i t e m & g t ; & l t ; k e y & g t ; & l t ; s t r i n g & g t ; m e d i a _ n u m & l t ; / s t r i n g & g t ; & l t ; / k e y & g t ; & l t ; v a l u e & g t ; & l t ; i n t & g t ; 2 0 & l t ; / i n t & g t ; & l t ; / v a l u e & g t ; & l t ; / i t e m & g t ; & l t ; i t e m & g t ; & l t ; k e y & g t ; & l t ; s t r i n g & g t ; m e d i a _ m i n u t o s _ j o g a d o s & l t ; / s t r i n g & g t ; & l t ; / k e y & g t ; & l t ; v a l u e & g t ; & l t ; i n t & g t ; 2 1 & l t ; / i n t & g t ; & l t ; / v a l u e & g t ; & l t ; / i t e m & g t ; & l t ; i t e m & g t ; & l t ; k e y & g t ; & l t ; s t r i n g & g t ; m i n u t o s _ j o g a d o s & l t ; / s t r i n g & g t ; & l t ; / k e y & g t ; & l t ; v a l u e & g t ; & l t ; i n t & g t ; 2 2 & l t ; / i n t & g t ; & l t ; / v a l u e & g t ; & l t ; / i t e m & g t ; & l t ; i t e m & g t ; & l t ; k e y & g t ; & l t ; s t r i n g & g t ; P S & l t ; / s t r i n g & g t ; & l t ; / k e y & g t ; & l t ; v a l u e & g t ; & l t ; i n t & g t ; 2 4 & l t ; / i n t & g t ; & l t ; / v a l u e & g t ; & l t ; / i t e m & g t ; & l t ; i t e m & g t ; & l t ; k e y & g t ; & l t ; s t r i n g & g t ; S G & l t ; / s t r i n g & g t ; & l t ; / k e y & g t ; & l t ; v a l u e & g t ; & l t ; i n t & g t ; 2 5 & l t ; / i n t & g t ; & l t ; / v a l u e & g t ; & l t ; / i t e m & g t ; & l t ; i t e m & g t ; & l t ; k e y & g t ; & l t ; s t r i n g & g t ; F S . 1 & l t ; / s t r i n g & g t ; & l t ; / k e y & g t ; & l t ; v a l u e & g t ; & l t ; i n t & g t ; 2 6 & l t ; / i n t & g t ; & l t ; / v a l u e & g t ; & l t ; / i t e m & g t ; & l t ; i t e m & g t ; & l t ; k e y & g t ; & l t ; s t r i n g & g t ; D S . 1 & l t ; / s t r i n g & g t ; & l t ; / k e y & g t ; & l t ; v a l u e & g t ; & l t ; i n t & g t ; 2 7 & l t ; / i n t & g t ; & l t ; / v a l u e & g t ; & l t ; / i t e m & g t ; & l t ; i t e m & g t ; & l t ; k e y & g t ; & l t ; s t r i n g & g t ; F C . 1 & l t ; / s t r i n g & g t ; & l t ; / k e y & g t ; & l t ; v a l u e & g t ; & l t ; i n t & g t ; 2 8 & l t ; / i n t & g t ; & l t ; / v a l u e & g t ; & l t ; / i t e m & g t ; & l t ; i t e m & g t ; & l t ; k e y & g t ; & l t ; s t r i n g & g t ; C A . 1 & l t ; / s t r i n g & g t ; & l t ; / k e y & g t ; & l t ; v a l u e & g t ; & l t ; i n t & g t ; 2 9 & l t ; / i n t & g t ; & l t ; / v a l u e & g t ; & l t ; / i t e m & g t ; & l t ; i t e m & g t ; & l t ; k e y & g t ; & l t ; s t r i n g & g t ; F F . 1 & l t ; / s t r i n g & g t ; & l t ; / k e y & g t ; & l t ; v a l u e & g t ; & l t ; i n t & g t ; 3 0 & l t ; / i n t & g t ; & l t ; / v a l u e & g t ; & l t ; / i t e m & g t ; & l t ; i t e m & g t ; & l t ; k e y & g t ; & l t ; s t r i n g & g t ; S G . 1 & l t ; / s t r i n g & g t ; & l t ; / k e y & g t ; & l t ; v a l u e & g t ; & l t ; i n t & g t ; 3 1 & l t ; / i n t & g t ; & l t ; / v a l u e & g t ; & l t ; / i t e m & g t ; & l t ; i t e m & g t ; & l t ; k e y & g t ; & l t ; s t r i n g & g t ; A . 1 & l t ; / s t r i n g & g t ; & l t ; / k e y & g t ; & l t ; v a l u e & g t ; & l t ; i n t & g t ; 3 2 & l t ; / i n t & g t ; & l t ; / v a l u e & g t ; & l t ; / i t e m & g t ; & l t ; i t e m & g t ; & l t ; k e y & g t ; & l t ; s t r i n g & g t ; G . 1 & l t ; / s t r i n g & g t ; & l t ; / k e y & g t ; & l t ; v a l u e & g t ; & l t ; i n t & g t ; 3 3 & l t ; / i n t & g t ; & l t ; / v a l u e & g t ; & l t ; / i t e m & g t ; & l t ; i t e m & g t ; & l t ; k e y & g t ; & l t ; s t r i n g & g t ; F D . 1 & l t ; / s t r i n g & g t ; & l t ; / k e y & g t ; & l t ; v a l u e & g t ; & l t ; i n t & g t ; 3 4 & l t ; / i n t & g t ; & l t ; / v a l u e & g t ; & l t ; / i t e m & g t ; & l t ; i t e m & g t ; & l t ; k e y & g t ; & l t ; s t r i n g & g t ; P S . 1 & l t ; / s t r i n g & g t ; & l t ; / k e y & g t ; & l t ; v a l u e & g t ; & l t ; i n t & g t ; 3 5 & l t ; / i n t & g t ; & l t ; / v a l u e & g t ; & l t ; / i t e m & g t ; & l t ; i t e m & g t ; & l t ; k e y & g t ; & l t ; s t r i n g & g t ; F S . 2 & l t ; / s t r i n g & g t ; & l t ; / k e y & g t ; & l t ; v a l u e & g t ; & l t ; i n t & g t ; 3 6 & l t ; / i n t & g t ; & l t ; / v a l u e & g t ; & l t ; / i t e m & g t ; & l t ; i t e m & g t ; & l t ; k e y & g t ; & l t ; s t r i n g & g t ; D S . 2 & l t ; / s t r i n g & g t ; & l t ; / k e y & g t ; & l t ; v a l u e & g t ; & l t ; i n t & g t ; 3 7 & l t ; / i n t & g t ; & l t ; / v a l u e & g t ; & l t ; / i t e m & g t ; & l t ; i t e m & g t ; & l t ; k e y & g t ; & l t ; s t r i n g & g t ; F C . 2 & l t ; / s t r i n g & g t ; & l t ; / k e y & g t ; & l t ; v a l u e & g t ; & l t ; i n t & g t ; 3 8 & l t ; / i n t & g t ; & l t ; / v a l u e & g t ; & l t ; / i t e m & g t ; & l t ; i t e m & g t ; & l t ; k e y & g t ; & l t ; s t r i n g & g t ; C A . 2 & l t ; / s t r i n g & g t ; & l t ; / k e y & g t ; & l t ; v a l u e & g t ; & l t ; i n t & g t ; 3 9 & l t ; / i n t & g t ; & l t ; / v a l u e & g t ; & l t ; / i t e m & g t ; & l t ; i t e m & g t ; & l t ; k e y & g t ; & l t ; s t r i n g & g t ; F F . 2 & l t ; / s t r i n g & g t ; & l t ; / k e y & g t ; & l t ; v a l u e & g t ; & l t ; i n t & g t ; 4 0 & l t ; / i n t & g t ; & l t ; / v a l u e & g t ; & l t ; / i t e m & g t ; & l t ; i t e m & g t ; & l t ; k e y & g t ; & l t ; s t r i n g & g t ; S G . 2 & l t ; / s t r i n g & g t ; & l t ; / k e y & g t ; & l t ; v a l u e & g t ; & l t ; i n t & g t ; 4 1 & l t ; / i n t & g t ; & l t ; / v a l u e & g t ; & l t ; / i t e m & g t ; & l t ; i t e m & g t ; & l t ; k e y & g t ; & l t ; s t r i n g & g t ; G . 2 & l t ; / s t r i n g & g t ; & l t ; / k e y & g t ; & l t ; v a l u e & g t ; & l t ; i n t & g t ; 4 2 & l t ; / i n t & g t ; & l t ; / v a l u e & g t ; & l t ; / i t e m & g t ; & l t ; i t e m & g t ; & l t ; k e y & g t ; & l t ; s t r i n g & g t ; F D . 2 & l t ; / s t r i n g & g t ; & l t ; / k e y & g t ; & l t ; v a l u e & g t ; & l t ; i n t & g t ; 4 3 & l t ; / i n t & g t ; & l t ; / v a l u e & g t ; & l t ; / i t e m & g t ; & l t ; i t e m & g t ; & l t ; k e y & g t ; & l t ; s t r i n g & g t ; P S . 2 & l t ; / s t r i n g & g t ; & l t ; / k e y & g t ; & l t ; v a l u e & g t ; & l t ; i n t & g t ; 4 4 & l t ; / i n t & g t ; & l t ; / v a l u e & g t ; & l t ; / i t e m & g t ; & l t ; i t e m & g t ; & l t ; k e y & g t ; & l t ; s t r i n g & g t ; F S . 3 & l t ; / s t r i n g & g t ; & l t ; / k e y & g t ; & l t ; v a l u e & g t ; & l t ; i n t & g t ; 4 5 & l t ; / i n t & g t ; & l t ; / v a l u e & g t ; & l t ; / i t e m & g t ; & l t ; i t e m & g t ; & l t ; k e y & g t ; & l t ; s t r i n g & g t ; D S . 3 & l t ; / s t r i n g & g t ; & l t ; / k e y & g t ; & l t ; v a l u e & g t ; & l t ; i n t & g t ; 4 6 & l t ; / i n t & g t ; & l t ; / v a l u e & g t ; & l t ; / i t e m & g t ; & l t ; i t e m & g t ; & l t ; k e y & g t ; & l t ; s t r i n g & g t ; F C . 3 & l t ; / s t r i n g & g t ; & l t ; / k e y & g t ; & l t ; v a l u e & g t ; & l t ; i n t & g t ; 4 7 & l t ; / i n t & g t ; & l t ; / v a l u e & g t ; & l t ; / i t e m & g t ; & l t ; i t e m & g t ; & l t ; k e y & g t ; & l t ; s t r i n g & g t ; C A . 3 & l t ; / s t r i n g & g t ; & l t ; / k e y & g t ; & l t ; v a l u e & g t ; & l t ; i n t & g t ; 4 8 & l t ; / i n t & g t ; & l t ; / v a l u e & g t ; & l t ; / i t e m & g t ; & l t ; i t e m & g t ; & l t ; k e y & g t ; & l t ; s t r i n g & g t ; F F . 3 & l t ; / s t r i n g & g t ; & l t ; / k e y & g t ; & l t ; v a l u e & g t ; & l t ; i n t & g t ; 4 9 & l t ; / i n t & g t ; & l t ; / v a l u e & g t ; & l t ; / i t e m & g t ; & l t ; i t e m & g t ; & l t ; k e y & g t ; & l t ; s t r i n g & g t ; A . 2 & l t ; / s t r i n g & g t ; & l t ; / k e y & g t ; & l t ; v a l u e & g t ; & l t ; i n t & g t ; 5 0 & l t ; / i n t & g t ; & l t ; / v a l u e & g t ; & l t ; / i t e m & g t ; & l t ; i t e m & g t ; & l t ; k e y & g t ; & l t ; s t r i n g & g t ; G . 3 & l t ; / s t r i n g & g t ; & l t ; / k e y & g t ; & l t ; v a l u e & g t ; & l t ; i n t & g t ; 5 1 & l t ; / i n t & g t ; & l t ; / v a l u e & g t ; & l t ; / i t e m & g t ; & l t ; i t e m & g t ; & l t ; k e y & g t ; & l t ; s t r i n g & g t ; F D . 3 & l t ; / s t r i n g & g t ; & l t ; / k e y & g t ; & l t ; v a l u e & g t ; & l t ; i n t & g t ; 5 2 & l t ; / i n t & g t ; & l t ; / v a l u e & g t ; & l t ; / i t e m & g t ; & l t ; i t e m & g t ; & l t ; k e y & g t ; & l t ; s t r i n g & g t ; s l u g & l t ; / s t r i n g & g t ; & l t ; / k e y & g t ; & l t ; v a l u e & g t ; & l t ; i n t & g t ; 5 3 & l t ; / i n t & g t ; & l t ; / v a l u e & g t ; & l t ; / i t e m & g t ; & l t ; i t e m & g t ; & l t ; k e y & g t ; & l t ; s t r i n g & g t ; a p e l i d o _ a b r e v i a d o & l t ; / s t r i n g & g t ; & l t ; / k e y & g t ; & l t ; v a l u e & g t ; & l t ; i n t & g t ; 5 4 & l t ; / i n t & g t ; & l t ; / v a l u e & g t ; & l t ; / i t e m & g t ; & l t ; i t e m & g t ; & l t ; k e y & g t ; & l t ; s t r i n g & g t ; n o m e & l t ; / s t r i n g & g t ; & l t ; / k e y & g t ; & l t ; v a l u e & g t ; & l t ; i n t & g t ; 5 5 & l t ; / i n t & g t ; & l t ; / v a l u e & g t ; & l t ; / i t e m & g t ; & l t ; i t e m & g t ; & l t ; k e y & g t ; & l t ; s t r i n g & g t ; f o t o & l t ; / s t r i n g & g t ; & l t ; / k e y & g t ; & l t ; v a l u e & g t ; & l t ; i n t & g t ; 5 6 & l t ; / i n t & g t ; & l t ; / v a l u e & g t ; & l t ; / i t e m & g t ; & l t ; i t e m & g t ; & l t ; k e y & g t ; & l t ; s t r i n g & g t ; M e d i a   O f e n s i v a & l t ; / s t r i n g & g t ; & l t ; / k e y & g t ; & l t ; v a l u e & g t ; & l t ; i n t & g t ; 5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D a t a M a s h u p   s q m i d = " e 4 e 2 3 1 a 4 - f d 1 c - 4 8 8 0 - 9 f 5 6 - 0 9 6 c 5 8 9 e 2 1 2 5 "   x m l n s = " h t t p : / / s c h e m a s . m i c r o s o f t . c o m / D a t a M a s h u p " > A A A A A D 0 R A A B Q S w M E F A A C A A g A V j Q i V 1 l Y 3 q 2 n A A A A + A A A A B I A H A B D b 2 5 m a W c v U G F j a 2 F n Z S 5 4 b W w g o h g A K K A U A A A A A A A A A A A A A A A A A A A A A A A A A A A A h Y 9 B D o I w F A W v Q r q n n 6 I S J Z + S 6 F Y S o 4 l x 2 5 Q K j V A I F O F u L j y S V 5 B E U X c u 3 2 Q W 8 x 6 3 O 8 Z D W T h X 1 b S 6 M h F h 1 C O O M r J K t c k i 0 t m z u y Q x x 5 2 Q F 5 E p Z 5 R N G w 5 t G p H c 2 j o E 6 P u e 9 j N a N R n 4 n s f g l G w P M l e l I B 9 Z / 5 d d b V o r j F S E 4 / E V w 3 0 a M L p g K 5 / O A 4 Y w Y U y 0 + S r + W E w 9 h B + I m 6 6 w X a N 4 b d 3 1 H m G a C O 8 X / A l Q S w M E F A A C A A g A V j Q i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0 I l f 0 + e t e N A 4 A A P d c A A A T A B w A R m 9 y b X V s Y X M v U 2 V j d G l v b j E u b S C i G A A o o B Q A A A A A A A A A A A A A A A A A A A A A A A A A A A D t X O t u 2 0 Y W / h 8 g 7 0 C w Q O H E p i R e J F E t g k K R L D V F G m s t t 8 H C E I w h O b K Z U q R C U s 7 F y M v s / i j 2 x z 5 F X m z n J n I 4 H N K U 7 L T Z J E F g i m f I m f O d M / O d M x c p g W 7 q R 6 E y p 1 f 9 x 4 c P H j 5 I r k A M P W U y i 8 J 0 A 1 w Q K U + U A K Y P H y j o 3 w Q J I R L 8 k k R h a x y 5 m x U M 0 4 O X 0 G m N c E m Y J g f q V Z q u k x / a b b D 2 W y 6 I 0 y g A S 7 d 1 G U R O 1 H K j V R u k q D q Q t F c w d o E X q Y 8 e H d H K v 1 N R J d c w T n 0 v U t Y g B s o Z c G A A V N T g K X S j 2 G u d R U g U w A O i R / 7 e c z + 8 A o k y 8 Y M 0 B h 5 I 8 B v k w d Y c B g j c a f Q m O a i s / k i B w L 1 S D s 5 f g B V c o F d V p i K v 2 u 8 g 2 E D l + O 0 a h B 6 q I G + B i p 7 7 S T q K g s 0 q P J C o c 6 T Q 9 9 X K + n S x Q g o 4 q 1 J s P q v x S L l R E z f a p F h E 9 b 7 w P X w T R x 5 q n N 2 4 w c a B 7 P M 6 S n z k V 3 a X p C D d J F l R m E b J R b h Z k b s Y K b G 9 u Q a x j 7 v D 9 n 4 F P R 9 s b 1 5 F l / l r K z / 0 V 9 E F N v H F N Q i i 2 H 8 P Y l x w C d L o Y g W T N I a k 5 W B z S b R e w 4 B h Y h 8 v g B P D a x 9 Q Y R i t y P P L K I 3 U D 1 8 d 4 L z P c N V V 9 8 T 6 j q O X 1 b p h y J g p V u h B g E Z X D p k V X P u J n x Z L E P A N L k L W Q K o n z B a i i H g r o Z 7 7 i 5 r i K S X Y h G g w n s J V d O 0 X u I G I I L U U p g e 5 e Y 9 u V M w L f J 2 k l c Y e K G u w V Z Q Y f z T E 9 + M 5 / j s Z k b 8 T 8 p d I S O F k j P 9 O 8 Z 8 Z k c 6 n 1 J r 7 v i t A S R p j E Z H n J s + c S z z D O T b 3 5 Y c m z + S q k S d 3 0 y w p q r Z t 6 4 Y Z h D c U N R 0 1 1 3 y a m W u a 2 w y Z 6 w N 9 t 6 X T t + l 1 M q L X 0 Z D d T + h 1 P q V X J m Z 3 k z G 9 z v D b P D o G v z F A 0 R x F E z a D K E d n M H Q G Q 2 c w d A Z D Z z B 0 B o V l M F g G g 2 X w s D J P N s d V N k S h R 9 y O r e C 4 L S i T g T I Z K J O B M h k o k 7 q K Y T I Z J p P H c u a v I 2 U Y p D A G P I q z G I T J M o p X F M L Z u z X E 7 C F D f n T D x u i z M O 1 Z L f w o 0 Y 8 g E W Q E l y i b S G S S d y V N E C 8 L s m l Z N J P U N p c 8 x w d a o Y g P u 0 I R F 4 S F k k J I F s r 4 A F 1 6 j Q v X K Z I q 6 K M D Y 1 r I R W + x T A j m Y j E f 2 8 U y P t Q L 6 l Q F f n n 1 5 a h X + x w / B O Q P l g N g W b / 6 B x i 3 i d W P 5 W L G f K K Y E W H p 6 Y l U z G h S F M v r k D / L O F U U z y q 0 p s x W G o I y K W M / Q c q 4 s D Q 4 Z V L G k + L I k 1 Y w l k l n c s U o k 5 V B S K S M 7 c o g Z M 9 O Z F I p 3 q n 0 / b F M y h J d 4 o k U v k 0 p h W R Z r 1 R e S I G L T 7 B 8 u C g k y T E v 5 J h 7 B m M 0 Q Q U B G o 4 f / / z 4 b 8 T i n u + i G S 7 i q Z z H h 1 4 e h I p U j 2 L B r y T a R k s Y J v 4 1 N 0 U c L h 5 3 l U P l f D J Z P O 6 0 b P J x j j 9 S 6 X j x W G 8 Z h + f T x W N S N p s v H r X P M w Z Z V A Q X / d b o U o c I R 5 m S v v w o q E u H 9 e p 8 W F D x q N R K M 4 v r c p N L N M n s f i L a / W B r 8 E e H B 1 u D 4 4 / Y H U R E D Y 8 / Y t M / a m J 0 4 y 5 G 1 z m r n + x u d a O h 1 Q 1 s d d b T s 2 m h d M 6 Y z S 3 5 G b G g X z N / G Q 3 9 Z e Q t P A U 4 m m f e 0 s 5 H w 8 X h + X j O R s N k t H i s d V r m 4 d a L h 5 k P 2 + e c o x Y 1 F j O r L V a L J e u 1 T M d m N j A b 2 s D M p h m K U 7 A B t s B j T c + M U I P M 2 g u Z i Z E V W m 6 G z G q I z M q 9 O 6 d T q 7 m / W g c w 4 c a k g L H O 0 Y f Z E C 2 M z E Y q d + U q 1 4 L M l P e g g v O p V g 2 n F P T e q o u Z 5 b B I 6 H u o 3 t t Z 9 W 7 J 7 o e K n B T P Z d 5 B w 6 4 C 9 6 K w 9 h j F y n z j J K m f b j 7 + l 5 / d n M J 1 A F x I l o 3 q N e 2 p R + E m C I 4 6 R + y d u P B y N v D K H v h Q p 4 p e q Y t E 7 W Y a C B 2 4 a o p n 3 h o Q Z N r m c U D W 1 c R k t G J E N Y 0 b 3 Y Z x w 1 R F 8 K V e 1 I w u + g 3 p g n R b r p 7 4 7 r 0 0 b w M H P i A s 3 Y V g 1 Y w o + 8 R D g m r q P F o B Z h G m k w I V v O X B G a i Z h e z b L J R p j 5 p 9 s V m 1 l O H H P y P U H s I O U v C a r O G z 7 B I R E q E g T D + E f D D x P G o f y H m n 3 B u N f c a x f e s o k m t d N Y y s P Y a R Q Z x U Z Z 2 K 0 V G u x q z E L 2 h 4 G + I 9 F 1 Y / y 0 2 I T 7 z k f o / L o 7 S 2 O y 9 H 0 m r 2 X Q A 8 K u z P V P B 1 D e M 3 o Z Z K J q j j / l 4 1 9 8 t G Q l X 0 + 4 u V 3 7 K f X k 3 e E q S Y D Z h v s M c a U v G g K R X r u e 9 p k B o u t H P U 0 K L Z h L a z c 1 Y 3 Y H 3 W z F q c T 1 G T u B c 3 b L N i F l 2 v J h 0 R e a O z O W o U j x F p m I 1 i D 4 Z i n M X C u F G g 1 c k S w T f m / M y Z c 3 j P B G p y X V s k U t b 5 M k J t u G B 0 6 w p E 3 l P z P u C C J J 8 a Y W O w i d y Y f G T T U / y R T v S w W e j s F R u G z Q O J D L 1 D x i X + Q K 5 0 l W + c V S M M o D o k F e s I 9 e B z T C h 1 K m A y c 0 x m j s n k M J k Z J j P D Z G 4 x m Q y T m W M y c 0 x m 1 U J Z 9 0 4 L Z S Y h 8 6 K T S j s 3 B b g V 6 V 5 d I x W r G g K M b O A X + g q n 2 q J 9 L h 3 z D b 2 9 + 0 K F b u V K F Z z N W U R U K u O b K n / 1 7 u S v L v F X Q S X 5 j l i F L 2 f S P Y m 5 d P e g t M 9 Q m 9 1 b z b J 7 l D 1 8 F 4 K w J r v n 9 O c a P I 7 j K C k 0 m J Q a x M / E p B p 5 2 o X d e S M Y S P 9 Q N V P q 3 + o o m U 5 H Y g N y + 0 l e L S + t F P E I y p W h d C q h 2 P t A 0 c t d r T G W 8 l S 3 B o v N Y 2 E t Y S w P H / h h b R v 8 i c j x C O c k X + F p S J K L 7 X I Y U j j h U X 0 c E n O A b v Z J / m L 0 D H o x 6 c W i l y 6 9 9 O i l T y 5 9 K u x T Y Z 8 K 7 Q 6 9 0 F p s W o t N a 7 H p C w P 6 y I C W D U i Z a Z D X z W 6 P H h 3 5 j N Q p 5 + g v M F e P / f D j v 1 Y o I + Y c + 1 u 4 9 q + j 9 C S 9 4 p P 1 8 q H R 7 V k 2 n L m l s e 9 s 0 u 1 R 0 i h W R e 7 d 9 Y C b q F 1 W M W 6 X 5 u v Z F h b d u k L p O b 6 D i b t h O T F + 4 G K J o h t I f E A 9 s t + b e 5 0 A F H G j W M G b a d v a 3 m e E J E c B b 5 h L x O 1 t g r r B N n j B H u X n c 4 t U b J X v v S E s O x i 5 y 5 K t b P / 3 Z u t t Q r X P 2 G m u r e u J 8 E W 0 Y i c J i z 2 B F L a G W K Z K 0 d M n h F 5 S D A E S 9 Q s B Y E Y n o l 9 h C C B T 8 O g T B g F C g Y T 5 8 B 9 C h Y Q k t 6 x c U / 5 1 0 G Q 9 F d 4 / 3 f 0 f c N x n z G J b F z H G k B E W K q J 0 5 e M z P J x 7 U Q F m v p 2 o y Z u T V b G v k J n o c u C n 4 q W c c h j b o D 9 9 6 q y K o i + K j b b d G H X M D + L 9 p 0 i w 7 n U k F g Y i H R 9 q 5 f x 1 B 1 r L 9 3 N v S h S 2 7 x a I y E l b L q B q P / N u p w O 9 w A e o R t y O Q n Y q S p S A S W A G L m E F G 7 x 5 8 6 Z 1 G Y G A U I A T o / 8 o W Q q g H 6 O u o i U f / x P 7 U A P t l I x I z Y O a G 4 A k 8 Z e o + 5 D F p H b i L g d r 6 9 1 A f / f q + v X 1 Z f d V 6 L 1 9 f / X 2 V T 5 I x y A F H a Q I U e i m 8 + E c C x Z 7 e Y Z U R X b 4 Z e e b S 6 H k z J f E l 1 / K L / 5 e F h 2 X R b I z 9 j O J T H K 0 / 7 C t l Y W z M 9 k X A x B i M X 3 n + 0 L R W s V e M H w D 3 i k p t t 6 + H S G J X B f G m G U T 0 h + u c H 9 D t b Z A s v 4 p g O B y A 5 + g D v L e D 4 r u 1 T P 3 6 n d 1 r 0 6 + R k G E e t k 8 t M A o O Z X K z Q q 5 V S H v V s h 7 F f J + h d y u k A 8 q 5 G S z b h 8 P / 4 z 8 8 f d 4 + L 4 H 8 D c P 3 z a G l Q P j 0 b d x / G V 6 + Q W 4 9 v E X U O O n I I E X A 9 v s A 2 B 4 W t 8 F r m Z 5 d l e z L d f S O m 7 P t n X T s 8 2 B u 0 9 P c G L W E b D n c T c I A f 7 m P w j a 1 P f t B N L o b n Q M s x 3 D y 0 0 A Y i 2 B A E 0 i 2 n H f t I 1 u G / W P H B R p t w 7 J 0 v T 6 g 7 7 X 0 T o 9 0 9 K s Z d / Q n E 5 n o F l 9 q A 8 c x + 4 M O t 1 9 + 7 Q D k Z H X K K O E M Q G z j K L U A U E J z G 4 a A 9 u y l k 7 f 0 f S B 2 d O s T g c g 2 6 N P N g D 9 p Q 4 6 X c v 8 5 B q j c Y o S 5 P A y a f 9 E R v 4 T P J 6 + J x 8 v k o 3 z B I / e 7 9 P k y c v p a 3 g 1 + + P Z 9 5 5 7 B d 0 / n n R 2 g 6 o 7 t j c w n Z 7 m 6 U t P s 6 y + q w H b R l D 7 u t F 1 O 0 u v a 9 h f C F R n 6 S x 7 0 O p p Z t d G v a 9 r O Z q z 1 J E C l m F a h t 4 b 9 P v m F w K 1 Z 5 g d z 9 F N r W 8 4 t m b 1 l h 3 N M S H C 2 4 F m z x x 0 T D j 4 2 z s w D j 1 S q N / h B 3 / E x T 9 2 d 4 P t 9 a 2 e 1 3 F Q P z b 0 p W b p i C 7 t L r A 1 x + 6 7 Z t d z X M P a a z q E p u d L P 7 n C f N n a / N H G + h E c r f X V m o H r 9 2 5 T l S T x q C A G y i Z I / V W U K L 1 9 w 3 l T h b g o b m Z R 3 L x r F D c r J 1 t n E K x K Y V E y H X r Z a C L 1 X D I T K o s k 3 3 y e S i q b p R J 9 n 5 7 J p l v P Q Z I q 5 T T h B f q g r E D q X t U U G U L w 3 2 e J p L Q 8 y d T M F S v q U m i + 9 v x E 5 f E J y d K J + j R K w T K 6 R K r M J 9 y t W j p U c Y a a P 2 L O v 8 c v d q i n a N w 8 3 Q S B 8 j Q G l y B M / R B L + Z u 9 N a k + J i / 9 g o c 6 G i o z g M Y D g G E C 0 f 0 w v U J j 1 n c j Z X Z 6 B z W q T 6 t L D 8 h j D k l B A N 8 D 5 X j E 3 9 6 m A p + C y r S Q M R U + 8 P G 3 M J W R M Z V x V 6 Y y v j H V N 6 b 6 x l R f N F P 9 o J D O Z t F u B R P l Y H i m / H z y 6 / G 9 L Z T k p H X L S k k v Y 6 7 e X Z m r 9 / W t l H A F e l X B J y G t r Z n v d d s p d 5 F 6 / H r j r 9 m R l d x D 6 i 8 n 0 5 O 5 K t h V n Z 4 8 n 6 O h e q I K h q U F o 5 M X Z 6 d D V T C u O h 8 + H x f e Y N / 8 Q G S 8 7 x 6 5 d L e L 9 0 / u k n v 7 1 o / O W Y 4 c 8 H i p C t 1 U H a t C B 0 W x 9 0 6 / + y H T + G j 7 B a l L l P o k 0 T I m m 9 C I i 1 6 R q M I O a H M O W b T P i T c / 3 a 9 7 s D 5 U 2 r c i f U i U v i x J x i X J 8 5 I k 6 3 n S A t b z x D L a 8 0 q J 1 N m 8 a q D u + A M c p V 8 g y T H f V 6 b G 4 Z a V Z M D F 8 + w M e Z M N v N r e R M x 0 3 7 8 Y U t P i / f 5 m C / c b I N N R a Z A c F E Y J / h 4 z G y d 3 + R 2 S + h 9 l y b S Z V W m D f F 1 Q h c 8 5 a r V p l H y 8 H P 7 z r 8 8 8 7 C z z s O + a e d j f M o 8 v J / P 4 x 2 / P Z s e 3 Z x 6 7 B F s x X 5 m V M 5 V R O U G Z f g 7 Z y Y 4 x u S I / u f f 4 0 / C 8 i O x H G U v R 5 t 5 + A o 0 y 6 f H 4 2 R D z + u z k V M G 4 O S Y d 7 U z n u 3 + B m d N h J t N h t g + P 6 + q P / w N Q S w E C L Q A U A A I A C A B W N C J X W V j e r a c A A A D 4 A A A A E g A A A A A A A A A A A A A A A A A A A A A A Q 2 9 u Z m l n L 1 B h Y 2 t h Z 2 U u e G 1 s U E s B A i 0 A F A A C A A g A V j Q i V w / K 6 a u k A A A A 6 Q A A A B M A A A A A A A A A A A A A A A A A 8 w A A A F t D b 2 5 0 Z W 5 0 X 1 R 5 c G V z X S 5 4 b W x Q S w E C L Q A U A A I A C A B W N C J X 9 P n r X j Q O A A D 3 X A A A E w A A A A A A A A A A A A A A A A D k A Q A A R m 9 y b X V s Y X M v U 2 V j d G l v b j E u b V B L B Q Y A A A A A A w A D A M I A A A B l E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/ g A A A A A A A M f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Q 2 x 1 Y m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R h M T k 3 N j J h L T B m O T I t N G E x N C 0 5 M z F j L T I 2 Z m J h M m F k N z h i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Q b G F u a W x o Y T I i I C 8 + P E V u d H J 5 I F R 5 c G U 9 I k Z p b G x U Y X J n Z X Q i I F Z h b H V l P S J z R E N s d W J l I i A v P j x F b n R y e S B U e X B l P S J G a W x s R X J y b 3 J D b 3 V u d C I g V m F s d W U 9 I m w w I i A v P j x F b n R y e S B U e X B l P S J G a W x s T G F z d F V w Z G F 0 Z W Q i I F Z h b H V l P S J k M j A y M y 0 w O S 0 w M l Q w O T o z N D o 0 M i 4 5 O D I w N j E y W i I g L z 4 8 R W 5 0 c n k g V H l w Z T 0 i R m l s b E V y c m 9 y Q 2 9 k Z S I g V m F s d W U 9 I n N V b m t u b 3 d u I i A v P j x F b n R y e S B U e X B l P S J G a W x s Q 2 9 s d W 1 u V H l w Z X M i I F Z h b H V l P S J z Q m d Z R 0 J n P T 0 i I C 8 + P E V u d H J 5 I F R 5 c G U 9 I k Z p b G x D b 3 V u d C I g V m F s d W U 9 I m w y M C I g L z 4 8 R W 5 0 c n k g V H l w Z T 0 i R m l s b E N v b H V t b k 5 h b W V z I i B W Y W x 1 Z T 0 i c 1 s m c X V v d D t D b H V i Z U l E J n F 1 b 3 Q 7 L C Z x d W 9 0 O 0 N s d W J l T m 9 t Z S Z x d W 9 0 O y w m c X V v d D t D b H V i Z S 5 B Y n J l d i Z x d W 9 0 O y w m c X V v d D t D b H V i Z W 5 v b W V f Z m F u d G F z a W E m c X V v d D t d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D b H V i Z S 9 U a X B v I E F s d G V y Y W R v L n t p Z C w x f S Z x d W 9 0 O y w m c X V v d D t T Z W N 0 a W 9 u M S 9 E Q 2 x 1 Y m U v V G l w b y B B b H R l c m F k b y 5 7 b m 9 t Z S w y f S Z x d W 9 0 O y w m c X V v d D t T Z W N 0 a W 9 u M S 9 E Q 2 x 1 Y m U v V G l w b y B B b H R l c m F k b y 5 7 Y W J y Z X Z p Y W N h b y w z f S Z x d W 9 0 O y w m c X V v d D t T Z W N 0 a W 9 u M S 9 E Q 2 x 1 Y m U v V G l w b y B B b H R l c m F k b y 5 7 b m 9 t Z V 9 m Y W 5 0 Y X N p Y S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Q 2 x 1 Y m U v V G l w b y B B b H R l c m F k b y 5 7 a W Q s M X 0 m c X V v d D s s J n F 1 b 3 Q 7 U 2 V j d G l v b j E v R E N s d W J l L 1 R p c G 8 g Q W x 0 Z X J h Z G 8 u e 2 5 v b W U s M n 0 m c X V v d D s s J n F 1 b 3 Q 7 U 2 V j d G l v b j E v R E N s d W J l L 1 R p c G 8 g Q W x 0 Z X J h Z G 8 u e 2 F i c m V 2 a W F j Y W 8 s M 3 0 m c X V v d D s s J n F 1 b 3 Q 7 U 2 V j d G l v b j E v R E N s d W J l L 1 R p c G 8 g Q W x 0 Z X J h Z G 8 u e 2 5 v b W V f Z m F u d G F z a W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D b H V i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D b H V i Z S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D b H V i Z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2 x 1 Y m U v V m F s d W U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2 x 1 Y m U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2 x 1 Y m U v V m F s b 3 I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2 x 1 Y m U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Q b 3 N p Y 2 F v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U X V l c n l J R C I g V m F s d W U 9 I n M 4 M D V i N T V h M S 0 x Z W M w L T Q 1 Y T Y t Y T I 2 N C 1 h N G Y 4 Z j I 1 N z Z j M W Y i I C 8 + P E V u d H J 5 I F R 5 c G U 9 I k Z p b G x F c n J v c k N v d W 5 0 I i B W Y W x 1 Z T 0 i b D A i I C 8 + P E V u d H J 5 I F R 5 c G U 9 I k Z p b G x M Y X N 0 V X B k Y X R l Z C I g V m F s d W U 9 I m Q y M D I z L T A 5 L T A y V D A 5 O j M 0 O j Q y L j k 4 N z A 0 N z R a I i A v P j x F b n R y e S B U e X B l P S J G a W x s R X J y b 3 J D b 2 R l I i B W Y W x 1 Z T 0 i c 1 V u a 2 5 v d 2 4 i I C 8 + P E V u d H J 5 I F R 5 c G U 9 I k Z p b G x D b 2 x 1 b W 5 U e X B l c y I g V m F s d W U 9 I n N C Z 1 l H I i A v P j x F b n R y e S B U e X B l P S J G a W x s Q 2 9 1 b n Q i I F Z h b H V l P S J s N i I g L z 4 8 R W 5 0 c n k g V H l w Z T 0 i R m l s b E N v b H V t b k 5 h b W V z I i B W Y W x 1 Z T 0 i c 1 s m c X V v d D t Q b 3 N J R C Z x d W 9 0 O y w m c X V v d D t Q b 3 N p Y 2 F v J n F 1 b 3 Q 7 L C Z x d W 9 0 O 1 B v c y 5 B Y n J l d m l h Z G E m c X V v d D t d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Q b 3 N p Y 2 F v L 1 R p c G 8 g Q W x 0 Z X J h Z G 8 u e 2 l k L D F 9 J n F 1 b 3 Q 7 L C Z x d W 9 0 O 1 N l Y 3 R p b 2 4 x L 0 R Q b 3 N p Y 2 F v L 1 R p c G 8 g Q W x 0 Z X J h Z G 8 u e 2 5 v b W U s M n 0 m c X V v d D s s J n F 1 b 3 Q 7 U 2 V j d G l v b j E v R F B v c 2 l j Y W 8 v V G l w b y B B b H R l c m F k b y 5 7 Y W J y Z X Z p Y W N h b y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U G 9 z a W N h b y 9 U a X B v I E F s d G V y Y W R v L n t p Z C w x f S Z x d W 9 0 O y w m c X V v d D t T Z W N 0 a W 9 u M S 9 E U G 9 z a W N h b y 9 U a X B v I E F s d G V y Y W R v L n t u b 2 1 l L D J 9 J n F 1 b 3 Q 7 L C Z x d W 9 0 O 1 N l Y 3 R p b 2 4 x L 0 R Q b 3 N p Y 2 F v L 1 R p c G 8 g Q W x 0 Z X J h Z G 8 u e 2 F i c m V 2 a W F j Y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Q b 3 N p Y 2 F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B v c 2 l j Y W 8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G 9 z a W N h b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G 9 z a W N h b y 9 W Y W x 1 Z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Q b 3 N p Y 2 F v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B v c 2 l j Y W 8 v V m F s b 3 I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G 9 z a W N h b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B v b n R 1 Y W N h b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S I g L z 4 8 R W 5 0 c n k g V H l w Z T 0 i U X V l c n l J R C I g V m F s d W U 9 I n M 1 N z R h M W U y O C 1 h Y m E z L T Q w N 2 I t O T g x N y 0 3 N G Q y M j A y O T N h Z D A i I C 8 + P E V u d H J 5 I F R 5 c G U 9 I k Z p b G x U Y X J n Z X Q i I F Z h b H V l P S J z R l B v b n R 1 Y W N h b y I g L z 4 8 R W 5 0 c n k g V H l w Z T 0 i U m V j b 3 Z l c n l U Y X J n Z X R T a G V l d C I g V m F s d W U 9 I n N Q b G F u a W x o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d W 5 0 I i B W Y W x 1 Z T 0 i b D A i I C 8 + P E V u d H J 5 I F R 5 c G U 9 I k Z p b G x M Y X N 0 V X B k Y X R l Z C I g V m F s d W U 9 I m Q y M D I z L T A 5 L T A y V D A 5 O j M 0 O j Q y L j k 2 O T A 5 N T Z a I i A v P j x F b n R y e S B U e X B l P S J G a W x s R X J y b 3 J D b 2 R l I i B W Y W x 1 Z T 0 i c 1 V u a 2 5 v d 2 4 i I C 8 + P E V u d H J 5 I F R 5 c G U 9 I k Z p b G x D b 2 x 1 b W 5 U e X B l c y I g V m F s d W U 9 I n N B d 0 1 E Q X d N R E F 3 T U R B d 0 1 E Q X d N R k J R V U Z B d 1 V G Q l F N R E J R V U Z C U V V G Q l F V R k J R T U R B d 0 1 E Q X d N R E F 3 T U R B d 0 1 E Q X d N R E F 3 T U R B Q V V G Q X d N P S I g L z 4 8 R W 5 0 c n k g V H l w Z T 0 i R m l s b E N v d W 5 0 I i B W Y W x 1 Z T 0 i b D c 3 M S I g L z 4 8 R W 5 0 c n k g V H l w Z T 0 i R m l s b E N v b H V t b k 5 h b W V z I i B W Y W x 1 Z T 0 i c 1 s m c X V v d D t D Q S Z x d W 9 0 O y w m c X V v d D t E U y Z x d W 9 0 O y w m c X V v d D t G Q y Z x d W 9 0 O y w m c X V v d D t G R i Z x d W 9 0 O y w m c X V v d D t G U y Z x d W 9 0 O y w m c X V v d D t B J n F 1 b 3 Q 7 L C Z x d W 9 0 O 0 Z E J n F 1 b 3 Q 7 L C Z x d W 9 0 O 0 c m c X V v d D s s J n F 1 b 3 Q 7 U F M m c X V v d D s s J n F 1 b 3 Q 7 U 0 c m c X V v d D s s J n F 1 b 3 Q 7 c m 9 k Y W R h X 2 l k J n F 1 b 3 Q 7 L C Z x d W 9 0 O 2 N s d W J l X 2 l k J n F 1 b 3 Q 7 L C Z x d W 9 0 O 3 B v c 2 l j Y W 9 f a W Q m c X V v d D s s J n F 1 b 3 Q 7 c 3 R h d H V z X 2 l k J n F 1 b 3 Q 7 L C Z x d W 9 0 O 3 B v b n R v c 1 9 u d W 0 m c X V v d D s s J n F 1 b 3 Q 7 c H J l Y 2 9 f b n V t J n F 1 b 3 Q 7 L C Z x d W 9 0 O 3 Z h c m l h Y 2 F v X 2 5 1 b S Z x d W 9 0 O y w m c X V v d D t t Z W R p Y V 9 u d W 0 m c X V v d D s s J n F 1 b 3 Q 7 a m 9 n b 3 N f b n V t J n F 1 b 3 Q 7 L C Z x d W 9 0 O 2 1 p b m l t b 1 9 w Y X J h X 3 Z h b G 9 y a X p h c i Z x d W 9 0 O y w m c X V v d D t t Z W R p Y V 9 w b 2 5 0 b 3 N f b W F u Z G F u d G U m c X V v d D s s J n F 1 b 3 Q 7 b W V k a W F f c G 9 u d G 9 z X 3 Z p c 2 l 0 Y W 5 0 Z S Z x d W 9 0 O y w m c X V v d D t t Z W R p Y V 9 t a W 5 1 d G 9 z X 2 p v Z 2 F k b 3 M m c X V v d D s s J n F 1 b 3 Q 7 b W l u d X R v c 1 9 q b 2 d h Z G 9 z J n F 1 b 3 Q 7 L C Z x d W 9 0 O 0 Z T L j E m c X V v d D s s J n F 1 b 3 Q 7 R F M u M S Z x d W 9 0 O y w m c X V v d D t G Q y 4 x J n F 1 b 3 Q 7 L C Z x d W 9 0 O 0 N B L j E m c X V v d D s s J n F 1 b 3 Q 7 R k Y u M S Z x d W 9 0 O y w m c X V v d D t T R y 4 x J n F 1 b 3 Q 7 L C Z x d W 9 0 O 0 E u M S Z x d W 9 0 O y w m c X V v d D t H L j E m c X V v d D s s J n F 1 b 3 Q 7 R k Q u M S Z x d W 9 0 O y w m c X V v d D t Q U y 4 x J n F 1 b 3 Q 7 L C Z x d W 9 0 O 0 Z T L j I m c X V v d D s s J n F 1 b 3 Q 7 R F M u M i Z x d W 9 0 O y w m c X V v d D t G Q y 4 y J n F 1 b 3 Q 7 L C Z x d W 9 0 O 0 N B L j I m c X V v d D s s J n F 1 b 3 Q 7 R k Y u M i Z x d W 9 0 O y w m c X V v d D t B L j I m c X V v d D s s J n F 1 b 3 Q 7 U 0 c u M i Z x d W 9 0 O y w m c X V v d D t H L j I m c X V v d D s s J n F 1 b 3 Q 7 R k Q u M i Z x d W 9 0 O y w m c X V v d D t Q U y 4 y J n F 1 b 3 Q 7 L C Z x d W 9 0 O 0 Z T L j M m c X V v d D s s J n F 1 b 3 Q 7 R F M u M y Z x d W 9 0 O y w m c X V v d D t G Q y 4 z J n F 1 b 3 Q 7 L C Z x d W 9 0 O 0 N B L j M m c X V v d D s s J n F 1 b 3 Q 7 R k Y u M y Z x d W 9 0 O y w m c X V v d D t B L j M m c X V v d D s s J n F 1 b 3 Q 7 U 0 c u M y Z x d W 9 0 O y w m c X V v d D t H L j M m c X V v d D s s J n F 1 b 3 Q 7 R k Q u M y Z x d W 9 0 O y w m c X V v d D t Q U y 4 z J n F 1 b 3 Q 7 L C Z x d W 9 0 O 2 F w Z W x p Z G 8 m c X V v d D s s J n F 1 b 3 Q 7 c G 9 u d G 9 z X 2 N h c 2 E m c X V v d D s s J n F 1 b 3 Q 7 c G 9 u d G 9 z X 2 Z v c m E m c X V v d D s s J n F 1 b 3 Q 7 a m 9 n b 3 N f Y 2 F z Y S Z x d W 9 0 O y w m c X V v d D t q b 2 d v c 1 9 m b 3 J h J n F 1 b 3 Q 7 X S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B v b n R 1 Y W N h b y 9 W Y W x v c i B T d W J z d G l 0 d c O t Z G 8 z L n t D Q S w w f S Z x d W 9 0 O y w m c X V v d D t T Z W N 0 a W 9 u M S 9 G U G 9 u d H V h Y 2 F v L 1 Z h b G 9 y I F N 1 Y n N 0 a X R 1 w 6 1 k b z M u e 0 R T L D F 9 J n F 1 b 3 Q 7 L C Z x d W 9 0 O 1 N l Y 3 R p b 2 4 x L 0 Z Q b 2 5 0 d W F j Y W 8 v V m F s b 3 I g U 3 V i c 3 R p d H X D r W R v M y 5 7 R k M s M n 0 m c X V v d D s s J n F 1 b 3 Q 7 U 2 V j d G l v b j E v R l B v b n R 1 Y W N h b y 9 W Y W x v c i B T d W J z d G l 0 d c O t Z G 8 z L n t G R i w z f S Z x d W 9 0 O y w m c X V v d D t T Z W N 0 a W 9 u M S 9 G U G 9 u d H V h Y 2 F v L 1 Z h b G 9 y I F N 1 Y n N 0 a X R 1 w 6 1 k b z M u e 0 Z T L D R 9 J n F 1 b 3 Q 7 L C Z x d W 9 0 O 1 N l Y 3 R p b 2 4 x L 0 Z Q b 2 5 0 d W F j Y W 8 v V m F s b 3 I g U 3 V i c 3 R p d H X D r W R v M y 5 7 Q S w 1 f S Z x d W 9 0 O y w m c X V v d D t T Z W N 0 a W 9 u M S 9 G U G 9 u d H V h Y 2 F v L 1 Z h b G 9 y I F N 1 Y n N 0 a X R 1 w 6 1 k b z M u e 0 Z E L D Z 9 J n F 1 b 3 Q 7 L C Z x d W 9 0 O 1 N l Y 3 R p b 2 4 x L 0 Z Q b 2 5 0 d W F j Y W 8 v V m F s b 3 I g U 3 V i c 3 R p d H X D r W R v M y 5 7 R y w 3 f S Z x d W 9 0 O y w m c X V v d D t T Z W N 0 a W 9 u M S 9 G U G 9 u d H V h Y 2 F v L 1 Z h b G 9 y I F N 1 Y n N 0 a X R 1 w 6 1 k b z M u e 1 B T L D h 9 J n F 1 b 3 Q 7 L C Z x d W 9 0 O 1 N l Y 3 R p b 2 4 x L 0 Z Q b 2 5 0 d W F j Y W 8 v V m F s b 3 I g U 3 V i c 3 R p d H X D r W R v M y 5 7 U 0 c s O X 0 m c X V v d D s s J n F 1 b 3 Q 7 U 2 V j d G l v b j E v R l B v b n R 1 Y W N h b y 9 W Y W x v c i B T d W J z d G l 0 d c O t Z G 8 z L n t y b 2 R h Z G F f a W Q s M T B 9 J n F 1 b 3 Q 7 L C Z x d W 9 0 O 1 N l Y 3 R p b 2 4 x L 0 Z Q b 2 5 0 d W F j Y W 8 v V m F s b 3 I g U 3 V i c 3 R p d H X D r W R v M y 5 7 Y 2 x 1 Y m V f a W Q s M T F 9 J n F 1 b 3 Q 7 L C Z x d W 9 0 O 1 N l Y 3 R p b 2 4 x L 0 Z Q b 2 5 0 d W F j Y W 8 v V m F s b 3 I g U 3 V i c 3 R p d H X D r W R v M y 5 7 c G 9 z a W N h b 1 9 p Z C w x M n 0 m c X V v d D s s J n F 1 b 3 Q 7 U 2 V j d G l v b j E v R l B v b n R 1 Y W N h b y 9 W Y W x v c i B T d W J z d G l 0 d c O t Z G 8 z L n t z d G F 0 d X N f a W Q s M T N 9 J n F 1 b 3 Q 7 L C Z x d W 9 0 O 1 N l Y 3 R p b 2 4 x L 0 Z Q b 2 5 0 d W F j Y W 8 v V m F s b 3 I g U 3 V i c 3 R p d H X D r W R v M y 5 7 c G 9 u d G 9 z X 2 5 1 b S w x N H 0 m c X V v d D s s J n F 1 b 3 Q 7 U 2 V j d G l v b j E v R l B v b n R 1 Y W N h b y 9 W Y W x v c i B T d W J z d G l 0 d c O t Z G 8 z L n t w c m V j b 1 9 u d W 0 s M T V 9 J n F 1 b 3 Q 7 L C Z x d W 9 0 O 1 N l Y 3 R p b 2 4 x L 0 Z Q b 2 5 0 d W F j Y W 8 v V m F s b 3 I g U 3 V i c 3 R p d H X D r W R v M y 5 7 d m F y a W F j Y W 9 f b n V t L D E 2 f S Z x d W 9 0 O y w m c X V v d D t T Z W N 0 a W 9 u M S 9 G U G 9 u d H V h Y 2 F v L 1 Z h b G 9 y I F N 1 Y n N 0 a X R 1 w 6 1 k b z M u e 2 1 l Z G l h X 2 5 1 b S w x N 3 0 m c X V v d D s s J n F 1 b 3 Q 7 U 2 V j d G l v b j E v R l B v b n R 1 Y W N h b y 9 W Y W x v c i B T d W J z d G l 0 d c O t Z G 8 z L n t q b 2 d v c 1 9 u d W 0 s M T h 9 J n F 1 b 3 Q 7 L C Z x d W 9 0 O 1 N l Y 3 R p b 2 4 x L 0 Z Q b 2 5 0 d W F j Y W 8 v V m F s b 3 I g U 3 V i c 3 R p d H X D r W R v M y 5 7 b W l u a W 1 v X 3 B h c m F f d m F s b 3 J p e m F y L D E 5 f S Z x d W 9 0 O y w m c X V v d D t T Z W N 0 a W 9 u M S 9 G U G 9 u d H V h Y 2 F v L 1 Z h b G 9 y I F N 1 Y n N 0 a X R 1 w 6 1 k b z M u e 2 1 l Z G l h X 3 B v b n R v c 1 9 t Y W 5 k Y W 5 0 Z S w y M H 0 m c X V v d D s s J n F 1 b 3 Q 7 U 2 V j d G l v b j E v R l B v b n R 1 Y W N h b y 9 W Y W x v c i B T d W J z d G l 0 d c O t Z G 8 z L n t t Z W R p Y V 9 w b 2 5 0 b 3 N f d m l z a X R h b n R l L D I x f S Z x d W 9 0 O y w m c X V v d D t T Z W N 0 a W 9 u M S 9 G U G 9 u d H V h Y 2 F v L 1 Z h b G 9 y I F N 1 Y n N 0 a X R 1 w 6 1 k b z M u e 2 1 l Z G l h X 2 1 p b n V 0 b 3 N f a m 9 n Y W R v c y w y M n 0 m c X V v d D s s J n F 1 b 3 Q 7 U 2 V j d G l v b j E v R l B v b n R 1 Y W N h b y 9 W Y W x v c i B T d W J z d G l 0 d c O t Z G 8 z L n t t a W 5 1 d G 9 z X 2 p v Z 2 F k b 3 M s M j N 9 J n F 1 b 3 Q 7 L C Z x d W 9 0 O 1 N l Y 3 R p b 2 4 x L 0 Z Q b 2 5 0 d W F j Y W 8 v V m F s b 3 I g U 3 V i c 3 R p d H X D r W R v M y 5 7 R l M u M S w y N H 0 m c X V v d D s s J n F 1 b 3 Q 7 U 2 V j d G l v b j E v R l B v b n R 1 Y W N h b y 9 W Y W x v c i B T d W J z d G l 0 d c O t Z G 8 z L n t E U y 4 x L D I 1 f S Z x d W 9 0 O y w m c X V v d D t T Z W N 0 a W 9 u M S 9 G U G 9 u d H V h Y 2 F v L 1 Z h b G 9 y I F N 1 Y n N 0 a X R 1 w 6 1 k b z M u e 0 Z D L j E s M j Z 9 J n F 1 b 3 Q 7 L C Z x d W 9 0 O 1 N l Y 3 R p b 2 4 x L 0 Z Q b 2 5 0 d W F j Y W 8 v V m F s b 3 I g U 3 V i c 3 R p d H X D r W R v M y 5 7 Q 0 E u M S w y N 3 0 m c X V v d D s s J n F 1 b 3 Q 7 U 2 V j d G l v b j E v R l B v b n R 1 Y W N h b y 9 W Y W x v c i B T d W J z d G l 0 d c O t Z G 8 z L n t G R i 4 x L D I 4 f S Z x d W 9 0 O y w m c X V v d D t T Z W N 0 a W 9 u M S 9 G U G 9 u d H V h Y 2 F v L 1 Z h b G 9 y I F N 1 Y n N 0 a X R 1 w 6 1 k b z M u e 1 N H L j E s M j l 9 J n F 1 b 3 Q 7 L C Z x d W 9 0 O 1 N l Y 3 R p b 2 4 x L 0 Z Q b 2 5 0 d W F j Y W 8 v V m F s b 3 I g U 3 V i c 3 R p d H X D r W R v M y 5 7 Q S 4 x L D M w f S Z x d W 9 0 O y w m c X V v d D t T Z W N 0 a W 9 u M S 9 G U G 9 u d H V h Y 2 F v L 1 Z h b G 9 y I F N 1 Y n N 0 a X R 1 w 6 1 k b z M u e 0 c u M S w z M X 0 m c X V v d D s s J n F 1 b 3 Q 7 U 2 V j d G l v b j E v R l B v b n R 1 Y W N h b y 9 W Y W x v c i B T d W J z d G l 0 d c O t Z G 8 z L n t G R C 4 x L D M y f S Z x d W 9 0 O y w m c X V v d D t T Z W N 0 a W 9 u M S 9 G U G 9 u d H V h Y 2 F v L 1 Z h b G 9 y I F N 1 Y n N 0 a X R 1 w 6 1 k b z M u e 1 B T L j E s M z N 9 J n F 1 b 3 Q 7 L C Z x d W 9 0 O 1 N l Y 3 R p b 2 4 x L 0 Z Q b 2 5 0 d W F j Y W 8 v V m F s b 3 I g U 3 V i c 3 R p d H X D r W R v M y 5 7 R l M u M i w z N H 0 m c X V v d D s s J n F 1 b 3 Q 7 U 2 V j d G l v b j E v R l B v b n R 1 Y W N h b y 9 W Y W x v c i B T d W J z d G l 0 d c O t Z G 8 z L n t E U y 4 y L D M 1 f S Z x d W 9 0 O y w m c X V v d D t T Z W N 0 a W 9 u M S 9 G U G 9 u d H V h Y 2 F v L 1 Z h b G 9 y I F N 1 Y n N 0 a X R 1 w 6 1 k b z M u e 0 Z D L j I s M z Z 9 J n F 1 b 3 Q 7 L C Z x d W 9 0 O 1 N l Y 3 R p b 2 4 x L 0 Z Q b 2 5 0 d W F j Y W 8 v V m F s b 3 I g U 3 V i c 3 R p d H X D r W R v M y 5 7 Q 0 E u M i w z N 3 0 m c X V v d D s s J n F 1 b 3 Q 7 U 2 V j d G l v b j E v R l B v b n R 1 Y W N h b y 9 W Y W x v c i B T d W J z d G l 0 d c O t Z G 8 z L n t G R i 4 y L D M 4 f S Z x d W 9 0 O y w m c X V v d D t T Z W N 0 a W 9 u M S 9 G U G 9 u d H V h Y 2 F v L 1 R p c G 8 g Q W x 0 Z X J h Z G 8 2 L n t B L j I s M z l 9 J n F 1 b 3 Q 7 L C Z x d W 9 0 O 1 N l Y 3 R p b 2 4 x L 0 Z Q b 2 5 0 d W F j Y W 8 v V m F s b 3 I g U 3 V i c 3 R p d H X D r W R v M y 5 7 U 0 c u M i w z O X 0 m c X V v d D s s J n F 1 b 3 Q 7 U 2 V j d G l v b j E v R l B v b n R 1 Y W N h b y 9 W Y W x v c i B T d W J z d G l 0 d c O t Z G 8 z L n t H L j I s N D B 9 J n F 1 b 3 Q 7 L C Z x d W 9 0 O 1 N l Y 3 R p b 2 4 x L 0 Z Q b 2 5 0 d W F j Y W 8 v V m F s b 3 I g U 3 V i c 3 R p d H X D r W R v M y 5 7 R k Q u M i w 0 M X 0 m c X V v d D s s J n F 1 b 3 Q 7 U 2 V j d G l v b j E v R l B v b n R 1 Y W N h b y 9 W Y W x v c i B T d W J z d G l 0 d c O t Z G 8 z L n t Q U y 4 y L D Q y f S Z x d W 9 0 O y w m c X V v d D t T Z W N 0 a W 9 u M S 9 G U G 9 u d H V h Y 2 F v L 1 Z h b G 9 y I F N 1 Y n N 0 a X R 1 w 6 1 k b z M u e 0 Z T L j M s N D N 9 J n F 1 b 3 Q 7 L C Z x d W 9 0 O 1 N l Y 3 R p b 2 4 x L 0 Z Q b 2 5 0 d W F j Y W 8 v V m F s b 3 I g U 3 V i c 3 R p d H X D r W R v M y 5 7 R F M u M y w 0 N H 0 m c X V v d D s s J n F 1 b 3 Q 7 U 2 V j d G l v b j E v R l B v b n R 1 Y W N h b y 9 W Y W x v c i B T d W J z d G l 0 d c O t Z G 8 z L n t G Q y 4 z L D Q 1 f S Z x d W 9 0 O y w m c X V v d D t T Z W N 0 a W 9 u M S 9 G U G 9 u d H V h Y 2 F v L 1 Z h b G 9 y I F N 1 Y n N 0 a X R 1 w 6 1 k b z M u e 0 N B L j M s N D Z 9 J n F 1 b 3 Q 7 L C Z x d W 9 0 O 1 N l Y 3 R p b 2 4 x L 0 Z Q b 2 5 0 d W F j Y W 8 v V m F s b 3 I g U 3 V i c 3 R p d H X D r W R v M y 5 7 R k Y u M y w 0 N 3 0 m c X V v d D s s J n F 1 b 3 Q 7 U 2 V j d G l v b j E v R l B v b n R 1 Y W N h b y 9 W Y W x v c i B T d W J z d G l 0 d c O t Z G 8 z L n t B L j I s N D h 9 J n F 1 b 3 Q 7 L C Z x d W 9 0 O 1 N l Y 3 R p b 2 4 x L 0 Z Q b 2 5 0 d W F j Y W 8 v V G l w b y B B b H R l c m F k b z Y u e 1 N H L j M s N T B 9 J n F 1 b 3 Q 7 L C Z x d W 9 0 O 1 N l Y 3 R p b 2 4 x L 0 Z Q b 2 5 0 d W F j Y W 8 v V m F s b 3 I g U 3 V i c 3 R p d H X D r W R v M y 5 7 R y 4 z L D Q 5 f S Z x d W 9 0 O y w m c X V v d D t T Z W N 0 a W 9 u M S 9 G U G 9 u d H V h Y 2 F v L 1 Z h b G 9 y I F N 1 Y n N 0 a X R 1 w 6 1 k b z M u e 0 Z E L j M s N T B 9 J n F 1 b 3 Q 7 L C Z x d W 9 0 O 1 N l Y 3 R p b 2 4 x L 0 Z Q b 2 5 0 d W F j Y W 8 v V G l w b y B B b H R l c m F k b z Y u e 1 B T L j M s N T N 9 J n F 1 b 3 Q 7 L C Z x d W 9 0 O 1 N l Y 3 R p b 2 4 x L 0 Z Q b 2 5 0 d W F j Y W 8 v V m F s b 3 I g U 3 V i c 3 R p d H X D r W R v M y 5 7 Y X B l b G l k b y w 1 M X 0 m c X V v d D s s J n F 1 b 3 Q 7 U 2 V j d G l v b j E v R l B v b n R 1 Y W N h b y 9 U a X B v I E F s d G V y Y W R v N S 5 7 c G 9 u d G 9 z X 2 N h c 2 E s N T V 9 J n F 1 b 3 Q 7 L C Z x d W 9 0 O 1 N l Y 3 R p b 2 4 x L 0 Z Q b 2 5 0 d W F j Y W 8 v V G l w b y B B b H R l c m F k b z U u e 3 B v b n R v c 1 9 m b 3 J h L D U 2 f S Z x d W 9 0 O y w m c X V v d D t T Z W N 0 a W 9 u M S 9 G U G 9 u d H V h Y 2 F v L 0 V y c m 9 z I F N 1 Y n N 0 a X R 1 w 6 1 k b 3 M x L n t q b 2 d v c 1 9 j Y X N h L D U 3 f S Z x d W 9 0 O y w m c X V v d D t T Z W N 0 a W 9 u M S 9 G U G 9 u d H V h Y 2 F v L 0 V y c m 9 z I F N 1 Y n N 0 a X R 1 w 6 1 k b 3 M y L n t q b 2 d v c 1 9 m b 3 J h L D U 4 f S Z x d W 9 0 O 1 0 s J n F 1 b 3 Q 7 Q 2 9 s d W 1 u Q 2 9 1 b n Q m c X V v d D s 6 N T k s J n F 1 b 3 Q 7 S 2 V 5 Q 2 9 s d W 1 u T m F t Z X M m c X V v d D s 6 W 1 0 s J n F 1 b 3 Q 7 Q 2 9 s d W 1 u S W R l b n R p d G l l c y Z x d W 9 0 O z p b J n F 1 b 3 Q 7 U 2 V j d G l v b j E v R l B v b n R 1 Y W N h b y 9 W Y W x v c i B T d W J z d G l 0 d c O t Z G 8 z L n t D Q S w w f S Z x d W 9 0 O y w m c X V v d D t T Z W N 0 a W 9 u M S 9 G U G 9 u d H V h Y 2 F v L 1 Z h b G 9 y I F N 1 Y n N 0 a X R 1 w 6 1 k b z M u e 0 R T L D F 9 J n F 1 b 3 Q 7 L C Z x d W 9 0 O 1 N l Y 3 R p b 2 4 x L 0 Z Q b 2 5 0 d W F j Y W 8 v V m F s b 3 I g U 3 V i c 3 R p d H X D r W R v M y 5 7 R k M s M n 0 m c X V v d D s s J n F 1 b 3 Q 7 U 2 V j d G l v b j E v R l B v b n R 1 Y W N h b y 9 W Y W x v c i B T d W J z d G l 0 d c O t Z G 8 z L n t G R i w z f S Z x d W 9 0 O y w m c X V v d D t T Z W N 0 a W 9 u M S 9 G U G 9 u d H V h Y 2 F v L 1 Z h b G 9 y I F N 1 Y n N 0 a X R 1 w 6 1 k b z M u e 0 Z T L D R 9 J n F 1 b 3 Q 7 L C Z x d W 9 0 O 1 N l Y 3 R p b 2 4 x L 0 Z Q b 2 5 0 d W F j Y W 8 v V m F s b 3 I g U 3 V i c 3 R p d H X D r W R v M y 5 7 Q S w 1 f S Z x d W 9 0 O y w m c X V v d D t T Z W N 0 a W 9 u M S 9 G U G 9 u d H V h Y 2 F v L 1 Z h b G 9 y I F N 1 Y n N 0 a X R 1 w 6 1 k b z M u e 0 Z E L D Z 9 J n F 1 b 3 Q 7 L C Z x d W 9 0 O 1 N l Y 3 R p b 2 4 x L 0 Z Q b 2 5 0 d W F j Y W 8 v V m F s b 3 I g U 3 V i c 3 R p d H X D r W R v M y 5 7 R y w 3 f S Z x d W 9 0 O y w m c X V v d D t T Z W N 0 a W 9 u M S 9 G U G 9 u d H V h Y 2 F v L 1 Z h b G 9 y I F N 1 Y n N 0 a X R 1 w 6 1 k b z M u e 1 B T L D h 9 J n F 1 b 3 Q 7 L C Z x d W 9 0 O 1 N l Y 3 R p b 2 4 x L 0 Z Q b 2 5 0 d W F j Y W 8 v V m F s b 3 I g U 3 V i c 3 R p d H X D r W R v M y 5 7 U 0 c s O X 0 m c X V v d D s s J n F 1 b 3 Q 7 U 2 V j d G l v b j E v R l B v b n R 1 Y W N h b y 9 W Y W x v c i B T d W J z d G l 0 d c O t Z G 8 z L n t y b 2 R h Z G F f a W Q s M T B 9 J n F 1 b 3 Q 7 L C Z x d W 9 0 O 1 N l Y 3 R p b 2 4 x L 0 Z Q b 2 5 0 d W F j Y W 8 v V m F s b 3 I g U 3 V i c 3 R p d H X D r W R v M y 5 7 Y 2 x 1 Y m V f a W Q s M T F 9 J n F 1 b 3 Q 7 L C Z x d W 9 0 O 1 N l Y 3 R p b 2 4 x L 0 Z Q b 2 5 0 d W F j Y W 8 v V m F s b 3 I g U 3 V i c 3 R p d H X D r W R v M y 5 7 c G 9 z a W N h b 1 9 p Z C w x M n 0 m c X V v d D s s J n F 1 b 3 Q 7 U 2 V j d G l v b j E v R l B v b n R 1 Y W N h b y 9 W Y W x v c i B T d W J z d G l 0 d c O t Z G 8 z L n t z d G F 0 d X N f a W Q s M T N 9 J n F 1 b 3 Q 7 L C Z x d W 9 0 O 1 N l Y 3 R p b 2 4 x L 0 Z Q b 2 5 0 d W F j Y W 8 v V m F s b 3 I g U 3 V i c 3 R p d H X D r W R v M y 5 7 c G 9 u d G 9 z X 2 5 1 b S w x N H 0 m c X V v d D s s J n F 1 b 3 Q 7 U 2 V j d G l v b j E v R l B v b n R 1 Y W N h b y 9 W Y W x v c i B T d W J z d G l 0 d c O t Z G 8 z L n t w c m V j b 1 9 u d W 0 s M T V 9 J n F 1 b 3 Q 7 L C Z x d W 9 0 O 1 N l Y 3 R p b 2 4 x L 0 Z Q b 2 5 0 d W F j Y W 8 v V m F s b 3 I g U 3 V i c 3 R p d H X D r W R v M y 5 7 d m F y a W F j Y W 9 f b n V t L D E 2 f S Z x d W 9 0 O y w m c X V v d D t T Z W N 0 a W 9 u M S 9 G U G 9 u d H V h Y 2 F v L 1 Z h b G 9 y I F N 1 Y n N 0 a X R 1 w 6 1 k b z M u e 2 1 l Z G l h X 2 5 1 b S w x N 3 0 m c X V v d D s s J n F 1 b 3 Q 7 U 2 V j d G l v b j E v R l B v b n R 1 Y W N h b y 9 W Y W x v c i B T d W J z d G l 0 d c O t Z G 8 z L n t q b 2 d v c 1 9 u d W 0 s M T h 9 J n F 1 b 3 Q 7 L C Z x d W 9 0 O 1 N l Y 3 R p b 2 4 x L 0 Z Q b 2 5 0 d W F j Y W 8 v V m F s b 3 I g U 3 V i c 3 R p d H X D r W R v M y 5 7 b W l u a W 1 v X 3 B h c m F f d m F s b 3 J p e m F y L D E 5 f S Z x d W 9 0 O y w m c X V v d D t T Z W N 0 a W 9 u M S 9 G U G 9 u d H V h Y 2 F v L 1 Z h b G 9 y I F N 1 Y n N 0 a X R 1 w 6 1 k b z M u e 2 1 l Z G l h X 3 B v b n R v c 1 9 t Y W 5 k Y W 5 0 Z S w y M H 0 m c X V v d D s s J n F 1 b 3 Q 7 U 2 V j d G l v b j E v R l B v b n R 1 Y W N h b y 9 W Y W x v c i B T d W J z d G l 0 d c O t Z G 8 z L n t t Z W R p Y V 9 w b 2 5 0 b 3 N f d m l z a X R h b n R l L D I x f S Z x d W 9 0 O y w m c X V v d D t T Z W N 0 a W 9 u M S 9 G U G 9 u d H V h Y 2 F v L 1 Z h b G 9 y I F N 1 Y n N 0 a X R 1 w 6 1 k b z M u e 2 1 l Z G l h X 2 1 p b n V 0 b 3 N f a m 9 n Y W R v c y w y M n 0 m c X V v d D s s J n F 1 b 3 Q 7 U 2 V j d G l v b j E v R l B v b n R 1 Y W N h b y 9 W Y W x v c i B T d W J z d G l 0 d c O t Z G 8 z L n t t a W 5 1 d G 9 z X 2 p v Z 2 F k b 3 M s M j N 9 J n F 1 b 3 Q 7 L C Z x d W 9 0 O 1 N l Y 3 R p b 2 4 x L 0 Z Q b 2 5 0 d W F j Y W 8 v V m F s b 3 I g U 3 V i c 3 R p d H X D r W R v M y 5 7 R l M u M S w y N H 0 m c X V v d D s s J n F 1 b 3 Q 7 U 2 V j d G l v b j E v R l B v b n R 1 Y W N h b y 9 W Y W x v c i B T d W J z d G l 0 d c O t Z G 8 z L n t E U y 4 x L D I 1 f S Z x d W 9 0 O y w m c X V v d D t T Z W N 0 a W 9 u M S 9 G U G 9 u d H V h Y 2 F v L 1 Z h b G 9 y I F N 1 Y n N 0 a X R 1 w 6 1 k b z M u e 0 Z D L j E s M j Z 9 J n F 1 b 3 Q 7 L C Z x d W 9 0 O 1 N l Y 3 R p b 2 4 x L 0 Z Q b 2 5 0 d W F j Y W 8 v V m F s b 3 I g U 3 V i c 3 R p d H X D r W R v M y 5 7 Q 0 E u M S w y N 3 0 m c X V v d D s s J n F 1 b 3 Q 7 U 2 V j d G l v b j E v R l B v b n R 1 Y W N h b y 9 W Y W x v c i B T d W J z d G l 0 d c O t Z G 8 z L n t G R i 4 x L D I 4 f S Z x d W 9 0 O y w m c X V v d D t T Z W N 0 a W 9 u M S 9 G U G 9 u d H V h Y 2 F v L 1 Z h b G 9 y I F N 1 Y n N 0 a X R 1 w 6 1 k b z M u e 1 N H L j E s M j l 9 J n F 1 b 3 Q 7 L C Z x d W 9 0 O 1 N l Y 3 R p b 2 4 x L 0 Z Q b 2 5 0 d W F j Y W 8 v V m F s b 3 I g U 3 V i c 3 R p d H X D r W R v M y 5 7 Q S 4 x L D M w f S Z x d W 9 0 O y w m c X V v d D t T Z W N 0 a W 9 u M S 9 G U G 9 u d H V h Y 2 F v L 1 Z h b G 9 y I F N 1 Y n N 0 a X R 1 w 6 1 k b z M u e 0 c u M S w z M X 0 m c X V v d D s s J n F 1 b 3 Q 7 U 2 V j d G l v b j E v R l B v b n R 1 Y W N h b y 9 W Y W x v c i B T d W J z d G l 0 d c O t Z G 8 z L n t G R C 4 x L D M y f S Z x d W 9 0 O y w m c X V v d D t T Z W N 0 a W 9 u M S 9 G U G 9 u d H V h Y 2 F v L 1 Z h b G 9 y I F N 1 Y n N 0 a X R 1 w 6 1 k b z M u e 1 B T L j E s M z N 9 J n F 1 b 3 Q 7 L C Z x d W 9 0 O 1 N l Y 3 R p b 2 4 x L 0 Z Q b 2 5 0 d W F j Y W 8 v V m F s b 3 I g U 3 V i c 3 R p d H X D r W R v M y 5 7 R l M u M i w z N H 0 m c X V v d D s s J n F 1 b 3 Q 7 U 2 V j d G l v b j E v R l B v b n R 1 Y W N h b y 9 W Y W x v c i B T d W J z d G l 0 d c O t Z G 8 z L n t E U y 4 y L D M 1 f S Z x d W 9 0 O y w m c X V v d D t T Z W N 0 a W 9 u M S 9 G U G 9 u d H V h Y 2 F v L 1 Z h b G 9 y I F N 1 Y n N 0 a X R 1 w 6 1 k b z M u e 0 Z D L j I s M z Z 9 J n F 1 b 3 Q 7 L C Z x d W 9 0 O 1 N l Y 3 R p b 2 4 x L 0 Z Q b 2 5 0 d W F j Y W 8 v V m F s b 3 I g U 3 V i c 3 R p d H X D r W R v M y 5 7 Q 0 E u M i w z N 3 0 m c X V v d D s s J n F 1 b 3 Q 7 U 2 V j d G l v b j E v R l B v b n R 1 Y W N h b y 9 W Y W x v c i B T d W J z d G l 0 d c O t Z G 8 z L n t G R i 4 y L D M 4 f S Z x d W 9 0 O y w m c X V v d D t T Z W N 0 a W 9 u M S 9 G U G 9 u d H V h Y 2 F v L 1 R p c G 8 g Q W x 0 Z X J h Z G 8 2 L n t B L j I s M z l 9 J n F 1 b 3 Q 7 L C Z x d W 9 0 O 1 N l Y 3 R p b 2 4 x L 0 Z Q b 2 5 0 d W F j Y W 8 v V m F s b 3 I g U 3 V i c 3 R p d H X D r W R v M y 5 7 U 0 c u M i w z O X 0 m c X V v d D s s J n F 1 b 3 Q 7 U 2 V j d G l v b j E v R l B v b n R 1 Y W N h b y 9 W Y W x v c i B T d W J z d G l 0 d c O t Z G 8 z L n t H L j I s N D B 9 J n F 1 b 3 Q 7 L C Z x d W 9 0 O 1 N l Y 3 R p b 2 4 x L 0 Z Q b 2 5 0 d W F j Y W 8 v V m F s b 3 I g U 3 V i c 3 R p d H X D r W R v M y 5 7 R k Q u M i w 0 M X 0 m c X V v d D s s J n F 1 b 3 Q 7 U 2 V j d G l v b j E v R l B v b n R 1 Y W N h b y 9 W Y W x v c i B T d W J z d G l 0 d c O t Z G 8 z L n t Q U y 4 y L D Q y f S Z x d W 9 0 O y w m c X V v d D t T Z W N 0 a W 9 u M S 9 G U G 9 u d H V h Y 2 F v L 1 Z h b G 9 y I F N 1 Y n N 0 a X R 1 w 6 1 k b z M u e 0 Z T L j M s N D N 9 J n F 1 b 3 Q 7 L C Z x d W 9 0 O 1 N l Y 3 R p b 2 4 x L 0 Z Q b 2 5 0 d W F j Y W 8 v V m F s b 3 I g U 3 V i c 3 R p d H X D r W R v M y 5 7 R F M u M y w 0 N H 0 m c X V v d D s s J n F 1 b 3 Q 7 U 2 V j d G l v b j E v R l B v b n R 1 Y W N h b y 9 W Y W x v c i B T d W J z d G l 0 d c O t Z G 8 z L n t G Q y 4 z L D Q 1 f S Z x d W 9 0 O y w m c X V v d D t T Z W N 0 a W 9 u M S 9 G U G 9 u d H V h Y 2 F v L 1 Z h b G 9 y I F N 1 Y n N 0 a X R 1 w 6 1 k b z M u e 0 N B L j M s N D Z 9 J n F 1 b 3 Q 7 L C Z x d W 9 0 O 1 N l Y 3 R p b 2 4 x L 0 Z Q b 2 5 0 d W F j Y W 8 v V m F s b 3 I g U 3 V i c 3 R p d H X D r W R v M y 5 7 R k Y u M y w 0 N 3 0 m c X V v d D s s J n F 1 b 3 Q 7 U 2 V j d G l v b j E v R l B v b n R 1 Y W N h b y 9 W Y W x v c i B T d W J z d G l 0 d c O t Z G 8 z L n t B L j I s N D h 9 J n F 1 b 3 Q 7 L C Z x d W 9 0 O 1 N l Y 3 R p b 2 4 x L 0 Z Q b 2 5 0 d W F j Y W 8 v V G l w b y B B b H R l c m F k b z Y u e 1 N H L j M s N T B 9 J n F 1 b 3 Q 7 L C Z x d W 9 0 O 1 N l Y 3 R p b 2 4 x L 0 Z Q b 2 5 0 d W F j Y W 8 v V m F s b 3 I g U 3 V i c 3 R p d H X D r W R v M y 5 7 R y 4 z L D Q 5 f S Z x d W 9 0 O y w m c X V v d D t T Z W N 0 a W 9 u M S 9 G U G 9 u d H V h Y 2 F v L 1 Z h b G 9 y I F N 1 Y n N 0 a X R 1 w 6 1 k b z M u e 0 Z E L j M s N T B 9 J n F 1 b 3 Q 7 L C Z x d W 9 0 O 1 N l Y 3 R p b 2 4 x L 0 Z Q b 2 5 0 d W F j Y W 8 v V G l w b y B B b H R l c m F k b z Y u e 1 B T L j M s N T N 9 J n F 1 b 3 Q 7 L C Z x d W 9 0 O 1 N l Y 3 R p b 2 4 x L 0 Z Q b 2 5 0 d W F j Y W 8 v V m F s b 3 I g U 3 V i c 3 R p d H X D r W R v M y 5 7 Y X B l b G l k b y w 1 M X 0 m c X V v d D s s J n F 1 b 3 Q 7 U 2 V j d G l v b j E v R l B v b n R 1 Y W N h b y 9 U a X B v I E F s d G V y Y W R v N S 5 7 c G 9 u d G 9 z X 2 N h c 2 E s N T V 9 J n F 1 b 3 Q 7 L C Z x d W 9 0 O 1 N l Y 3 R p b 2 4 x L 0 Z Q b 2 5 0 d W F j Y W 8 v V G l w b y B B b H R l c m F k b z U u e 3 B v b n R v c 1 9 m b 3 J h L D U 2 f S Z x d W 9 0 O y w m c X V v d D t T Z W N 0 a W 9 u M S 9 G U G 9 u d H V h Y 2 F v L 0 V y c m 9 z I F N 1 Y n N 0 a X R 1 w 6 1 k b 3 M x L n t q b 2 d v c 1 9 j Y X N h L D U 3 f S Z x d W 9 0 O y w m c X V v d D t T Z W N 0 a W 9 u M S 9 G U G 9 u d H V h Y 2 F v L 0 V y c m 9 z I F N 1 Y n N 0 a X R 1 w 6 1 k b 3 M y L n t q b 2 d v c 1 9 m b 3 J h L D U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l B v b n R 1 Y W N h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Q b 2 5 0 d W F j Y W 8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G 9 u d H V h Y 2 F v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Q b 2 5 0 d W F j Y W 8 v V m F s d W U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G 9 u d H V h Y 2 F v L 1 Z h b H V l J T I w R X h w Y W 5 k a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Q b 2 5 0 d W F j Y W 8 v Z 2 F 0 b 1 9 t Z X N 0 c m U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h d H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Y m I 3 Z D A 0 O S 1 m Y j Y 3 L T Q x Z T U t O D I 3 O C 0 4 Y j Y 2 M 2 Z k M j N j N W E i I C 8 + P E V u d H J 5 I F R 5 c G U 9 I k Z p b G x F c n J v c k N v d W 5 0 I i B W Y W x 1 Z T 0 i b D A i I C 8 + P E V u d H J 5 I F R 5 c G U 9 I k Z p b G x M Y X N 0 V X B k Y X R l Z C I g V m F s d W U 9 I m Q y M D I z L T A 5 L T A y V D A 5 O j M 0 O j Q y L j k 5 M j A z N D F a I i A v P j x F b n R y e S B U e X B l P S J G a W x s R X J y b 3 J D b 2 R l I i B W Y W x 1 Z T 0 i c 1 V u a 2 5 v d 2 4 i I C 8 + P E V u d H J 5 I F R 5 c G U 9 I k Z p b G x D b 2 x 1 b W 5 U e X B l c y I g V m F s d W U 9 I n N B Q V k 9 I i A v P j x F b n R y e S B U e X B l P S J G a W x s Q 2 9 1 b n Q i I F Z h b H V l P S J s N S I g L z 4 8 R W 5 0 c n k g V H l w Z T 0 i R m l s b E N v b H V t b k 5 h b W V z I i B W Y W x 1 Z T 0 i c 1 s m c X V v d D t T d G F 0 d X M m c X V v d D s s J n F 1 b 3 Q 7 U 3 R h d H V z S W Q m c X V v d D t d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T d G F 0 d X M v V m F s b 3 I g R X h w Y W 5 k a W R v L n t u b 2 1 l L D J 9 J n F 1 b 3 Q 7 L C Z x d W 9 0 O 1 N l Y 3 R p b 2 4 x L 2 R T d G F 0 d X M v V G l w b y B B b H R l c m F k b y 5 7 a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F N 0 Y X R 1 c y 9 W Y W x v c i B F e H B h b m R p Z G 8 u e 2 5 v b W U s M n 0 m c X V v d D s s J n F 1 b 3 Q 7 U 2 V j d G l v b j E v Z F N 0 Y X R 1 c y 9 U a X B v I E F s d G V y Y W R v L n t p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F N 0 Y X R 1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F 0 d X M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h d H V z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F 0 d X M v V m F s d W U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h d H V z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Y X R 1 c y 9 W Y W x v c i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F 0 d X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F 0 d X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h d H V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Q b 3 N p Y 2 F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D b H V i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2 x 1 Y m U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G 9 z a W N h b y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Q b 3 N p Y 2 F v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Y X R 1 c y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2 x 1 Y m U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G 9 u d H V h Y 2 F v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G 9 u d H V h Y 2 F v L 3 N j b 3 V 0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B v b n R 1 Y W N h b y 9 z Y 2 9 1 d H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G 9 u d H V h Y 2 F v L 2 1 l Z G l h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B v b n R 1 Y W N h b y 9 t Y W 5 k Y W 5 0 Z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Q b 2 5 0 d W F j Y W 8 v d m l z a X R h b n R l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B v b n R 1 Y W N h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G 9 u d H V h Y 2 F v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G 9 u d H V h Y 2 F v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G 9 u d H V h Y 2 F v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B v b n R 1 Y W N h b y 9 Q Z X J z b 2 5 h b G l 6 Y S V D M y V B N y V D M y V B M 2 8 l M j B B Z G l j a W 9 u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Q b 2 5 0 d W F j Y W 8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2 V D A 1 O j I 3 O j Q 0 L j Q 4 M T g 5 O T B a I i A v P j x F b n R y e S B U e X B l P S J G a W x s Q 2 9 s d W 1 u V H l w Z X M i I F Z h b H V l P S J z Q X d Z R 0 F 3 T U R B d 0 1 E Q X d N R y I g L z 4 8 R W 5 0 c n k g V H l w Z T 0 i R m l s b E N v b H V t b k 5 h b W V z I i B W Y W x 1 Z T 0 i c 1 s m c X V v d D t Q b 3 M m c X V v d D s s J n F 1 b 3 Q 7 Q 2 9 s d W 1 u M S Z x d W 9 0 O y w m c X V v d D t U a W 1 l J n F 1 b 3 Q 7 L C Z x d W 9 0 O 0 o m c X V v d D s s J n F 1 b 3 Q 7 V i Z x d W 9 0 O y w m c X V v d D t F J n F 1 b 3 Q 7 L C Z x d W 9 0 O 0 Q m c X V v d D s s J n F 1 b 3 Q 7 R 1 A m c X V v d D s s J n F 1 b 3 Q 7 R 0 M m c X V v d D s s J n F 1 b 3 Q 7 K y 8 t J n F 1 b 3 Q 7 L C Z x d W 9 0 O 1 B U U y Z x d W 9 0 O y w m c X V v d D t G b 3 J t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1 R p c G 8 g Q W x 0 Z X J h Z G 8 u e 1 B v c y w w f S Z x d W 9 0 O y w m c X V v d D t T Z W N 0 a W 9 u M S 9 U Y W J s Z S A w L 1 R p c G 8 g Q W x 0 Z X J h Z G 8 u e y w x f S Z x d W 9 0 O y w m c X V v d D t T Z W N 0 a W 9 u M S 9 U Y W J s Z S A w L 1 R p c G 8 g Q W x 0 Z X J h Z G 8 u e 1 R p b W U s M n 0 m c X V v d D s s J n F 1 b 3 Q 7 U 2 V j d G l v b j E v V G F i b G U g M C 9 U a X B v I E F s d G V y Y W R v L n t K L D N 9 J n F 1 b 3 Q 7 L C Z x d W 9 0 O 1 N l Y 3 R p b 2 4 x L 1 R h Y m x l I D A v V G l w b y B B b H R l c m F k b y 5 7 V i w 0 f S Z x d W 9 0 O y w m c X V v d D t T Z W N 0 a W 9 u M S 9 U Y W J s Z S A w L 1 R p c G 8 g Q W x 0 Z X J h Z G 8 u e 0 U s N X 0 m c X V v d D s s J n F 1 b 3 Q 7 U 2 V j d G l v b j E v V G F i b G U g M C 9 U a X B v I E F s d G V y Y W R v L n t E L D Z 9 J n F 1 b 3 Q 7 L C Z x d W 9 0 O 1 N l Y 3 R p b 2 4 x L 1 R h Y m x l I D A v V G l w b y B B b H R l c m F k b y 5 7 R 1 A s N 3 0 m c X V v d D s s J n F 1 b 3 Q 7 U 2 V j d G l v b j E v V G F i b G U g M C 9 U a X B v I E F s d G V y Y W R v L n t H Q y w 4 f S Z x d W 9 0 O y w m c X V v d D t T Z W N 0 a W 9 u M S 9 U Y W J s Z S A w L 1 R p c G 8 g Q W x 0 Z X J h Z G 8 u e y s v L S w 5 f S Z x d W 9 0 O y w m c X V v d D t T Z W N 0 a W 9 u M S 9 U Y W J s Z S A w L 1 R p c G 8 g Q W x 0 Z X J h Z G 8 u e 1 B U U y w x M H 0 m c X V v d D s s J n F 1 b 3 Q 7 U 2 V j d G l v b j E v V G F i b G U g M C 9 U a X B v I E F s d G V y Y W R v L n t G b 3 J t Y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I D A v V G l w b y B B b H R l c m F k b y 5 7 U G 9 z L D B 9 J n F 1 b 3 Q 7 L C Z x d W 9 0 O 1 N l Y 3 R p b 2 4 x L 1 R h Y m x l I D A v V G l w b y B B b H R l c m F k b y 5 7 L D F 9 J n F 1 b 3 Q 7 L C Z x d W 9 0 O 1 N l Y 3 R p b 2 4 x L 1 R h Y m x l I D A v V G l w b y B B b H R l c m F k b y 5 7 V G l t Z S w y f S Z x d W 9 0 O y w m c X V v d D t T Z W N 0 a W 9 u M S 9 U Y W J s Z S A w L 1 R p c G 8 g Q W x 0 Z X J h Z G 8 u e 0 o s M 3 0 m c X V v d D s s J n F 1 b 3 Q 7 U 2 V j d G l v b j E v V G F i b G U g M C 9 U a X B v I E F s d G V y Y W R v L n t W L D R 9 J n F 1 b 3 Q 7 L C Z x d W 9 0 O 1 N l Y 3 R p b 2 4 x L 1 R h Y m x l I D A v V G l w b y B B b H R l c m F k b y 5 7 R S w 1 f S Z x d W 9 0 O y w m c X V v d D t T Z W N 0 a W 9 u M S 9 U Y W J s Z S A w L 1 R p c G 8 g Q W x 0 Z X J h Z G 8 u e 0 Q s N n 0 m c X V v d D s s J n F 1 b 3 Q 7 U 2 V j d G l v b j E v V G F i b G U g M C 9 U a X B v I E F s d G V y Y W R v L n t H U C w 3 f S Z x d W 9 0 O y w m c X V v d D t T Z W N 0 a W 9 u M S 9 U Y W J s Z S A w L 1 R p c G 8 g Q W x 0 Z X J h Z G 8 u e 0 d D L D h 9 J n F 1 b 3 Q 7 L C Z x d W 9 0 O 1 N l Y 3 R p b 2 4 x L 1 R h Y m x l I D A v V G l w b y B B b H R l c m F k b y 5 7 K y 8 t L D l 9 J n F 1 b 3 Q 7 L C Z x d W 9 0 O 1 N l Y 3 R p b 2 4 x L 1 R h Y m x l I D A v V G l w b y B B b H R l c m F k b y 5 7 U F R T L D E w f S Z x d W 9 0 O y w m c X V v d D t T Z W N 0 a W 9 u M S 9 U Y W J s Z S A w L 1 R p c G 8 g Q W x 0 Z X J h Z G 8 u e 0 Z v c m 1 h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3 Y X k l M j B 0 Y W J s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2 V D A 2 O j A 4 O j I x L j E 1 O T Q 5 N T Z a I i A v P j x F b n R y e S B U e X B l P S J G a W x s Q 2 9 s d W 1 u V H l w Z X M i I F Z h b H V l P S J z Q X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2 F 5 I H R h Y m x l L 1 R p c G 8 g Q W x 0 Z X J h Z G 8 u e 0 N v b H V t b j E s M H 0 m c X V v d D s s J n F 1 b 3 Q 7 U 2 V j d G l v b j E v Q X d h e S B 0 Y W J s Z S 9 U a X B v I E F s d G V y Y W R v L n t D b 2 x 1 b W 4 y L D F 9 J n F 1 b 3 Q 7 L C Z x d W 9 0 O 1 N l Y 3 R p b 2 4 x L 0 F 3 Y X k g d G F i b G U v V G l w b y B B b H R l c m F k b y 5 7 Q 2 9 s d W 1 u M y w y f S Z x d W 9 0 O y w m c X V v d D t T Z W N 0 a W 9 u M S 9 B d 2 F 5 I H R h Y m x l L 1 R p c G 8 g Q W x 0 Z X J h Z G 8 u e 0 N v b H V t b j Q s M 3 0 m c X V v d D s s J n F 1 b 3 Q 7 U 2 V j d G l v b j E v Q X d h e S B 0 Y W J s Z S 9 U a X B v I E F s d G V y Y W R v L n t D b 2 x 1 b W 4 1 L D R 9 J n F 1 b 3 Q 7 L C Z x d W 9 0 O 1 N l Y 3 R p b 2 4 x L 0 F 3 Y X k g d G F i b G U v V G l w b y B B b H R l c m F k b y 5 7 Q 2 9 s d W 1 u N i w 1 f S Z x d W 9 0 O y w m c X V v d D t T Z W N 0 a W 9 u M S 9 B d 2 F 5 I H R h Y m x l L 1 R p c G 8 g Q W x 0 Z X J h Z G 8 u e 0 N v b H V t b j c s N n 0 m c X V v d D s s J n F 1 b 3 Q 7 U 2 V j d G l v b j E v Q X d h e S B 0 Y W J s Z S 9 U a X B v I E F s d G V y Y W R v L n t D b 2 x 1 b W 4 4 L D d 9 J n F 1 b 3 Q 7 L C Z x d W 9 0 O 1 N l Y 3 R p b 2 4 x L 0 F 3 Y X k g d G F i b G U v V G l w b y B B b H R l c m F k b y 5 7 Q 2 9 s d W 1 u O S w 4 f S Z x d W 9 0 O y w m c X V v d D t T Z W N 0 a W 9 u M S 9 B d 2 F 5 I H R h Y m x l L 1 R p c G 8 g Q W x 0 Z X J h Z G 8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B d 2 F 5 I H R h Y m x l L 1 R p c G 8 g Q W x 0 Z X J h Z G 8 u e 0 N v b H V t b j E s M H 0 m c X V v d D s s J n F 1 b 3 Q 7 U 2 V j d G l v b j E v Q X d h e S B 0 Y W J s Z S 9 U a X B v I E F s d G V y Y W R v L n t D b 2 x 1 b W 4 y L D F 9 J n F 1 b 3 Q 7 L C Z x d W 9 0 O 1 N l Y 3 R p b 2 4 x L 0 F 3 Y X k g d G F i b G U v V G l w b y B B b H R l c m F k b y 5 7 Q 2 9 s d W 1 u M y w y f S Z x d W 9 0 O y w m c X V v d D t T Z W N 0 a W 9 u M S 9 B d 2 F 5 I H R h Y m x l L 1 R p c G 8 g Q W x 0 Z X J h Z G 8 u e 0 N v b H V t b j Q s M 3 0 m c X V v d D s s J n F 1 b 3 Q 7 U 2 V j d G l v b j E v Q X d h e S B 0 Y W J s Z S 9 U a X B v I E F s d G V y Y W R v L n t D b 2 x 1 b W 4 1 L D R 9 J n F 1 b 3 Q 7 L C Z x d W 9 0 O 1 N l Y 3 R p b 2 4 x L 0 F 3 Y X k g d G F i b G U v V G l w b y B B b H R l c m F k b y 5 7 Q 2 9 s d W 1 u N i w 1 f S Z x d W 9 0 O y w m c X V v d D t T Z W N 0 a W 9 u M S 9 B d 2 F 5 I H R h Y m x l L 1 R p c G 8 g Q W x 0 Z X J h Z G 8 u e 0 N v b H V t b j c s N n 0 m c X V v d D s s J n F 1 b 3 Q 7 U 2 V j d G l v b j E v Q X d h e S B 0 Y W J s Z S 9 U a X B v I E F s d G V y Y W R v L n t D b 2 x 1 b W 4 4 L D d 9 J n F 1 b 3 Q 7 L C Z x d W 9 0 O 1 N l Y 3 R p b 2 4 x L 0 F 3 Y X k g d G F i b G U v V G l w b y B B b H R l c m F k b y 5 7 Q 2 9 s d W 1 u O S w 4 f S Z x d W 9 0 O y w m c X V v d D t T Z W N 0 a W 9 u M S 9 B d 2 F 5 I H R h Y m x l L 1 R p c G 8 g Q W x 0 Z X J h Z G 8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2 F 5 J T I w d G F i b G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2 F 5 J T I w d G F i b G U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2 F 5 J T I w d G F i b G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t Z S U y M H R h Y m x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I b 2 1 l X 3 R h Y m x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Q w M T c 3 Z j g 3 L W R k O T E t N G Q 3 M i 1 i N 2 E y L W I 4 N D h k N D M z O G J h Z S I g L z 4 8 R W 5 0 c n k g V H l w Z T 0 i R m l s b E V y c m 9 y Q 2 9 1 b n Q i I F Z h b H V l P S J s M C I g L z 4 8 R W 5 0 c n k g V H l w Z T 0 i R m l s b E x h c 3 R V c G R h d G V k I i B W Y W x 1 Z T 0 i Z D I w M j M t M D k t M D J U M D k 6 M z Q 6 N D I u O T E w M j U 0 M V o i I C 8 + P E V u d H J 5 I F R 5 c G U 9 I k Z p b G x F c n J v c k N v Z G U i I F Z h b H V l P S J z V W 5 r b m 9 3 b i I g L z 4 8 R W 5 0 c n k g V H l w Z T 0 i R m l s b E N v b H V t b l R 5 c G V z I i B W Y W x 1 Z T 0 i c 0 F 3 W U d C Z 1 l H Q m d Z R 0 J n P T 0 i I C 8 + P E V u d H J 5 I F R 5 c G U 9 I k Z p b G x D b 3 V u d C I g V m F s d W U 9 I m w y M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b W U g d G F i b G U v V G l w b y B B b H R l c m F k b y 5 7 Q 2 9 s d W 1 u M S w w f S Z x d W 9 0 O y w m c X V v d D t T Z W N 0 a W 9 u M S 9 I b 2 1 l I H R h Y m x l L 1 R p c G 8 g Q W x 0 Z X J h Z G 8 u e 0 N v b H V t b j I s M X 0 m c X V v d D s s J n F 1 b 3 Q 7 U 2 V j d G l v b j E v S G 9 t Z S B 0 Y W J s Z S 9 U a X B v I E F s d G V y Y W R v L n t D b 2 x 1 b W 4 z L D J 9 J n F 1 b 3 Q 7 L C Z x d W 9 0 O 1 N l Y 3 R p b 2 4 x L 0 h v b W U g d G F i b G U v V G l w b y B B b H R l c m F k b y 5 7 Q 2 9 s d W 1 u N C w z f S Z x d W 9 0 O y w m c X V v d D t T Z W N 0 a W 9 u M S 9 I b 2 1 l I H R h Y m x l L 1 R p c G 8 g Q W x 0 Z X J h Z G 8 u e 0 N v b H V t b j U s N H 0 m c X V v d D s s J n F 1 b 3 Q 7 U 2 V j d G l v b j E v S G 9 t Z S B 0 Y W J s Z S 9 U a X B v I E F s d G V y Y W R v L n t D b 2 x 1 b W 4 2 L D V 9 J n F 1 b 3 Q 7 L C Z x d W 9 0 O 1 N l Y 3 R p b 2 4 x L 0 h v b W U g d G F i b G U v V G l w b y B B b H R l c m F k b y 5 7 Q 2 9 s d W 1 u N y w 2 f S Z x d W 9 0 O y w m c X V v d D t T Z W N 0 a W 9 u M S 9 I b 2 1 l I H R h Y m x l L 1 R p c G 8 g Q W x 0 Z X J h Z G 8 u e 0 N v b H V t b j g s N 3 0 m c X V v d D s s J n F 1 b 3 Q 7 U 2 V j d G l v b j E v S G 9 t Z S B 0 Y W J s Z S 9 U a X B v I E F s d G V y Y W R v L n t D b 2 x 1 b W 4 5 L D h 9 J n F 1 b 3 Q 7 L C Z x d W 9 0 O 1 N l Y 3 R p b 2 4 x L 0 h v b W U g d G F i b G U v V G l w b y B B b H R l c m F k b y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h v b W U g d G F i b G U v V G l w b y B B b H R l c m F k b y 5 7 Q 2 9 s d W 1 u M S w w f S Z x d W 9 0 O y w m c X V v d D t T Z W N 0 a W 9 u M S 9 I b 2 1 l I H R h Y m x l L 1 R p c G 8 g Q W x 0 Z X J h Z G 8 u e 0 N v b H V t b j I s M X 0 m c X V v d D s s J n F 1 b 3 Q 7 U 2 V j d G l v b j E v S G 9 t Z S B 0 Y W J s Z S 9 U a X B v I E F s d G V y Y W R v L n t D b 2 x 1 b W 4 z L D J 9 J n F 1 b 3 Q 7 L C Z x d W 9 0 O 1 N l Y 3 R p b 2 4 x L 0 h v b W U g d G F i b G U v V G l w b y B B b H R l c m F k b y 5 7 Q 2 9 s d W 1 u N C w z f S Z x d W 9 0 O y w m c X V v d D t T Z W N 0 a W 9 u M S 9 I b 2 1 l I H R h Y m x l L 1 R p c G 8 g Q W x 0 Z X J h Z G 8 u e 0 N v b H V t b j U s N H 0 m c X V v d D s s J n F 1 b 3 Q 7 U 2 V j d G l v b j E v S G 9 t Z S B 0 Y W J s Z S 9 U a X B v I E F s d G V y Y W R v L n t D b 2 x 1 b W 4 2 L D V 9 J n F 1 b 3 Q 7 L C Z x d W 9 0 O 1 N l Y 3 R p b 2 4 x L 0 h v b W U g d G F i b G U v V G l w b y B B b H R l c m F k b y 5 7 Q 2 9 s d W 1 u N y w 2 f S Z x d W 9 0 O y w m c X V v d D t T Z W N 0 a W 9 u M S 9 I b 2 1 l I H R h Y m x l L 1 R p c G 8 g Q W x 0 Z X J h Z G 8 u e 0 N v b H V t b j g s N 3 0 m c X V v d D s s J n F 1 b 3 Q 7 U 2 V j d G l v b j E v S G 9 t Z S B 0 Y W J s Z S 9 U a X B v I E F s d G V y Y W R v L n t D b 2 x 1 b W 4 5 L D h 9 J n F 1 b 3 Q 7 L C Z x d W 9 0 O 1 N l Y 3 R p b 2 4 x L 0 h v b W U g d G F i b G U v V G l w b y B B b H R l c m F k b y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b W U l M j B 0 Y W J s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b W U l M j B 0 Y W J s Z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b W U l M j B 0 Y W J s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2 F 5 J T I w d G F i b G U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F 3 Y X l f d G F i b G U 2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M b 2 F k Z W R U b 0 F u Y W x 5 c 2 l z U 2 V y d m l j Z X M i I F Z h b H V l P S J s M C I g L z 4 8 R W 5 0 c n k g V H l w Z T 0 i U X V l c n l J R C I g V m F s d W U 9 I n N m N T k x O W V j N C 0 1 Y T J j L T Q x Y j c t O T c 1 N y 0 0 N j c 2 Y j d j O T k w Y j A i I C 8 + P E V u d H J 5 I F R 5 c G U 9 I k 5 h b W V V c G R h d G V k Q W Z 0 Z X J G a W x s I i B W Y W x 1 Z T 0 i b D A i I C 8 + P E V u d H J 5 I F R 5 c G U 9 I k Z p b G x F c n J v c k N v d W 5 0 I i B W Y W x 1 Z T 0 i b D A i I C 8 + P E V u d H J 5 I F R 5 c G U 9 I k Z p b G x M Y X N 0 V X B k Y X R l Z C I g V m F s d W U 9 I m Q y M D I z L T A 5 L T A y V D A 5 O j M 0 O j Q y L j g w N z A x N T N a I i A v P j x F b n R y e S B U e X B l P S J G a W x s R X J y b 3 J D b 2 R l I i B W Y W x 1 Z T 0 i c 1 V u a 2 5 v d 2 4 i I C 8 + P E V u d H J 5 I F R 5 c G U 9 I k Z p b G x D b 2 x 1 b W 5 U e X B l c y I g V m F s d W U 9 I n N B d 1 l H Q m d Z R 0 J n W U d C Z z 0 9 I i A v P j x F b n R y e S B U e X B l P S J G a W x s Q 2 9 1 b n Q i I F Z h b H V l P S J s M j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2 F 5 I H R h Y m x l I C g y K S 9 U a X B v I E F s d G V y Y W R v L n t D b 2 x 1 b W 4 x L D B 9 J n F 1 b 3 Q 7 L C Z x d W 9 0 O 1 N l Y 3 R p b 2 4 x L 0 F 3 Y X k g d G F i b G U g K D I p L 1 R p c G 8 g Q W x 0 Z X J h Z G 8 u e 0 N v b H V t b j I s M X 0 m c X V v d D s s J n F 1 b 3 Q 7 U 2 V j d G l v b j E v Q X d h e S B 0 Y W J s Z S A o M i k v V G l w b y B B b H R l c m F k b y 5 7 Q 2 9 s d W 1 u M y w y f S Z x d W 9 0 O y w m c X V v d D t T Z W N 0 a W 9 u M S 9 B d 2 F 5 I H R h Y m x l I C g y K S 9 U a X B v I E F s d G V y Y W R v L n t D b 2 x 1 b W 4 0 L D N 9 J n F 1 b 3 Q 7 L C Z x d W 9 0 O 1 N l Y 3 R p b 2 4 x L 0 F 3 Y X k g d G F i b G U g K D I p L 1 R p c G 8 g Q W x 0 Z X J h Z G 8 u e 0 N v b H V t b j U s N H 0 m c X V v d D s s J n F 1 b 3 Q 7 U 2 V j d G l v b j E v Q X d h e S B 0 Y W J s Z S A o M i k v V G l w b y B B b H R l c m F k b y 5 7 Q 2 9 s d W 1 u N i w 1 f S Z x d W 9 0 O y w m c X V v d D t T Z W N 0 a W 9 u M S 9 B d 2 F 5 I H R h Y m x l I C g y K S 9 U a X B v I E F s d G V y Y W R v L n t D b 2 x 1 b W 4 3 L D Z 9 J n F 1 b 3 Q 7 L C Z x d W 9 0 O 1 N l Y 3 R p b 2 4 x L 0 F 3 Y X k g d G F i b G U g K D I p L 1 R p c G 8 g Q W x 0 Z X J h Z G 8 u e 0 N v b H V t b j g s N 3 0 m c X V v d D s s J n F 1 b 3 Q 7 U 2 V j d G l v b j E v Q X d h e S B 0 Y W J s Z S A o M i k v V G l w b y B B b H R l c m F k b y 5 7 Q 2 9 s d W 1 u O S w 4 f S Z x d W 9 0 O y w m c X V v d D t T Z W N 0 a W 9 u M S 9 B d 2 F 5 I H R h Y m x l I C g y K S 9 U a X B v I E F s d G V y Y W R v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X d h e S B 0 Y W J s Z S A o M i k v V G l w b y B B b H R l c m F k b y 5 7 Q 2 9 s d W 1 u M S w w f S Z x d W 9 0 O y w m c X V v d D t T Z W N 0 a W 9 u M S 9 B d 2 F 5 I H R h Y m x l I C g y K S 9 U a X B v I E F s d G V y Y W R v L n t D b 2 x 1 b W 4 y L D F 9 J n F 1 b 3 Q 7 L C Z x d W 9 0 O 1 N l Y 3 R p b 2 4 x L 0 F 3 Y X k g d G F i b G U g K D I p L 1 R p c G 8 g Q W x 0 Z X J h Z G 8 u e 0 N v b H V t b j M s M n 0 m c X V v d D s s J n F 1 b 3 Q 7 U 2 V j d G l v b j E v Q X d h e S B 0 Y W J s Z S A o M i k v V G l w b y B B b H R l c m F k b y 5 7 Q 2 9 s d W 1 u N C w z f S Z x d W 9 0 O y w m c X V v d D t T Z W N 0 a W 9 u M S 9 B d 2 F 5 I H R h Y m x l I C g y K S 9 U a X B v I E F s d G V y Y W R v L n t D b 2 x 1 b W 4 1 L D R 9 J n F 1 b 3 Q 7 L C Z x d W 9 0 O 1 N l Y 3 R p b 2 4 x L 0 F 3 Y X k g d G F i b G U g K D I p L 1 R p c G 8 g Q W x 0 Z X J h Z G 8 u e 0 N v b H V t b j Y s N X 0 m c X V v d D s s J n F 1 b 3 Q 7 U 2 V j d G l v b j E v Q X d h e S B 0 Y W J s Z S A o M i k v V G l w b y B B b H R l c m F k b y 5 7 Q 2 9 s d W 1 u N y w 2 f S Z x d W 9 0 O y w m c X V v d D t T Z W N 0 a W 9 u M S 9 B d 2 F 5 I H R h Y m x l I C g y K S 9 U a X B v I E F s d G V y Y W R v L n t D b 2 x 1 b W 4 4 L D d 9 J n F 1 b 3 Q 7 L C Z x d W 9 0 O 1 N l Y 3 R p b 2 4 x L 0 F 3 Y X k g d G F i b G U g K D I p L 1 R p c G 8 g Q W x 0 Z X J h Z G 8 u e 0 N v b H V t b j k s O H 0 m c X V v d D s s J n F 1 b 3 Q 7 U 2 V j d G l v b j E v Q X d h e S B 0 Y W J s Z S A o M i k v V G l w b y B B b H R l c m F k b y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3 Y X k l M j B 0 Y W J s Z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3 Y X k l M j B 0 Y W J s Z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3 Y X k l M j B 0 Y W J s Z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b 3 J C Y X N l X z k 4 M z d h Y T J k L T d j Y W M t N G Q 4 N S 0 4 N G M 0 L T B j N j g 4 M T N k O D M 5 Y z w v S X R l b V B h d G g + P C 9 J d G V t T G 9 j Y X R p b 2 4 + P F N 0 Y W J s Z U V u d H J p Z X M + P E V u d H J 5 I F R 5 c G U 9 I k l z U H J p d m F 0 Z S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h d m l n Y X R v c k J h c 2 V f O T g z N 2 F h M m Q t N 2 N h Y y 0 0 Z D g 1 L T g 0 Y z Q t M G M 2 O D g x M 2 Q 4 M z l j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9 y Q m F z Z V 9 m M 2 Q 3 O T d k M C 0 w N j M 0 L T R m N z I t Y j A w O S 0 0 N 2 U x O W J i O D A 5 M D U 8 L 0 l 0 Z W 1 Q Y X R o P j w v S X R l b U x v Y 2 F 0 a W 9 u P j x T d G F i b G V F b n R y a W V z P j x F b n R y e S B U e X B l P S J J c 1 B y a X Z h d G U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Y X Z p Z 2 F 0 b 3 J C Y X N l X 2 Y z Z D c 5 N 2 Q w L T A 2 M z Q t N G Y 3 M i 1 i M D A 5 L T Q 3 Z T E 5 Y m I 4 M D k w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v c k J h c 2 V f Y T g 0 N G Z i N 2 I t M T k z N i 0 0 M D B h L T g 0 M z Y t O G F h N 2 Y x Y T A 1 N D M 1 P C 9 J d G V t U G F 0 a D 4 8 L 0 l 0 Z W 1 M b 2 N h d G l v b j 4 8 U 3 R h Y m x l R W 5 0 c m l l c z 4 8 R W 5 0 c n k g V H l w Z T 0 i S X N Q c m l 2 Y X R l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m F 2 a W d h d G 9 y Q m F z Z V 9 h O D Q 0 Z m I 3 Y i 0 x O T M 2 L T Q w M G E t O D Q z N i 0 4 Y W E 3 Z j F h M D U 0 M z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b 3 J C Y X N l X z F i O G Q 5 M 2 I 2 L W Q x Z m Q t N D Q 3 Y y 1 h O D g 2 L T g 3 M T I 1 Y z B m Z D U y O D w v S X R l b V B h d G g + P C 9 J d G V t T G 9 j Y X R p b 2 4 + P F N 0 Y W J s Z U V u d H J p Z X M + P E V u d H J 5 I F R 5 c G U 9 I k l z U H J p d m F 0 Z S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h d m l n Y X R v c k J h c 2 V f M W I 4 Z D k z Y j Y t Z D F m Z C 0 0 N D d j L W E 4 O D Y t O D c x M j V j M G Z k N T I 4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9 y Q m F z Z V 9 i Z m J m N m U 0 N i 0 z N T g 5 L T Q 1 N G I t Y m Y x Z S 1 h N D I z N D I x N j k 3 N z M 8 L 0 l 0 Z W 1 Q Y X R o P j w v S X R l b U x v Y 2 F 0 a W 9 u P j x T d G F i b G V F b n R y a W V z P j x F b n R y e S B U e X B l P S J J c 1 B y a X Z h d G U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Y X Z p Z 2 F 0 b 3 J C Y X N l X 2 J m Y m Y 2 Z T Q 2 L T M 1 O D k t N D U 0 Y i 1 i Z j F l L W E 0 M j M 0 M j E 2 O T c 3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v c k J h c 2 V f N j I z M G R i M T M t N z J i O C 0 0 N m Y w L W I z Z W I t Y j B l M z Y z O T A z Z T k 1 P C 9 J d G V t U G F 0 a D 4 8 L 0 l 0 Z W 1 M b 2 N h d G l v b j 4 8 U 3 R h Y m x l R W 5 0 c m l l c z 4 8 R W 5 0 c n k g V H l w Z T 0 i S X N Q c m l 2 Y X R l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m F 2 a W d h d G 9 y Q m F z Z V 8 2 M j M w Z G I x M y 0 3 M m I 4 L T Q 2 Z j A t Y j N l Y i 1 i M G U z N j M 5 M D N l O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b 3 J C Y X N l X 2 Q 3 N D Z k M G J k L T Q y M W Y t N D F j N C 0 4 N W E 4 L W I 4 N 2 M z N W R i Y z I 0 M D w v S X R l b V B h d G g + P C 9 J d G V t T G 9 j Y X R p b 2 4 + P F N 0 Y W J s Z U V u d H J p Z X M + P E V u d H J 5 I F R 5 c G U 9 I k l z U H J p d m F 0 Z S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h d m l n Y X R v c k J h c 2 V f Z D c 0 N m Q w Y m Q t N D I x Z i 0 0 M W M 0 L T g 1 Y T g t Y j g 3 Y z M 1 Z G J j M j Q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E l M j B G b 3 J h J T I w d W x 0 a W 1 v c y U y M D Y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Z v c m 1 h X 0 Z v c m F f d W x 0 a W 1 v c 1 8 2 N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M z A x O D Y y M G E t M W I 2 O S 0 0 N D U y L W E 5 N j g t M D Y 5 N W J h Y j N h Z G N m I i A v P j x F b n R y e S B U e X B l P S J G a W x s R X J y b 3 J D b 3 V u d C I g V m F s d W U 9 I m w w I i A v P j x F b n R y e S B U e X B l P S J G a W x s T G F z d F V w Z G F 0 Z W Q i I F Z h b H V l P S J k M j A y M y 0 w O S 0 w M l Q w O T o z N D o 0 N C 4 y N D E 4 M j c 3 W i I g L z 4 8 R W 5 0 c n k g V H l w Z T 0 i R m l s b E V y c m 9 y Q 2 9 k Z S I g V m F s d W U 9 I n N V b m t u b 3 d u I i A v P j x F b n R y e S B U e X B l P S J G a W x s Q 2 9 s d W 1 u V H l w Z X M i I F Z h b H V l P S J z Q X d Z R E F 3 T U R B d 0 1 E Q X c 9 P S I g L z 4 8 R W 5 0 c n k g V H l w Z T 0 i R m l s b E N v d W 5 0 I i B W Y W x 1 Z T 0 i b D I w I i A v P j x F b n R y e S B U e X B l P S J G a W x s Q 2 9 s d W 1 u T m F t Z X M i I F Z h b H V l P S J z W y Z x d W 9 0 O 1 B v c y Z x d W 9 0 O y w m c X V v d D t U Z W F t J n F 1 b 3 Q 7 L C Z x d W 9 0 O 1 A m c X V v d D s s J n F 1 b 3 Q 7 V y Z x d W 9 0 O y w m c X V v d D t E J n F 1 b 3 Q 7 L C Z x d W 9 0 O 0 w m c X V v d D s s J n F 1 b 3 Q 7 R i Z x d W 9 0 O y w m c X V v d D t B J n F 1 b 3 Q 7 L C Z x d W 9 0 O 0 d E J n F 1 b 3 Q 7 L C Z x d W 9 0 O 1 B 0 c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c m 1 h I E Z v c m E g d W x 0 a W 1 v c y A 2 I C g y K S 9 U a X B v I E F s d G V y Y W R v L n t Q b 3 M s M H 0 m c X V v d D s s J n F 1 b 3 Q 7 U 2 V j d G l v b j E v R m 9 y b W E g R m 9 y Y S B 1 b H R p b W 9 z I D Y g K D I p L 1 Z h b G 9 y I F N 1 Y n N 0 a X R 1 w 6 1 k b z M u e 1 R l Y W 0 s M X 0 m c X V v d D s s J n F 1 b 3 Q 7 U 2 V j d G l v b j E v R m 9 y b W E g R m 9 y Y S B 1 b H R p b W 9 z I D Y g K D I p L 1 R p c G 8 g Q W x 0 Z X J h Z G 8 u e 1 A s M n 0 m c X V v d D s s J n F 1 b 3 Q 7 U 2 V j d G l v b j E v R m 9 y b W E g R m 9 y Y S B 1 b H R p b W 9 z I D Y g K D I p L 1 R p c G 8 g Q W x 0 Z X J h Z G 8 u e 1 c s M 3 0 m c X V v d D s s J n F 1 b 3 Q 7 U 2 V j d G l v b j E v R m 9 y b W E g R m 9 y Y S B 1 b H R p b W 9 z I D Y g K D I p L 1 R p c G 8 g Q W x 0 Z X J h Z G 8 u e 0 Q s N H 0 m c X V v d D s s J n F 1 b 3 Q 7 U 2 V j d G l v b j E v R m 9 y b W E g R m 9 y Y S B 1 b H R p b W 9 z I D Y g K D I p L 1 R p c G 8 g Q W x 0 Z X J h Z G 8 u e 0 w s N X 0 m c X V v d D s s J n F 1 b 3 Q 7 U 2 V j d G l v b j E v R m 9 y b W E g R m 9 y Y S B 1 b H R p b W 9 z I D Y g K D I p L 1 R p c G 8 g Q W x 0 Z X J h Z G 8 u e 0 Y s N n 0 m c X V v d D s s J n F 1 b 3 Q 7 U 2 V j d G l v b j E v R m 9 y b W E g R m 9 y Y S B 1 b H R p b W 9 z I D Y g K D I p L 1 R p c G 8 g Q W x 0 Z X J h Z G 8 u e 0 E s N 3 0 m c X V v d D s s J n F 1 b 3 Q 7 U 2 V j d G l v b j E v R m 9 y b W E g R m 9 y Y S B 1 b H R p b W 9 z I D Y g K D I p L 1 R p c G 8 g Q W x 0 Z X J h Z G 8 u e 0 d E L D h 9 J n F 1 b 3 Q 7 L C Z x d W 9 0 O 1 N l Y 3 R p b 2 4 x L 0 Z v c m 1 h I E Z v c m E g d W x 0 a W 1 v c y A 2 I C g y K S 9 U a X B v I E F s d G V y Y W R v L n t Q d H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v c m 1 h I E Z v c m E g d W x 0 a W 1 v c y A 2 I C g y K S 9 U a X B v I E F s d G V y Y W R v L n t Q b 3 M s M H 0 m c X V v d D s s J n F 1 b 3 Q 7 U 2 V j d G l v b j E v R m 9 y b W E g R m 9 y Y S B 1 b H R p b W 9 z I D Y g K D I p L 1 Z h b G 9 y I F N 1 Y n N 0 a X R 1 w 6 1 k b z M u e 1 R l Y W 0 s M X 0 m c X V v d D s s J n F 1 b 3 Q 7 U 2 V j d G l v b j E v R m 9 y b W E g R m 9 y Y S B 1 b H R p b W 9 z I D Y g K D I p L 1 R p c G 8 g Q W x 0 Z X J h Z G 8 u e 1 A s M n 0 m c X V v d D s s J n F 1 b 3 Q 7 U 2 V j d G l v b j E v R m 9 y b W E g R m 9 y Y S B 1 b H R p b W 9 z I D Y g K D I p L 1 R p c G 8 g Q W x 0 Z X J h Z G 8 u e 1 c s M 3 0 m c X V v d D s s J n F 1 b 3 Q 7 U 2 V j d G l v b j E v R m 9 y b W E g R m 9 y Y S B 1 b H R p b W 9 z I D Y g K D I p L 1 R p c G 8 g Q W x 0 Z X J h Z G 8 u e 0 Q s N H 0 m c X V v d D s s J n F 1 b 3 Q 7 U 2 V j d G l v b j E v R m 9 y b W E g R m 9 y Y S B 1 b H R p b W 9 z I D Y g K D I p L 1 R p c G 8 g Q W x 0 Z X J h Z G 8 u e 0 w s N X 0 m c X V v d D s s J n F 1 b 3 Q 7 U 2 V j d G l v b j E v R m 9 y b W E g R m 9 y Y S B 1 b H R p b W 9 z I D Y g K D I p L 1 R p c G 8 g Q W x 0 Z X J h Z G 8 u e 0 Y s N n 0 m c X V v d D s s J n F 1 b 3 Q 7 U 2 V j d G l v b j E v R m 9 y b W E g R m 9 y Y S B 1 b H R p b W 9 z I D Y g K D I p L 1 R p c G 8 g Q W x 0 Z X J h Z G 8 u e 0 E s N 3 0 m c X V v d D s s J n F 1 b 3 Q 7 U 2 V j d G l v b j E v R m 9 y b W E g R m 9 y Y S B 1 b H R p b W 9 z I D Y g K D I p L 1 R p c G 8 g Q W x 0 Z X J h Z G 8 u e 0 d E L D h 9 J n F 1 b 3 Q 7 L C Z x d W 9 0 O 1 N l Y 3 R p b 2 4 x L 0 Z v c m 1 h I E Z v c m E g d W x 0 a W 1 v c y A 2 I C g y K S 9 U a X B v I E F s d G V y Y W R v L n t Q d H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c m 1 h J T I w R m 9 y Y S U y M H V s d G l t b 3 M l M j A 2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E l M j B G b 3 J h J T I w d W x 0 a W 1 v c y U y M D Y l M j A o M i k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S U y M E Z v c m E l M j B 1 b H R p b W 9 z J T I w N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S U y M E Z v c m E l M j B 1 b H R p b W 9 z J T I w N i U y M C g y K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E l M j B j Y X N h J T I w d W x 0 a W 1 v c y U y M D Y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Z v c m 1 h X 2 N h c 2 F f d W x 0 a W 1 v c 1 8 2 O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k 5 h b W V V c G R h d G V k Q W Z 0 Z X J G a W x s I i B W Y W x 1 Z T 0 i b D A i I C 8 + P E V u d H J 5 I F R 5 c G U 9 I l F 1 Z X J 5 S U Q i I F Z h b H V l P S J z M j Z i O D Y 5 M W Y t Y z c 1 O C 0 0 M 2 Z m L T g z O G U t M T B h M D R m O D R h M G I w I i A v P j x F b n R y e S B U e X B l P S J G a W x s R X J y b 3 J D b 3 V u d C I g V m F s d W U 9 I m w w I i A v P j x F b n R y e S B U e X B l P S J G a W x s T G F z d F V w Z G F 0 Z W Q i I F Z h b H V l P S J k M j A y M y 0 w O S 0 w M l Q w O T o z N D o 0 N C 4 y M D k 5 M T I 0 W i I g L z 4 8 R W 5 0 c n k g V H l w Z T 0 i R m l s b E V y c m 9 y Q 2 9 k Z S I g V m F s d W U 9 I n N V b m t u b 3 d u I i A v P j x F b n R y e S B U e X B l P S J G a W x s Q 2 9 s d W 1 u V H l w Z X M i I F Z h b H V l P S J z Q X d Z R E F 3 T U R B d 0 1 E Q X c 9 P S I g L z 4 8 R W 5 0 c n k g V H l w Z T 0 i R m l s b E N v d W 5 0 I i B W Y W x 1 Z T 0 i b D I w I i A v P j x F b n R y e S B U e X B l P S J G a W x s Q 2 9 s d W 1 u T m F t Z X M i I F Z h b H V l P S J z W y Z x d W 9 0 O 1 B v c y Z x d W 9 0 O y w m c X V v d D t U Z W F t J n F 1 b 3 Q 7 L C Z x d W 9 0 O 1 A m c X V v d D s s J n F 1 b 3 Q 7 V y Z x d W 9 0 O y w m c X V v d D t E J n F 1 b 3 Q 7 L C Z x d W 9 0 O 0 w m c X V v d D s s J n F 1 b 3 Q 7 R i Z x d W 9 0 O y w m c X V v d D t B J n F 1 b 3 Q 7 L C Z x d W 9 0 O 0 d E J n F 1 b 3 Q 7 L C Z x d W 9 0 O 1 B 0 c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c m 1 h I G N h c 2 E g d W x 0 a W 1 v c y A 2 I C g y K S 9 U a X B v I E F s d G V y Y W R v L n t Q b 3 M s M H 0 m c X V v d D s s J n F 1 b 3 Q 7 U 2 V j d G l v b j E v R m 9 y b W E g Y 2 F z Y S B 1 b H R p b W 9 z I D Y g K D I p L 1 Z h b G 9 y I F N 1 Y n N 0 a X R 1 w 6 1 k b z M u e 1 R l Y W 0 s M X 0 m c X V v d D s s J n F 1 b 3 Q 7 U 2 V j d G l v b j E v R m 9 y b W E g Y 2 F z Y S B 1 b H R p b W 9 z I D Y g K D I p L 1 R p c G 8 g Q W x 0 Z X J h Z G 8 u e 1 A s M n 0 m c X V v d D s s J n F 1 b 3 Q 7 U 2 V j d G l v b j E v R m 9 y b W E g Y 2 F z Y S B 1 b H R p b W 9 z I D Y g K D I p L 1 R p c G 8 g Q W x 0 Z X J h Z G 8 u e 1 c s M 3 0 m c X V v d D s s J n F 1 b 3 Q 7 U 2 V j d G l v b j E v R m 9 y b W E g Y 2 F z Y S B 1 b H R p b W 9 z I D Y g K D I p L 1 R p c G 8 g Q W x 0 Z X J h Z G 8 u e 0 Q s N H 0 m c X V v d D s s J n F 1 b 3 Q 7 U 2 V j d G l v b j E v R m 9 y b W E g Y 2 F z Y S B 1 b H R p b W 9 z I D Y g K D I p L 1 R p c G 8 g Q W x 0 Z X J h Z G 8 u e 0 w s N X 0 m c X V v d D s s J n F 1 b 3 Q 7 U 2 V j d G l v b j E v R m 9 y b W E g Y 2 F z Y S B 1 b H R p b W 9 z I D Y g K D I p L 1 R p c G 8 g Q W x 0 Z X J h Z G 8 u e 0 Y s N n 0 m c X V v d D s s J n F 1 b 3 Q 7 U 2 V j d G l v b j E v R m 9 y b W E g Y 2 F z Y S B 1 b H R p b W 9 z I D Y g K D I p L 1 R p c G 8 g Q W x 0 Z X J h Z G 8 u e 0 E s N 3 0 m c X V v d D s s J n F 1 b 3 Q 7 U 2 V j d G l v b j E v R m 9 y b W E g Y 2 F z Y S B 1 b H R p b W 9 z I D Y g K D I p L 1 R p c G 8 g Q W x 0 Z X J h Z G 8 u e 0 d E L D h 9 J n F 1 b 3 Q 7 L C Z x d W 9 0 O 1 N l Y 3 R p b 2 4 x L 0 Z v c m 1 h I G N h c 2 E g d W x 0 a W 1 v c y A 2 I C g y K S 9 U a X B v I E F s d G V y Y W R v L n t Q d H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v c m 1 h I G N h c 2 E g d W x 0 a W 1 v c y A 2 I C g y K S 9 U a X B v I E F s d G V y Y W R v L n t Q b 3 M s M H 0 m c X V v d D s s J n F 1 b 3 Q 7 U 2 V j d G l v b j E v R m 9 y b W E g Y 2 F z Y S B 1 b H R p b W 9 z I D Y g K D I p L 1 Z h b G 9 y I F N 1 Y n N 0 a X R 1 w 6 1 k b z M u e 1 R l Y W 0 s M X 0 m c X V v d D s s J n F 1 b 3 Q 7 U 2 V j d G l v b j E v R m 9 y b W E g Y 2 F z Y S B 1 b H R p b W 9 z I D Y g K D I p L 1 R p c G 8 g Q W x 0 Z X J h Z G 8 u e 1 A s M n 0 m c X V v d D s s J n F 1 b 3 Q 7 U 2 V j d G l v b j E v R m 9 y b W E g Y 2 F z Y S B 1 b H R p b W 9 z I D Y g K D I p L 1 R p c G 8 g Q W x 0 Z X J h Z G 8 u e 1 c s M 3 0 m c X V v d D s s J n F 1 b 3 Q 7 U 2 V j d G l v b j E v R m 9 y b W E g Y 2 F z Y S B 1 b H R p b W 9 z I D Y g K D I p L 1 R p c G 8 g Q W x 0 Z X J h Z G 8 u e 0 Q s N H 0 m c X V v d D s s J n F 1 b 3 Q 7 U 2 V j d G l v b j E v R m 9 y b W E g Y 2 F z Y S B 1 b H R p b W 9 z I D Y g K D I p L 1 R p c G 8 g Q W x 0 Z X J h Z G 8 u e 0 w s N X 0 m c X V v d D s s J n F 1 b 3 Q 7 U 2 V j d G l v b j E v R m 9 y b W E g Y 2 F z Y S B 1 b H R p b W 9 z I D Y g K D I p L 1 R p c G 8 g Q W x 0 Z X J h Z G 8 u e 0 Y s N n 0 m c X V v d D s s J n F 1 b 3 Q 7 U 2 V j d G l v b j E v R m 9 y b W E g Y 2 F z Y S B 1 b H R p b W 9 z I D Y g K D I p L 1 R p c G 8 g Q W x 0 Z X J h Z G 8 u e 0 E s N 3 0 m c X V v d D s s J n F 1 b 3 Q 7 U 2 V j d G l v b j E v R m 9 y b W E g Y 2 F z Y S B 1 b H R p b W 9 z I D Y g K D I p L 1 R p c G 8 g Q W x 0 Z X J h Z G 8 u e 0 d E L D h 9 J n F 1 b 3 Q 7 L C Z x d W 9 0 O 1 N l Y 3 R p b 2 4 x L 0 Z v c m 1 h I G N h c 2 E g d W x 0 a W 1 v c y A 2 I C g y K S 9 U a X B v I E F s d G V y Y W R v L n t Q d H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c m 1 h J T I w Y 2 F z Y S U y M H V s d G l t b 3 M l M j A 2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E l M j B j Y X N h J T I w d W x 0 a W 1 v c y U y M D Y l M j A o M i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S U y M G N h c 2 E l M j B 1 b H R p b W 9 z J T I w N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S U y M G N h c 2 E l M j B 1 b H R p b W 9 z J T I w N i U y M C g y K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B v b n R 1 Y W N h b y 9 D b 2 x 1 b m F z J T I w U m V t b 3 Z p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Q b 2 5 0 d W F j Y W 8 v U G V y c 2 9 u Y W x p e m E l Q z M l Q T c l Q z M l Q T N v J T I w Q W R p Y 2 l v b m F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G 9 u d H V h Y 2 F v L 0 N v b H V u Y X M l M j B S Z W 1 v d m l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B v b n R 1 Y W N h b y 9 Q Z X J z b 2 5 h b G l 6 Y S V D M y V B N y V D M y V B M 2 8 l M j B B Z G l j a W 9 u Y W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Q b 2 5 0 d W F j Y W 8 v Q 2 9 s d W 5 h c y U y M F J l b W 9 2 a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G 9 u d H V h Y 2 F v L 1 B l c n N v b m F s a X p h J U M z J U E 3 J U M z J U E z b y U y M E F k a W N p b 2 5 h Z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B v b n R 1 Y W N h b y 9 Q Z X J z b 2 5 h b G l 6 Y S V D M y V B N y V D M y V B M 2 8 l M j B B Z G l j a W 9 u Y W R h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Q b 2 5 0 d W F j Y W 8 v U G V y c 2 9 u Y W x p e m E l Q z M l Q T c l Q z M l Q T N v J T I w Q W R p Y 2 l v b m F k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G 9 u d H V h Y 2 F v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Q b 2 5 0 d W F j Y W 8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Q b 2 5 0 d W F j Y W 8 v V G l w b y U y M E F s d G V y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Q b 2 5 0 d W F j Y W 8 v Q 2 9 s d W 5 h c y U y M F J l b W 9 2 a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G 9 u d H V h Y 2 F v L 1 B l c n N v b m F s a X p h J U M z J U E 3 J U M z J U E z b y U y M E F k a W N p b 2 5 h Z G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B v b n R 1 Y W N h b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Q b 2 5 0 d W F j Y W 8 v U G V y c 2 9 u Y W x p e m E l Q z M l Q T c l Q z M l Q T N v J T I w Q W R p Y 2 l v b m F k Y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G 9 u d H V h Y 2 F v L 1 Z h b G 9 y J T I w U 3 V i c 3 R p d H U l Q z M l Q U R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G 9 u d H V h Y 2 F v L 1 R p c G 8 l M j B B b H R l c m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J T N B J T I w T G F z d C U y M D Q l M j B t Y X R j a G V z J T I w K E F U J T I w S E 9 N R S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Z v c m 1 f X 0 x h c 3 R f N F 9 t Y X R j a G V z X 1 9 B V F 9 I T 0 1 F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V i Y m V h N T R l L T I w N z g t N D g 3 M C 0 5 M 2 I x L T M 4 N D I 2 Y m F h O T E z Y y I g L z 4 8 R W 5 0 c n k g V H l w Z T 0 i R m l s b E V y c m 9 y Q 2 9 1 b n Q i I F Z h b H V l P S J s M S I g L z 4 8 R W 5 0 c n k g V H l w Z T 0 i R m l s b E x h c 3 R V c G R h d G V k I i B W Y W x 1 Z T 0 i Z D I w M j M t M D k t M D J U M D k 6 M z Q 6 N D U u O T Q 2 M D k z N l o i I C 8 + P E V u d H J 5 I F R 5 c G U 9 I k Z p b G x F c n J v c k N v Z G U i I F Z h b H V l P S J z V W 5 r b m 9 3 b i I g L z 4 8 R W 5 0 c n k g V H l w Z T 0 i R m l s b E N v b H V t b l R 5 c G V z I i B W Y W x 1 Z T 0 i c 0 J n T U R B d 0 1 E Q X d N R E F B Q T 0 i I C 8 + P E V u d H J 5 I F R 5 c G U 9 I k Z p b G x D b 3 V u d C I g V m F s d W U 9 I m w y M S I g L z 4 8 R W 5 0 c n k g V H l w Z T 0 i R m l s b E N v b H V t b k 5 h b W V z I i B W Y W x 1 Z T 0 i c 1 s m c X V v d D t F c X V p c G U m c X V v d D s s J n F 1 b 3 Q 7 S k 9 H T 1 M m c X V v d D s s J n F 1 b 3 Q 7 V y Z x d W 9 0 O y w m c X V v d D t E J n F 1 b 3 Q 7 L C Z x d W 9 0 O 0 w m c X V v d D s s J n F 1 b 3 Q 7 R 0 9 M U y B Q U k 8 m c X V v d D s s J n F 1 b 3 Q 7 R 0 9 M U y B D T 0 5 U U k E m c X V v d D s s J n F 1 b 3 Q 7 U 0 F M R E 8 m c X V v d D s s J n F 1 b 3 Q 7 U F R T J n F 1 b 3 Q 7 L C Z x d W 9 0 O 0 1 l Z G l h I E d D I H B v c i B q b 2 d v J n F 1 b 3 Q 7 L C Z x d W 9 0 O 0 1 l Z G l h I E d Q I H B v c i B q b 2 d v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y b T o g T G F z d C A 0 I G 1 h d G N o Z X M g K E F U I E h P T U U p L 1 R p c G 8 g Q W x 0 Z X J h Z G 8 x L n t F c X V p c G U s M H 0 m c X V v d D s s J n F 1 b 3 Q 7 U 2 V j d G l v b j E v R m 9 y b T o g T G F z d C A 0 I G 1 h d G N o Z X M g K E F U I E h P T U U p L 1 R p c G 8 g Q W x 0 Z X J h Z G 8 y L n t K T 0 d P U y w x f S Z x d W 9 0 O y w m c X V v d D t T Z W N 0 a W 9 u M S 9 G b 3 J t O i B M Y X N 0 I D Q g b W F 0 Y 2 h l c y A o Q V Q g S E 9 N R S k v V G l w b y B B b H R l c m F k b z I u e 1 c s M n 0 m c X V v d D s s J n F 1 b 3 Q 7 U 2 V j d G l v b j E v R m 9 y b T o g T G F z d C A 0 I G 1 h d G N o Z X M g K E F U I E h P T U U p L 1 R p c G 8 g Q W x 0 Z X J h Z G 8 y L n t E L D N 9 J n F 1 b 3 Q 7 L C Z x d W 9 0 O 1 N l Y 3 R p b 2 4 x L 0 Z v c m 0 6 I E x h c 3 Q g N C B t Y X R j a G V z I C h B V C B I T 0 1 F K S 9 U a X B v I E F s d G V y Y W R v M i 5 7 T C w 0 f S Z x d W 9 0 O y w m c X V v d D t T Z W N 0 a W 9 u M S 9 G b 3 J t O i B M Y X N 0 I D Q g b W F 0 Y 2 h l c y A o Q V Q g S E 9 N R S k v V G l w b y B B b H R l c m F k b z I u e 0 d P T F M g U F J P L D V 9 J n F 1 b 3 Q 7 L C Z x d W 9 0 O 1 N l Y 3 R p b 2 4 x L 0 Z v c m 0 6 I E x h c 3 Q g N C B t Y X R j a G V z I C h B V C B I T 0 1 F K S 9 U a X B v I E F s d G V y Y W R v M i 5 7 R 0 9 M U y B D T 0 5 U U k E s N n 0 m c X V v d D s s J n F 1 b 3 Q 7 U 2 V j d G l v b j E v R m 9 y b T o g T G F z d C A 0 I G 1 h d G N o Z X M g K E F U I E h P T U U p L 1 R p c G 8 g Q W x 0 Z X J h Z G 8 y L n t T Q U x E T y w 3 f S Z x d W 9 0 O y w m c X V v d D t T Z W N 0 a W 9 u M S 9 G b 3 J t O i B M Y X N 0 I D Q g b W F 0 Y 2 h l c y A o Q V Q g S E 9 N R S k v V G l w b y B B b H R l c m F k b z I u e 1 B U U y w 4 f S Z x d W 9 0 O y w m c X V v d D t T Z W N 0 a W 9 u M S 9 G b 3 J t O i B M Y X N 0 I D Q g b W F 0 Y 2 h l c y A o Q V Q g S E 9 N R S k v U G V y c 2 9 u Y W x p e m H D p 8 O j b y B B Z G l j a W 9 u Y W R h M S 5 7 T W V k a W E g R 0 M g c G 9 y I G p v Z 2 8 s O X 0 m c X V v d D s s J n F 1 b 3 Q 7 U 2 V j d G l v b j E v R m 9 y b T o g T G F z d C A 0 I G 1 h d G N o Z X M g K E F U I E h P T U U p L 1 B l c n N v b m F s a X p h w 6 f D o 2 8 g Q W R p Y 2 l v b m F k Y T I u e 0 1 l Z G l h I E d Q I H B v c i B q b 2 d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m 9 y b T o g T G F z d C A 0 I G 1 h d G N o Z X M g K E F U I E h P T U U p L 1 R p c G 8 g Q W x 0 Z X J h Z G 8 x L n t F c X V p c G U s M H 0 m c X V v d D s s J n F 1 b 3 Q 7 U 2 V j d G l v b j E v R m 9 y b T o g T G F z d C A 0 I G 1 h d G N o Z X M g K E F U I E h P T U U p L 1 R p c G 8 g Q W x 0 Z X J h Z G 8 y L n t K T 0 d P U y w x f S Z x d W 9 0 O y w m c X V v d D t T Z W N 0 a W 9 u M S 9 G b 3 J t O i B M Y X N 0 I D Q g b W F 0 Y 2 h l c y A o Q V Q g S E 9 N R S k v V G l w b y B B b H R l c m F k b z I u e 1 c s M n 0 m c X V v d D s s J n F 1 b 3 Q 7 U 2 V j d G l v b j E v R m 9 y b T o g T G F z d C A 0 I G 1 h d G N o Z X M g K E F U I E h P T U U p L 1 R p c G 8 g Q W x 0 Z X J h Z G 8 y L n t E L D N 9 J n F 1 b 3 Q 7 L C Z x d W 9 0 O 1 N l Y 3 R p b 2 4 x L 0 Z v c m 0 6 I E x h c 3 Q g N C B t Y X R j a G V z I C h B V C B I T 0 1 F K S 9 U a X B v I E F s d G V y Y W R v M i 5 7 T C w 0 f S Z x d W 9 0 O y w m c X V v d D t T Z W N 0 a W 9 u M S 9 G b 3 J t O i B M Y X N 0 I D Q g b W F 0 Y 2 h l c y A o Q V Q g S E 9 N R S k v V G l w b y B B b H R l c m F k b z I u e 0 d P T F M g U F J P L D V 9 J n F 1 b 3 Q 7 L C Z x d W 9 0 O 1 N l Y 3 R p b 2 4 x L 0 Z v c m 0 6 I E x h c 3 Q g N C B t Y X R j a G V z I C h B V C B I T 0 1 F K S 9 U a X B v I E F s d G V y Y W R v M i 5 7 R 0 9 M U y B D T 0 5 U U k E s N n 0 m c X V v d D s s J n F 1 b 3 Q 7 U 2 V j d G l v b j E v R m 9 y b T o g T G F z d C A 0 I G 1 h d G N o Z X M g K E F U I E h P T U U p L 1 R p c G 8 g Q W x 0 Z X J h Z G 8 y L n t T Q U x E T y w 3 f S Z x d W 9 0 O y w m c X V v d D t T Z W N 0 a W 9 u M S 9 G b 3 J t O i B M Y X N 0 I D Q g b W F 0 Y 2 h l c y A o Q V Q g S E 9 N R S k v V G l w b y B B b H R l c m F k b z I u e 1 B U U y w 4 f S Z x d W 9 0 O y w m c X V v d D t T Z W N 0 a W 9 u M S 9 G b 3 J t O i B M Y X N 0 I D Q g b W F 0 Y 2 h l c y A o Q V Q g S E 9 N R S k v U G V y c 2 9 u Y W x p e m H D p 8 O j b y B B Z G l j a W 9 u Y W R h M S 5 7 T W V k a W E g R 0 M g c G 9 y I G p v Z 2 8 s O X 0 m c X V v d D s s J n F 1 b 3 Q 7 U 2 V j d G l v b j E v R m 9 y b T o g T G F z d C A 0 I G 1 h d G N o Z X M g K E F U I E h P T U U p L 1 B l c n N v b m F s a X p h w 6 f D o 2 8 g Q W R p Y 2 l v b m F k Y T I u e 0 1 l Z G l h I E d Q I H B v c i B q b 2 d v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y b S U z Q S U y M E x h c 3 Q l M j A 0 J T I w b W F 0 Y 2 h l c y U y M C h B V C U y M E h P T U U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S U z Q S U y M E x h c 3 Q l M j A 0 J T I w b W F 0 Y 2 h l c y U y M C h B V C U y M E h P T U U p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S U z Q S U y M E x h c 3 Q l M j A 0 J T I w b W F 0 Y 2 h l c y U y M C h B V C U y M E h P T U U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0 l M 0 E l M j B M Y X N 0 J T I w N C U y M G 1 h d G N o Z X M l M j A o Q V Q l M j B I T 0 1 F K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S U z Q S U y M E x h c 3 Q l M j A 0 J T I w b W F 0 Y 2 h l c y U y M C h B V C U y M E h P T U U p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S U z Q S U y M E x h c 3 Q l M j A 0 J T I w b W F 0 Y 2 h l c y U y M C h B V C U y M E h P T U U p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S U z Q S U y M E x h c 3 Q l M j A 0 J T I w b W F 0 Y 2 h l c y U y M C h B V C U y M E h P T U U p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0 l M 0 E l M j B M Y X N 0 J T I w N C U y M G 1 h d G N o Z X M l M j A o Q V Q l M j B I T 0 1 F K S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S U z Q S U y M E x h c 3 Q l M j A 0 J T I w b W F 0 Y 2 h l c y U y M C h B V C U y M E h P T U U p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J T N B J T I w T G F z d C U y M D Q l M j B t Y X R j a G V z J T I w K E F U J T I w S E 9 N R S k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0 l M 0 E l M j B M Y X N 0 J T I w N C U y M G 1 h d G N o Z X M l M j A o Q V Q l M j B I T 0 1 F K S 9 D b 2 x 1 b m F z J T I w U m V t b 3 Z p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0 l M 0 E l M j B M Y X N 0 J T I w N C U y M G 1 h d G N o Z X M l M j A o Q V Q l M j B I T 0 1 F K S 9 Q Z X J z b 2 5 h b G l 6 Y S V D M y V B N y V D M y V B M 2 8 l M j B B Z G l j a W 9 u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0 l M 0 E l M j B M Y X N 0 J T I w N C U y M G 1 h d G N o Z X M l M j A o Q V Q l M j B I T 0 1 F K S 9 Q Z X J z b 2 5 h b G l 6 Y S V D M y V B N y V D M y V B M 2 8 l M j B B Z G l j a W 9 u Y W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0 l M 0 E l M j B M Y X N 0 J T I w N C U y M G 1 h d G N o Z X M l M j A o Q V d B W S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Z v c m 1 f X 0 x h c 3 R f N F 9 t Y X R j a G V z X 1 9 B V 0 F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F i M T d i Z G I 1 L W J l Z D M t N D E 2 O S 1 i Z m I 0 L T N m N W V h N D B l Z G J i M y I g L z 4 8 R W 5 0 c n k g V H l w Z T 0 i R m l s b E V y c m 9 y Q 2 9 1 b n Q i I F Z h b H V l P S J s M S I g L z 4 8 R W 5 0 c n k g V H l w Z T 0 i R m l s b E x h c 3 R V c G R h d G V k I i B W Y W x 1 Z T 0 i Z D I w M j M t M D k t M D J U M D k 6 M z Q 6 N D Q u M j g 1 N z A 4 O V o i I C 8 + P E V u d H J 5 I F R 5 c G U 9 I k Z p b G x F c n J v c k N v Z G U i I F Z h b H V l P S J z V W 5 r b m 9 3 b i I g L z 4 8 R W 5 0 c n k g V H l w Z T 0 i R m l s b E N v b H V t b l R 5 c G V z I i B W Y W x 1 Z T 0 i c 0 J n T U R B d 0 1 E Q X d N R E F B Q T 0 i I C 8 + P E V u d H J 5 I F R 5 c G U 9 I k Z p b G x D b 3 V u d C I g V m F s d W U 9 I m w y M S I g L z 4 8 R W 5 0 c n k g V H l w Z T 0 i R m l s b E N v b H V t b k 5 h b W V z I i B W Y W x 1 Z T 0 i c 1 s m c X V v d D t F U V V J U E U m c X V v d D s s J n F 1 b 3 Q 7 S k 9 H T 1 M m c X V v d D s s J n F 1 b 3 Q 7 V y Z x d W 9 0 O y w m c X V v d D t E J n F 1 b 3 Q 7 L C Z x d W 9 0 O 0 w m c X V v d D s s J n F 1 b 3 Q 7 R 1 A m c X V v d D s s J n F 1 b 3 Q 7 R 0 M m c X V v d D s s J n F 1 b 3 Q 7 U 0 c m c X V v d D s s J n F 1 b 3 Q 7 U F R T J n F 1 b 3 Q 7 L C Z x d W 9 0 O 0 1 F R E l B I E d D I F B P U i B K T 0 d P J n F 1 b 3 Q 7 L C Z x d W 9 0 O 0 1 F R E l B I E d Q I F B P U i B K T 0 d P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y b T o g T G F z d C A 0 I G 1 h d G N o Z X M g K E F X Q V k p L 1 R p c G 8 g Q W x 0 Z X J h Z G 8 u e 0 N v b H V t b j I s M X 0 m c X V v d D s s J n F 1 b 3 Q 7 U 2 V j d G l v b j E v R m 9 y b T o g T G F z d C A 0 I G 1 h d G N o Z X M g K E F X Q V k p L 1 R p c G 8 g Q W x 0 Z X J h Z G 8 x L n t K T 0 d P U y w x f S Z x d W 9 0 O y w m c X V v d D t T Z W N 0 a W 9 u M S 9 G b 3 J t O i B M Y X N 0 I D Q g b W F 0 Y 2 h l c y A o Q V d B W S k v V G l w b y B B b H R l c m F k b z E u e 1 c s M n 0 m c X V v d D s s J n F 1 b 3 Q 7 U 2 V j d G l v b j E v R m 9 y b T o g T G F z d C A 0 I G 1 h d G N o Z X M g K E F X Q V k p L 1 R p c G 8 g Q W x 0 Z X J h Z G 8 x L n t E L D N 9 J n F 1 b 3 Q 7 L C Z x d W 9 0 O 1 N l Y 3 R p b 2 4 x L 0 Z v c m 0 6 I E x h c 3 Q g N C B t Y X R j a G V z I C h B V 0 F Z K S 9 U a X B v I E F s d G V y Y W R v M S 5 7 T C w 0 f S Z x d W 9 0 O y w m c X V v d D t T Z W N 0 a W 9 u M S 9 G b 3 J t O i B M Y X N 0 I D Q g b W F 0 Y 2 h l c y A o Q V d B W S k v V G l w b y B B b H R l c m F k b z E u e 0 d Q L D V 9 J n F 1 b 3 Q 7 L C Z x d W 9 0 O 1 N l Y 3 R p b 2 4 x L 0 Z v c m 0 6 I E x h c 3 Q g N C B t Y X R j a G V z I C h B V 0 F Z K S 9 U a X B v I E F s d G V y Y W R v M S 5 7 R 0 M s N n 0 m c X V v d D s s J n F 1 b 3 Q 7 U 2 V j d G l v b j E v R m 9 y b T o g T G F z d C A 0 I G 1 h d G N o Z X M g K E F X Q V k p L 1 R p c G 8 g Q W x 0 Z X J h Z G 8 x L n t T R y w 3 f S Z x d W 9 0 O y w m c X V v d D t T Z W N 0 a W 9 u M S 9 G b 3 J t O i B M Y X N 0 I D Q g b W F 0 Y 2 h l c y A o Q V d B W S k v V G l w b y B B b H R l c m F k b z E u e 1 B U U y w 4 f S Z x d W 9 0 O y w m c X V v d D t T Z W N 0 a W 9 u M S 9 G b 3 J t O i B M Y X N 0 I D Q g b W F 0 Y 2 h l c y A o Q V d B W S k v U G V y c 2 9 u Y W x p e m H D p 8 O j b y B B Z G l j a W 9 u Y W R h L n t N R U R J Q S B H Q y B Q T 1 I g S k 9 H T y w 5 f S Z x d W 9 0 O y w m c X V v d D t T Z W N 0 a W 9 u M S 9 G b 3 J t O i B M Y X N 0 I D Q g b W F 0 Y 2 h l c y A o Q V d B W S k v U G V y c 2 9 u Y W x p e m H D p 8 O j b y B B Z G l j a W 9 u Y W R h M S 5 7 T U V E S U E g R 1 A g U E 9 S I E p P R 0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G b 3 J t O i B M Y X N 0 I D Q g b W F 0 Y 2 h l c y A o Q V d B W S k v V G l w b y B B b H R l c m F k b y 5 7 Q 2 9 s d W 1 u M i w x f S Z x d W 9 0 O y w m c X V v d D t T Z W N 0 a W 9 u M S 9 G b 3 J t O i B M Y X N 0 I D Q g b W F 0 Y 2 h l c y A o Q V d B W S k v V G l w b y B B b H R l c m F k b z E u e 0 p P R 0 9 T L D F 9 J n F 1 b 3 Q 7 L C Z x d W 9 0 O 1 N l Y 3 R p b 2 4 x L 0 Z v c m 0 6 I E x h c 3 Q g N C B t Y X R j a G V z I C h B V 0 F Z K S 9 U a X B v I E F s d G V y Y W R v M S 5 7 V y w y f S Z x d W 9 0 O y w m c X V v d D t T Z W N 0 a W 9 u M S 9 G b 3 J t O i B M Y X N 0 I D Q g b W F 0 Y 2 h l c y A o Q V d B W S k v V G l w b y B B b H R l c m F k b z E u e 0 Q s M 3 0 m c X V v d D s s J n F 1 b 3 Q 7 U 2 V j d G l v b j E v R m 9 y b T o g T G F z d C A 0 I G 1 h d G N o Z X M g K E F X Q V k p L 1 R p c G 8 g Q W x 0 Z X J h Z G 8 x L n t M L D R 9 J n F 1 b 3 Q 7 L C Z x d W 9 0 O 1 N l Y 3 R p b 2 4 x L 0 Z v c m 0 6 I E x h c 3 Q g N C B t Y X R j a G V z I C h B V 0 F Z K S 9 U a X B v I E F s d G V y Y W R v M S 5 7 R 1 A s N X 0 m c X V v d D s s J n F 1 b 3 Q 7 U 2 V j d G l v b j E v R m 9 y b T o g T G F z d C A 0 I G 1 h d G N o Z X M g K E F X Q V k p L 1 R p c G 8 g Q W x 0 Z X J h Z G 8 x L n t H Q y w 2 f S Z x d W 9 0 O y w m c X V v d D t T Z W N 0 a W 9 u M S 9 G b 3 J t O i B M Y X N 0 I D Q g b W F 0 Y 2 h l c y A o Q V d B W S k v V G l w b y B B b H R l c m F k b z E u e 1 N H L D d 9 J n F 1 b 3 Q 7 L C Z x d W 9 0 O 1 N l Y 3 R p b 2 4 x L 0 Z v c m 0 6 I E x h c 3 Q g N C B t Y X R j a G V z I C h B V 0 F Z K S 9 U a X B v I E F s d G V y Y W R v M S 5 7 U F R T L D h 9 J n F 1 b 3 Q 7 L C Z x d W 9 0 O 1 N l Y 3 R p b 2 4 x L 0 Z v c m 0 6 I E x h c 3 Q g N C B t Y X R j a G V z I C h B V 0 F Z K S 9 Q Z X J z b 2 5 h b G l 6 Y c O n w 6 N v I E F k a W N p b 2 5 h Z G E u e 0 1 F R E l B I E d D I F B P U i B K T 0 d P L D l 9 J n F 1 b 3 Q 7 L C Z x d W 9 0 O 1 N l Y 3 R p b 2 4 x L 0 Z v c m 0 6 I E x h c 3 Q g N C B t Y X R j a G V z I C h B V 0 F Z K S 9 Q Z X J z b 2 5 h b G l 6 Y c O n w 6 N v I E F k a W N p b 2 5 h Z G E x L n t N R U R J Q S B H U C B Q T 1 I g S k 9 H T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c m 0 l M 0 E l M j B M Y X N 0 J T I w N C U y M G 1 h d G N o Z X M l M j A o Q V d B W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J T N B J T I w T G F z d C U y M D Q l M j B t Y X R j a G V z J T I w K E F X Q V k p L 0 R h d G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S U z Q S U y M E x h c 3 Q l M j A 0 J T I w b W F 0 Y 2 h l c y U y M C h B V 0 F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J T N B J T I w T G F z d C U y M D Q l M j B t Y X R j a G V z J T I w K E F X Q V k p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J T N B J T I w T G F z d C U y M D Q l M j B t Y X R j a G V z J T I w K E F X Q V k p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S U z Q S U y M E x h c 3 Q l M j A 0 J T I w b W F 0 Y 2 h l c y U y M C h B V 0 F Z K S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0 l M 0 E l M j B M Y X N 0 J T I w N C U y M G 1 h d G N o Z X M l M j A o Q V d B W S k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0 l M 0 E l M j B M Y X N 0 J T I w N C U y M G 1 h d G N o Z X M l M j A o Q V d B W S k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0 l M 0 E l M j B M Y X N 0 J T I w N C U y M G 1 h d G N o Z X M l M j A o Q V d B W S k v U G V y c 2 9 u Y W x p e m E l Q z M l Q T c l Q z M l Q T N v J T I w Q W R p Y 2 l v b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G 9 u d H V h Y 2 F v L 1 Z h b G 9 y J T I w U 3 V i c 3 R p d H U l Q z M l Q U R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G 9 u d H V h Y 2 F v L 0 N v b H V u Y X M l M j B S Z W 1 v d m l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B v b n R 1 Y W N h b y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G 9 u d H V h Y 2 F v L 1 B l c n N v b m F s a X p h J U M z J U E 3 J U M z J U E z b y U y M E F k a W N p b 2 5 h Z G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B v b n R 1 Y W N h b y 9 Q Z X J z b 2 5 h b G l 6 Y S V D M y V B N y V D M y V B M 2 8 l M j B B Z G l j a W 9 u Y W R h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G 9 u d H V h Y 2 F v L 1 B l c n N v b m F s a X p h J U M z J U E 3 J U M z J U E z b y U y M E F k a W N p b 2 5 h Z G E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Q b 2 5 0 d W F j Y W 8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B v b n R 1 Y W N h b y 9 Q Z X J z b 2 5 h b G l 6 Y S V D M y V B N y V D M y V B M 2 8 l M j B B Z G l j a W 9 u Y W R h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G 9 u d H V h Y 2 F v L 1 B l c n N v b m F s a X p h J U M z J U E 3 J U M z J U E z b y U y M E F k a W N p b 2 5 h Z G E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Q b 2 5 0 d W F j Y W 8 v V G l w b y U y M E F s d G V y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Q b 2 5 0 d W F j Y W 8 v U G V y c 2 9 u Y W x p e m E l Q z M l Q T c l Q z M l Q T N v J T I w Q W R p Y 2 l v b m F k Y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B v b n R 1 Y W N h b y 9 Q Z X J z b 2 5 h b G l 6 Y S V D M y V B N y V D M y V B M 2 8 l M j B B Z G l j a W 9 u Y W R h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G 9 u d H V h Y 2 F v L 1 R p c G 8 l M j B B b H R l c m F k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G 9 u d H V h Y 2 F v L 1 Z h b G 9 y J T I w U 3 V i c 3 R p d H U l Q z M l Q U R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G 9 u d H V h Y 2 F v L 0 V y c m 9 z J T I w U 3 V i c 3 R p d H U l Q z M l Q U R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G 9 u d H V h Y 2 F v L 1 R p c G 8 l M j B B b H R l c m F k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G 9 u d H V h Y 2 F v L 0 V y c m 9 z J T I w U 3 V i c 3 R p d H U l Q z M l Q U R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B v b n R 1 Y W N h b y 9 U a X B v J T I w Q W x 0 Z X J h Z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B v b n R 1 Y W N h b y 9 F c n J v c y U y M F N 1 Y n N 0 a X R 1 J U M z J U F E Z G 9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J T I w R m 9 y Y S U y M H V s d G l t b 3 M l M j A 2 J T I w K D I p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J T I w R m 9 y Y S U y M H V s d G l t b 3 M l M j A 2 J T I w K D I p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S U y M E Z v c m E l M j B 1 b H R p b W 9 z J T I w N i U y M C g y K S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E l M j B G b 3 J h J T I w d W x 0 a W 1 v c y U y M D Y l M j A o M i k v V m F s b 3 I l M j B T d W J z d G l 0 d S V D M y V B R G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J T I w Y 2 F z Y S U y M H V s d G l t b 3 M l M j A 2 J T I w K D I p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h J T I w Y 2 F z Y S U y M H V s d G l t b 3 M l M j A 2 J T I w K D I p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Y S U y M G N h c 2 E l M j B 1 b H R p b W 9 z J T I w N i U y M C g y K S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W E l M j B j Y X N h J T I w d W x 0 a W 1 v c y U y M D Y l M j A o M i k v V m F s b 3 I l M j B T d W J z d G l 0 d S V D M y V B R G R v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b P v s E Y o 1 S r G t w K a A c 4 U V A A A A A A I A A A A A A B B m A A A A A Q A A I A A A A K 1 h h V w K 6 0 c Q J 4 1 k u c R p T q 3 H K R g J O d w 4 Y P i x i J A + e i N B A A A A A A 6 A A A A A A g A A I A A A A A v F J E b M p v F / J Y 0 q y U F W K v L M b B V P t 6 c c E y b M I o 5 C A x i y U A A A A A v B D 3 Q V d J N 8 C L 8 D 6 V e y r d A M R v M z f w b o 9 r t k 0 l 4 M C E g O b y 3 3 G J x 3 / 5 M / h N h V Q H 9 n H 8 9 o p G p 9 4 s P C 4 W p P + c D j N U G 4 q K f i G k z x f I V N J B 3 W 4 9 R + Q A A A A D n / F / h C E V 7 s 2 Q m e 9 f B 9 0 z M M V j x d W r e H K s M 0 h A q r 6 e y k j b 2 L / Q 3 K t N / I T a r F n y E s / 1 P u Q 0 h s + 4 O j K l 8 7 r H U T q e 0 = < / D a t a M a s h u p > 
</file>

<file path=customXml/itemProps1.xml><?xml version="1.0" encoding="utf-8"?>
<ds:datastoreItem xmlns:ds="http://schemas.openxmlformats.org/officeDocument/2006/customXml" ds:itemID="{1A149A37-4E12-446E-B8A3-E2F8A0F99A90}">
  <ds:schemaRefs/>
</ds:datastoreItem>
</file>

<file path=customXml/itemProps2.xml><?xml version="1.0" encoding="utf-8"?>
<ds:datastoreItem xmlns:ds="http://schemas.openxmlformats.org/officeDocument/2006/customXml" ds:itemID="{F419B9AD-7FFF-4710-A3CC-3D10C3ACF809}">
  <ds:schemaRefs/>
</ds:datastoreItem>
</file>

<file path=customXml/itemProps3.xml><?xml version="1.0" encoding="utf-8"?>
<ds:datastoreItem xmlns:ds="http://schemas.openxmlformats.org/officeDocument/2006/customXml" ds:itemID="{A7FDEEE0-F7C1-4846-B2A6-37463395F6BB}">
  <ds:schemaRefs/>
</ds:datastoreItem>
</file>

<file path=customXml/itemProps4.xml><?xml version="1.0" encoding="utf-8"?>
<ds:datastoreItem xmlns:ds="http://schemas.openxmlformats.org/officeDocument/2006/customXml" ds:itemID="{1FF5C253-09B3-448A-A9CD-56FA3EFC22A7}">
  <ds:schemaRefs/>
</ds:datastoreItem>
</file>

<file path=customXml/itemProps5.xml><?xml version="1.0" encoding="utf-8"?>
<ds:datastoreItem xmlns:ds="http://schemas.openxmlformats.org/officeDocument/2006/customXml" ds:itemID="{87946BD1-B1BE-4D3C-A964-BFC6BE5409EE}">
  <ds:schemaRefs/>
</ds:datastoreItem>
</file>

<file path=customXml/itemProps6.xml><?xml version="1.0" encoding="utf-8"?>
<ds:datastoreItem xmlns:ds="http://schemas.openxmlformats.org/officeDocument/2006/customXml" ds:itemID="{0138D70B-0B65-4D9C-A327-2DA4EB9B2890}">
  <ds:schemaRefs/>
</ds:datastoreItem>
</file>

<file path=customXml/itemProps7.xml><?xml version="1.0" encoding="utf-8"?>
<ds:datastoreItem xmlns:ds="http://schemas.openxmlformats.org/officeDocument/2006/customXml" ds:itemID="{9EDF3FEC-32B5-4FC3-B432-9144B9D3D2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4</vt:i4>
      </vt:variant>
    </vt:vector>
  </HeadingPairs>
  <TitlesOfParts>
    <vt:vector size="14" baseType="lpstr">
      <vt:lpstr>SCOUTS CARTOLA</vt:lpstr>
      <vt:lpstr>Dados Cartola</vt:lpstr>
      <vt:lpstr>PREDIÇÃO COM POISSON TODO CAMP</vt:lpstr>
      <vt:lpstr>PREDIÇÃO ultimos 6</vt:lpstr>
      <vt:lpstr>Planilha2</vt:lpstr>
      <vt:lpstr>Predição ultimos 4</vt:lpstr>
      <vt:lpstr>tabela com médias das predições</vt:lpstr>
      <vt:lpstr>Tabela clube id</vt:lpstr>
      <vt:lpstr>CALCULO PESOS</vt:lpstr>
      <vt:lpstr>Histórico de escalações</vt:lpstr>
      <vt:lpstr>attcasa</vt:lpstr>
      <vt:lpstr>equipes</vt:lpstr>
      <vt:lpstr>'CALCULO PESOS'!EQUIPESFORMA</vt:lpstr>
      <vt:lpstr>EQUIPESFORMA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German</dc:creator>
  <cp:lastModifiedBy>Samuel German</cp:lastModifiedBy>
  <dcterms:created xsi:type="dcterms:W3CDTF">2023-06-29T12:27:35Z</dcterms:created>
  <dcterms:modified xsi:type="dcterms:W3CDTF">2023-09-02T09:42:39Z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1-bc88714345d2_Enabled">
    <vt:lpwstr>true</vt:lpwstr>
  </property>
  <property fmtid="{D5CDD505-2E9C-101B-9397-08002B2CF9AE}" pid="3" name="MSIP_Label_defa4170-0d19-0005-0001-bc88714345d2_SetDate">
    <vt:lpwstr>2023-07-23T03:17:51Z</vt:lpwstr>
  </property>
  <property fmtid="{D5CDD505-2E9C-101B-9397-08002B2CF9AE}" pid="4" name="MSIP_Label_defa4170-0d19-0005-0001-bc88714345d2_Method">
    <vt:lpwstr>Privileged</vt:lpwstr>
  </property>
  <property fmtid="{D5CDD505-2E9C-101B-9397-08002B2CF9AE}" pid="5" name="MSIP_Label_defa4170-0d19-0005-0001-bc88714345d2_Name">
    <vt:lpwstr>defa4170-0d19-0005-0001-bc88714345d2</vt:lpwstr>
  </property>
  <property fmtid="{D5CDD505-2E9C-101B-9397-08002B2CF9AE}" pid="6" name="MSIP_Label_defa4170-0d19-0005-0001-bc88714345d2_SiteId">
    <vt:lpwstr>0c5a766a-6a2e-40b9-a8a8-4d9eb94daa1b</vt:lpwstr>
  </property>
  <property fmtid="{D5CDD505-2E9C-101B-9397-08002B2CF9AE}" pid="7" name="MSIP_Label_defa4170-0d19-0005-0001-bc88714345d2_ActionId">
    <vt:lpwstr>d5f96355-4e0b-42f6-a3a2-aceda6ff73f6</vt:lpwstr>
  </property>
  <property fmtid="{D5CDD505-2E9C-101B-9397-08002B2CF9AE}" pid="8" name="MSIP_Label_defa4170-0d19-0005-0001-bc88714345d2_ContentBits">
    <vt:lpwstr>0</vt:lpwstr>
  </property>
</Properties>
</file>