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772c53d76259fc4/Documents/1. Education/3. University/1. Imperial College London/1. Electrical and Electronic Engineering/2. Year 2/ELEC50008 - Engineering Design Project II/"/>
    </mc:Choice>
  </mc:AlternateContent>
  <xr:revisionPtr revIDLastSave="552" documentId="11_F25DC773A252ABDACC10485771D9697C5BDE58EE" xr6:coauthVersionLast="47" xr6:coauthVersionMax="47" xr10:uidLastSave="{23BD6A50-26D3-47FD-8FC1-B83693EAF9E0}"/>
  <bookViews>
    <workbookView xWindow="-108" yWindow="-108" windowWidth="23256" windowHeight="13176" xr2:uid="{00000000-000D-0000-FFFF-FFFF00000000}"/>
  </bookViews>
  <sheets>
    <sheet name="IV Characteris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F12" i="3" s="1"/>
  <c r="D13" i="3"/>
  <c r="D14" i="3"/>
  <c r="D15" i="3"/>
  <c r="D16" i="3"/>
  <c r="D17" i="3"/>
  <c r="D18" i="3"/>
  <c r="D19" i="3"/>
  <c r="D20" i="3"/>
  <c r="F20" i="3" s="1"/>
  <c r="D21" i="3"/>
  <c r="F6" i="3"/>
  <c r="F15" i="3"/>
  <c r="F16" i="3"/>
  <c r="F14" i="3"/>
  <c r="F8" i="3"/>
  <c r="F13" i="3"/>
  <c r="B31" i="3"/>
  <c r="E7" i="3"/>
  <c r="E9" i="3"/>
  <c r="E2" i="3"/>
  <c r="E3" i="3"/>
  <c r="E4" i="3"/>
  <c r="E5" i="3"/>
  <c r="E6" i="3"/>
  <c r="E8" i="3"/>
  <c r="E10" i="3"/>
  <c r="E11" i="3"/>
  <c r="E12" i="3"/>
  <c r="E13" i="3"/>
  <c r="E14" i="3"/>
  <c r="E15" i="3"/>
  <c r="E16" i="3"/>
  <c r="E17" i="3"/>
  <c r="E18" i="3"/>
  <c r="E19" i="3"/>
  <c r="E20" i="3"/>
  <c r="E21" i="3"/>
  <c r="F5" i="3"/>
  <c r="F21" i="3"/>
  <c r="F4" i="3" l="1"/>
  <c r="F7" i="3"/>
  <c r="F19" i="3"/>
  <c r="F3" i="3"/>
  <c r="F18" i="3"/>
  <c r="F2" i="3"/>
  <c r="F17" i="3"/>
  <c r="F9" i="3"/>
  <c r="F11" i="3"/>
  <c r="F10" i="3"/>
  <c r="A27" i="3" l="1"/>
  <c r="B27" i="3" s="1"/>
  <c r="D27" i="3" s="1" a="1"/>
  <c r="D27" i="3" s="1"/>
  <c r="D31" i="3" s="1"/>
  <c r="C27" i="3" l="1" a="1"/>
  <c r="C27" i="3" s="1"/>
  <c r="C3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<sst xmlns="http://schemas.openxmlformats.org/spreadsheetml/2006/main" count="16" uniqueCount="16">
  <si>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Input Voltage</t>
  </si>
  <si>
    <t>Input Current</t>
  </si>
  <si>
    <t>Voltage</t>
  </si>
  <si>
    <t>Ideal Current</t>
  </si>
  <si>
    <t>Measured Current</t>
  </si>
  <si>
    <t>Input Power</t>
  </si>
  <si>
    <t>Index</t>
  </si>
  <si>
    <t>Constants</t>
  </si>
  <si>
    <t>Open Circuit Voltage</t>
  </si>
  <si>
    <t>Open Circuit Current</t>
  </si>
  <si>
    <t>Series Resistance</t>
  </si>
  <si>
    <t>Parallel Resistance</t>
  </si>
  <si>
    <t>Maximum Power Point Tracking Analysis</t>
  </si>
  <si>
    <t>Max Power Point</t>
  </si>
  <si>
    <t>Occuring Voltage (Vm)</t>
  </si>
  <si>
    <t>Occuring Current I (Im)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</si>
</sst>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9">
    <dxf>
      <font>
        <color theme="1"/>
      </font>
      <fill>
        <patternFill>
          <bgColor rgb="FF92D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C2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Input Current</a:t>
            </a:r>
            <a:r>
              <a:rPr lang="en-US" baseline="0"/>
              <a:t> and Voltage of a PV Cell Observed from SMPS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'IV Characterisation'!$E$1</c:f>
              <c:strCache>
                <c:ptCount val="1"/>
                <c:pt idx="0">
                  <c:v>Input Current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'IV Characterisation'!$D$2:$D$21</c:f>
              <c:numCache>
                <c:formatCode>General</c:formatCode>
                <c:ptCount val="20"/>
                <c:pt idx="0">
                  <c:v>5</c:v>
                </c:pt>
                <c:pt idx="1">
                  <c:v>4.9939999999999998</c:v>
                </c:pt>
                <c:pt idx="2">
                  <c:v>4.9870000000000001</c:v>
                </c:pt>
                <c:pt idx="3">
                  <c:v>4.9809999999999999</c:v>
                </c:pt>
                <c:pt idx="4">
                  <c:v>4.9740000000000002</c:v>
                </c:pt>
                <c:pt idx="5">
                  <c:v>4.968</c:v>
                </c:pt>
                <c:pt idx="6">
                  <c:v>4.9610000000000003</c:v>
                </c:pt>
                <c:pt idx="7">
                  <c:v>4.9539999999999997</c:v>
                </c:pt>
                <c:pt idx="8">
                  <c:v>4.9470000000000001</c:v>
                </c:pt>
                <c:pt idx="9">
                  <c:v>4.9400000000000004</c:v>
                </c:pt>
                <c:pt idx="10">
                  <c:v>4.9320000000000004</c:v>
                </c:pt>
                <c:pt idx="11">
                  <c:v>4.9240000000000004</c:v>
                </c:pt>
                <c:pt idx="12">
                  <c:v>4.9160000000000004</c:v>
                </c:pt>
                <c:pt idx="13">
                  <c:v>4.907</c:v>
                </c:pt>
                <c:pt idx="14">
                  <c:v>4.8979999999999997</c:v>
                </c:pt>
                <c:pt idx="15">
                  <c:v>4.8869999999999996</c:v>
                </c:pt>
                <c:pt idx="16">
                  <c:v>4.875</c:v>
                </c:pt>
                <c:pt idx="17">
                  <c:v>4.8600000000000003</c:v>
                </c:pt>
                <c:pt idx="18">
                  <c:v>4.8369999999999997</c:v>
                </c:pt>
                <c:pt idx="19">
                  <c:v>0</c:v>
                </c:pt>
              </c:numCache>
            </c:numRef>
          </c:xVal>
          <c:yVal>
            <c:numRef>
              <c:f>'IV Characterisation'!$E$2:$E$21</c:f>
              <c:numCache>
                <c:formatCode>General</c:formatCode>
                <c:ptCount val="20"/>
                <c:pt idx="0">
                  <c:v>7.8E-2</c:v>
                </c:pt>
                <c:pt idx="1">
                  <c:v>0.105</c:v>
                </c:pt>
                <c:pt idx="2">
                  <c:v>5.5E-2</c:v>
                </c:pt>
                <c:pt idx="3">
                  <c:v>0.16600000000000001</c:v>
                </c:pt>
                <c:pt idx="4">
                  <c:v>0.28699999999999998</c:v>
                </c:pt>
                <c:pt idx="5">
                  <c:v>0.22900000000000001</c:v>
                </c:pt>
                <c:pt idx="6">
                  <c:v>0.32900000000000001</c:v>
                </c:pt>
                <c:pt idx="7">
                  <c:v>0.39100000000000001</c:v>
                </c:pt>
                <c:pt idx="8">
                  <c:v>0.374</c:v>
                </c:pt>
                <c:pt idx="9">
                  <c:v>0.46700000000000003</c:v>
                </c:pt>
                <c:pt idx="10">
                  <c:v>0.40600000000000003</c:v>
                </c:pt>
                <c:pt idx="11">
                  <c:v>0.61899999999999999</c:v>
                </c:pt>
                <c:pt idx="12">
                  <c:v>0.51900000000000002</c:v>
                </c:pt>
                <c:pt idx="13">
                  <c:v>0.58299999999999996</c:v>
                </c:pt>
                <c:pt idx="14">
                  <c:v>0.73699999999999999</c:v>
                </c:pt>
                <c:pt idx="15">
                  <c:v>0.72399999999999998</c:v>
                </c:pt>
                <c:pt idx="16">
                  <c:v>0.82899999999999996</c:v>
                </c:pt>
                <c:pt idx="17">
                  <c:v>0.80200000000000005</c:v>
                </c:pt>
                <c:pt idx="18">
                  <c:v>0.82599999999999996</c:v>
                </c:pt>
                <c:pt idx="19">
                  <c:v>0.877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D-4213-9565-70B189E9DF3A}"/>
            </c:ext>
          </c:extLst>
        </c:ser>
        <c:ser>
          <c:idx val="1"/>
          <c:order val="1"/>
          <c:tx>
            <c:v>Max Power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'IV Characterisation'!$C$27</c:f>
              <c:numCache>
                <c:formatCode>General</c:formatCode>
                <c:ptCount val="1"/>
                <c:pt idx="0">
                  <c:v>4.875</c:v>
                </c:pt>
              </c:numCache>
            </c:numRef>
          </c:xVal>
          <c:yVal>
            <c:numRef>
              <c:f>'IV Characterisation'!$D$27</c:f>
              <c:numCache>
                <c:formatCode>General</c:formatCode>
                <c:ptCount val="1"/>
                <c:pt idx="0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3BD-4213-9565-70B189E9D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17471"/>
        <c:axId val="161417951"/>
      </c:scatterChart>
      <c:valAx>
        <c:axId val="16141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Voltage (V)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17951"/>
        <c:crosses val="autoZero"/>
        <c:crossBetween val="midCat"/>
      </c:valAx>
      <c:valAx>
        <c:axId val="16141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 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1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Focussed Variation of Input Current</a:t>
            </a:r>
            <a:r>
              <a:rPr lang="en-US" baseline="0"/>
              <a:t> and Voltage of a PV Cell Observed from SMPS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'IV Characterisation'!$E$1</c:f>
              <c:strCache>
                <c:ptCount val="1"/>
                <c:pt idx="0">
                  <c:v>Input Current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'IV Characterisation'!$D$2:$D$21</c:f>
              <c:numCache>
                <c:formatCode>General</c:formatCode>
                <c:ptCount val="20"/>
                <c:pt idx="0">
                  <c:v>5</c:v>
                </c:pt>
                <c:pt idx="1">
                  <c:v>4.9939999999999998</c:v>
                </c:pt>
                <c:pt idx="2">
                  <c:v>4.9870000000000001</c:v>
                </c:pt>
                <c:pt idx="3">
                  <c:v>4.9809999999999999</c:v>
                </c:pt>
                <c:pt idx="4">
                  <c:v>4.9740000000000002</c:v>
                </c:pt>
                <c:pt idx="5">
                  <c:v>4.968</c:v>
                </c:pt>
                <c:pt idx="6">
                  <c:v>4.9610000000000003</c:v>
                </c:pt>
                <c:pt idx="7">
                  <c:v>4.9539999999999997</c:v>
                </c:pt>
                <c:pt idx="8">
                  <c:v>4.9470000000000001</c:v>
                </c:pt>
                <c:pt idx="9">
                  <c:v>4.9400000000000004</c:v>
                </c:pt>
                <c:pt idx="10">
                  <c:v>4.9320000000000004</c:v>
                </c:pt>
                <c:pt idx="11">
                  <c:v>4.9240000000000004</c:v>
                </c:pt>
                <c:pt idx="12">
                  <c:v>4.9160000000000004</c:v>
                </c:pt>
                <c:pt idx="13">
                  <c:v>4.907</c:v>
                </c:pt>
                <c:pt idx="14">
                  <c:v>4.8979999999999997</c:v>
                </c:pt>
                <c:pt idx="15">
                  <c:v>4.8869999999999996</c:v>
                </c:pt>
                <c:pt idx="16">
                  <c:v>4.875</c:v>
                </c:pt>
                <c:pt idx="17">
                  <c:v>4.8600000000000003</c:v>
                </c:pt>
                <c:pt idx="18">
                  <c:v>4.8369999999999997</c:v>
                </c:pt>
                <c:pt idx="19">
                  <c:v>0</c:v>
                </c:pt>
              </c:numCache>
            </c:numRef>
          </c:xVal>
          <c:yVal>
            <c:numRef>
              <c:f>'IV Characterisation'!$E$2:$E$21</c:f>
              <c:numCache>
                <c:formatCode>General</c:formatCode>
                <c:ptCount val="20"/>
                <c:pt idx="0">
                  <c:v>7.8E-2</c:v>
                </c:pt>
                <c:pt idx="1">
                  <c:v>0.105</c:v>
                </c:pt>
                <c:pt idx="2">
                  <c:v>5.5E-2</c:v>
                </c:pt>
                <c:pt idx="3">
                  <c:v>0.16600000000000001</c:v>
                </c:pt>
                <c:pt idx="4">
                  <c:v>0.28699999999999998</c:v>
                </c:pt>
                <c:pt idx="5">
                  <c:v>0.22900000000000001</c:v>
                </c:pt>
                <c:pt idx="6">
                  <c:v>0.32900000000000001</c:v>
                </c:pt>
                <c:pt idx="7">
                  <c:v>0.39100000000000001</c:v>
                </c:pt>
                <c:pt idx="8">
                  <c:v>0.374</c:v>
                </c:pt>
                <c:pt idx="9">
                  <c:v>0.46700000000000003</c:v>
                </c:pt>
                <c:pt idx="10">
                  <c:v>0.40600000000000003</c:v>
                </c:pt>
                <c:pt idx="11">
                  <c:v>0.61899999999999999</c:v>
                </c:pt>
                <c:pt idx="12">
                  <c:v>0.51900000000000002</c:v>
                </c:pt>
                <c:pt idx="13">
                  <c:v>0.58299999999999996</c:v>
                </c:pt>
                <c:pt idx="14">
                  <c:v>0.73699999999999999</c:v>
                </c:pt>
                <c:pt idx="15">
                  <c:v>0.72399999999999998</c:v>
                </c:pt>
                <c:pt idx="16">
                  <c:v>0.82899999999999996</c:v>
                </c:pt>
                <c:pt idx="17">
                  <c:v>0.80200000000000005</c:v>
                </c:pt>
                <c:pt idx="18">
                  <c:v>0.82599999999999996</c:v>
                </c:pt>
                <c:pt idx="19">
                  <c:v>0.877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B-43F0-9442-84846FFB55BB}"/>
            </c:ext>
          </c:extLst>
        </c:ser>
        <c:ser>
          <c:idx val="1"/>
          <c:order val="1"/>
          <c:tx>
            <c:v>Max Power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'IV Characterisation'!$C$27</c:f>
              <c:numCache>
                <c:formatCode>General</c:formatCode>
                <c:ptCount val="1"/>
                <c:pt idx="0">
                  <c:v>4.875</c:v>
                </c:pt>
              </c:numCache>
            </c:numRef>
          </c:xVal>
          <c:yVal>
            <c:numRef>
              <c:f>'IV Characterisation'!$D$27</c:f>
              <c:numCache>
                <c:formatCode>General</c:formatCode>
                <c:ptCount val="1"/>
                <c:pt idx="0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8B-43F0-9442-84846FFB5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17471"/>
        <c:axId val="161417951"/>
      </c:scatterChart>
      <c:valAx>
        <c:axId val="161417471"/>
        <c:scaling>
          <c:orientation val="minMax"/>
          <c:min val="4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Voltage (V)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17951"/>
        <c:crosses val="autoZero"/>
        <c:crossBetween val="midCat"/>
      </c:valAx>
      <c:valAx>
        <c:axId val="16141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 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1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125911</xdr:colOff>
      <xdr:row>1</xdr:row>
      <xdr:rowOff>55517</xdr:rowOff>
    </xdr:from>
    <xdr:to>
      <xdr:col>20</xdr:col>
      <xdr:colOff>252911</xdr:colOff>
      <xdr:row>22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013BDD-F7FF-3022-8AED-21537EFF3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293915</xdr:colOff>
      <xdr:row>22</xdr:row>
      <xdr:rowOff>152400</xdr:rowOff>
    </xdr:from>
    <xdr:to>
      <xdr:col>17</xdr:col>
      <xdr:colOff>420915</xdr:colOff>
      <xdr:row>43</xdr:row>
      <xdr:rowOff>104503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FACB721-9F92-4664-A6E7-6414E8C35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498339</xdr:colOff>
      <xdr:row>5</xdr:row>
      <xdr:rowOff>145009</xdr:rowOff>
    </xdr:from>
    <xdr:to>
      <xdr:col>16</xdr:col>
      <xdr:colOff>500499</xdr:colOff>
      <xdr:row>5</xdr:row>
      <xdr:rowOff>148609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DDD5A19-FB99-ADF9-8D37-F5643E3B0DC0}"/>
                </a:ext>
              </a:extLst>
            </xdr14:cNvPr>
            <xdr14:cNvContentPartPr/>
          </xdr14:nvContentPartPr>
          <xdr14:nvPr macro=""/>
          <xdr14:xfrm>
            <a:off x="14102280" y="1041480"/>
            <a:ext cx="2160" cy="36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DDD5A19-FB99-ADF9-8D37-F5643E3B0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093280" y="1032480"/>
              <a:ext cx="19800" cy="2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28T09:31:35.2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3961 0 0,'0'-2'1016'0'0,"0"-1"-848"0"0,2-1-336 0 0,0 4-320 0 0,-1 2-360 0 0,-1 2-817 0 0,0-1 1 0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F90665-D77D-4CBD-ADC1-1F7EA235A360}" name="Table6" displayName="Table6" ref="A1:F21" totalsRowShown="0" headerRowDxfId="8" dataDxfId="7">
  <autoFilter ref="A1:F21" xr:uid="{C9F90665-D77D-4CBD-ADC1-1F7EA235A360}"/>
  <tableColumns count="6">
    <tableColumn id="1" xr3:uid="{C00203F2-ABDE-4420-83F4-C02FAAA5058E}" name="Voltage" dataDxfId="6"/>
    <tableColumn id="2" xr3:uid="{C7DD2D0F-9E80-4E2F-8F3C-6B5507B4B1A7}" name="Ideal Current" dataDxfId="5"/>
    <tableColumn id="3" xr3:uid="{B44031AE-3C57-4819-B28B-C87A04C45562}" name="Measured Current" dataDxfId="4"/>
    <tableColumn id="4" xr3:uid="{A326C8E2-0772-4FD1-A554-9A649E595C34}" name="Input Voltage" dataDxfId="3">
      <calculatedColumnFormula>ROUND(Table6[[#This Row],[Voltage]], 3)</calculatedColumnFormula>
    </tableColumn>
    <tableColumn id="5" xr3:uid="{A79DB4A7-8BF6-4F9F-9BD3-5CB1E30DEEBC}" name="Input Current" dataDxfId="2">
      <calculatedColumnFormula>ROUND(Table6[[#This Row],[Measured Current]], 3)</calculatedColumnFormula>
    </tableColumn>
    <tableColumn id="6" xr3:uid="{F6D056E1-4143-4C21-815D-CF5AAFF5096D}" name="Input Power" dataDxfId="1">
      <calculatedColumnFormula>Table6[[#This Row],[Input Voltage]]*Table6[[#This Row],[Input Current]]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6F26-FF9A-4AA8-9961-7FACA5589930}">
  <dimension ref="A1:F31"/>
  <sheetViews>
    <sheetView tabSelected="1" topLeftCell="A12" zoomScale="112" zoomScaleNormal="112" workbookViewId="0">
      <selection activeCell="E30" sqref="E30"/>
    </sheetView>
  </sheetViews>
  <sheetFormatPr defaultRowHeight="14.4" x14ac:dyDescent="0.3"/>
  <cols>
    <col min="1" max="1" width="19.21875" bestFit="1" customWidth="1"/>
    <col min="2" max="2" width="19.109375" bestFit="1" customWidth="1"/>
    <col min="3" max="3" width="20.77734375" bestFit="1" customWidth="1"/>
    <col min="4" max="4" width="21.109375" bestFit="1" customWidth="1"/>
    <col min="5" max="5" width="15.44140625" bestFit="1" customWidth="1"/>
    <col min="6" max="6" width="14.44140625" bestFit="1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</row>
    <row r="2" spans="1:6" x14ac:dyDescent="0.3">
      <c r="A2" s="1">
        <v>5</v>
      </c>
      <c r="B2" s="1">
        <v>0</v>
      </c>
      <c r="C2" s="1">
        <v>7.7543207568794695E-2</v>
      </c>
      <c r="D2" s="1">
        <f>ROUND(Table6[[#This Row],[Voltage]], 3)</f>
        <v>5</v>
      </c>
      <c r="E2" s="1">
        <f>ROUND(Table6[[#This Row],[Measured Current]], 3)</f>
        <v>7.8E-2</v>
      </c>
      <c r="F2" s="1">
        <f>Table6[[#This Row],[Input Voltage]]*Table6[[#This Row],[Input Current]]</f>
        <v>0.39</v>
      </c>
    </row>
    <row r="3" spans="1:6" x14ac:dyDescent="0.3">
      <c r="A3" s="1">
        <v>4.9935446653398037</v>
      </c>
      <c r="B3" s="1">
        <v>4.8421052631578948E-2</v>
      </c>
      <c r="C3" s="1">
        <v>0.10530663078036151</v>
      </c>
      <c r="D3" s="1">
        <f>ROUND(Table6[[#This Row],[Voltage]], 3)</f>
        <v>4.9939999999999998</v>
      </c>
      <c r="E3" s="1">
        <f>ROUND(Table6[[#This Row],[Measured Current]], 3)</f>
        <v>0.105</v>
      </c>
      <c r="F3" s="1">
        <f>Table6[[#This Row],[Input Voltage]]*Table6[[#This Row],[Input Current]]</f>
        <v>0.52437</v>
      </c>
    </row>
    <row r="4" spans="1:6" x14ac:dyDescent="0.3">
      <c r="A4" s="1">
        <v>4.9872340130066277</v>
      </c>
      <c r="B4" s="1">
        <v>9.6842105263157896E-2</v>
      </c>
      <c r="C4" s="1">
        <v>5.5156168844544072E-2</v>
      </c>
      <c r="D4" s="1">
        <f>ROUND(Table6[[#This Row],[Voltage]], 3)</f>
        <v>4.9870000000000001</v>
      </c>
      <c r="E4" s="1">
        <f>ROUND(Table6[[#This Row],[Measured Current]], 3)</f>
        <v>5.5E-2</v>
      </c>
      <c r="F4" s="1">
        <f>Table6[[#This Row],[Input Voltage]]*Table6[[#This Row],[Input Current]]</f>
        <v>0.274285</v>
      </c>
    </row>
    <row r="5" spans="1:6" x14ac:dyDescent="0.3">
      <c r="A5" s="1">
        <v>4.9808343048507657</v>
      </c>
      <c r="B5" s="1">
        <v>0.14526315789473684</v>
      </c>
      <c r="C5" s="1">
        <v>0.16596984564491421</v>
      </c>
      <c r="D5" s="1">
        <f>ROUND(Table6[[#This Row],[Voltage]], 3)</f>
        <v>4.9809999999999999</v>
      </c>
      <c r="E5" s="1">
        <f>ROUND(Table6[[#This Row],[Measured Current]], 3)</f>
        <v>0.16600000000000001</v>
      </c>
      <c r="F5" s="1">
        <f>Table6[[#This Row],[Input Voltage]]*Table6[[#This Row],[Input Current]]</f>
        <v>0.82684599999999997</v>
      </c>
    </row>
    <row r="6" spans="1:6" x14ac:dyDescent="0.3">
      <c r="A6" s="1">
        <v>4.9743340385269228</v>
      </c>
      <c r="B6" s="1">
        <v>0.19368421052631579</v>
      </c>
      <c r="C6" s="1">
        <v>0.28656874396949605</v>
      </c>
      <c r="D6" s="1">
        <f>ROUND(Table6[[#This Row],[Voltage]], 3)</f>
        <v>4.9740000000000002</v>
      </c>
      <c r="E6" s="1">
        <f>ROUND(Table6[[#This Row],[Measured Current]], 3)</f>
        <v>0.28699999999999998</v>
      </c>
      <c r="F6" s="1">
        <f>Table6[[#This Row],[Input Voltage]]*Table6[[#This Row],[Input Current]]</f>
        <v>1.427538</v>
      </c>
    </row>
    <row r="7" spans="1:6" x14ac:dyDescent="0.3">
      <c r="A7" s="1">
        <v>4.9677193284542955</v>
      </c>
      <c r="B7" s="1">
        <v>0.24210526315789477</v>
      </c>
      <c r="C7" s="1">
        <v>0.22860226195196698</v>
      </c>
      <c r="D7" s="1">
        <f>ROUND(Table6[[#This Row],[Voltage]], 3)</f>
        <v>4.968</v>
      </c>
      <c r="E7" s="1">
        <f>ROUND(Table6[[#This Row],[Measured Current]], 3)</f>
        <v>0.22900000000000001</v>
      </c>
      <c r="F7" s="1">
        <f>Table6[[#This Row],[Input Voltage]]*Table6[[#This Row],[Input Current]]</f>
        <v>1.137672</v>
      </c>
    </row>
    <row r="8" spans="1:6" x14ac:dyDescent="0.3">
      <c r="A8" s="1">
        <v>4.9609731982530745</v>
      </c>
      <c r="B8" s="1">
        <v>0.29052631578947369</v>
      </c>
      <c r="C8" s="1">
        <v>0.3294767547130617</v>
      </c>
      <c r="D8" s="1">
        <f>ROUND(Table6[[#This Row],[Voltage]], 3)</f>
        <v>4.9610000000000003</v>
      </c>
      <c r="E8" s="1">
        <f>ROUND(Table6[[#This Row],[Measured Current]], 3)</f>
        <v>0.32900000000000001</v>
      </c>
      <c r="F8" s="1">
        <f>Table6[[#This Row],[Input Voltage]]*Table6[[#This Row],[Input Current]]</f>
        <v>1.6321690000000002</v>
      </c>
    </row>
    <row r="9" spans="1:6" x14ac:dyDescent="0.3">
      <c r="A9" s="1">
        <v>4.9540745893899478</v>
      </c>
      <c r="B9" s="1">
        <v>0.33894736842105266</v>
      </c>
      <c r="C9" s="1">
        <v>0.39056722347894346</v>
      </c>
      <c r="D9" s="1">
        <f>ROUND(Table6[[#This Row],[Voltage]], 3)</f>
        <v>4.9539999999999997</v>
      </c>
      <c r="E9" s="1">
        <f>ROUND(Table6[[#This Row],[Measured Current]], 3)</f>
        <v>0.39100000000000001</v>
      </c>
      <c r="F9" s="1">
        <f>Table6[[#This Row],[Input Voltage]]*Table6[[#This Row],[Input Current]]</f>
        <v>1.937014</v>
      </c>
    </row>
    <row r="10" spans="1:6" x14ac:dyDescent="0.3">
      <c r="A10" s="1">
        <v>4.9469969374390494</v>
      </c>
      <c r="B10" s="1">
        <v>0.38736842105263158</v>
      </c>
      <c r="C10" s="1">
        <v>0.3738968862820517</v>
      </c>
      <c r="D10" s="1">
        <f>ROUND(Table6[[#This Row],[Voltage]], 3)</f>
        <v>4.9470000000000001</v>
      </c>
      <c r="E10" s="1">
        <f>ROUND(Table6[[#This Row],[Measured Current]], 3)</f>
        <v>0.374</v>
      </c>
      <c r="F10" s="1">
        <f>Table6[[#This Row],[Input Voltage]]*Table6[[#This Row],[Input Current]]</f>
        <v>1.8501780000000001</v>
      </c>
    </row>
    <row r="11" spans="1:6" x14ac:dyDescent="0.3">
      <c r="A11" s="1">
        <v>4.9397060678402243</v>
      </c>
      <c r="B11" s="1">
        <v>0.43578947368421056</v>
      </c>
      <c r="C11" s="1">
        <v>0.46688908164491805</v>
      </c>
      <c r="D11" s="1">
        <f>ROUND(Table6[[#This Row],[Voltage]], 3)</f>
        <v>4.9400000000000004</v>
      </c>
      <c r="E11" s="1">
        <f>ROUND(Table6[[#This Row],[Measured Current]], 3)</f>
        <v>0.46700000000000003</v>
      </c>
      <c r="F11" s="1">
        <f>Table6[[#This Row],[Input Voltage]]*Table6[[#This Row],[Input Current]]</f>
        <v>2.3069800000000003</v>
      </c>
    </row>
    <row r="12" spans="1:6" x14ac:dyDescent="0.3">
      <c r="A12" s="1">
        <v>4.932156979192289</v>
      </c>
      <c r="B12" s="1">
        <v>0.48421052631578954</v>
      </c>
      <c r="C12" s="1">
        <v>0.40616153646039987</v>
      </c>
      <c r="D12" s="1">
        <f>ROUND(Table6[[#This Row],[Voltage]], 3)</f>
        <v>4.9320000000000004</v>
      </c>
      <c r="E12" s="1">
        <f>ROUND(Table6[[#This Row],[Measured Current]], 3)</f>
        <v>0.40600000000000003</v>
      </c>
      <c r="F12" s="1">
        <f>Table6[[#This Row],[Input Voltage]]*Table6[[#This Row],[Input Current]]</f>
        <v>2.0023920000000004</v>
      </c>
    </row>
    <row r="13" spans="1:6" x14ac:dyDescent="0.3">
      <c r="A13" s="1">
        <v>4.9242887239664084</v>
      </c>
      <c r="B13" s="1">
        <v>0.53263157894736846</v>
      </c>
      <c r="C13" s="1">
        <v>0.61938354862443501</v>
      </c>
      <c r="D13" s="1">
        <f>ROUND(Table6[[#This Row],[Voltage]], 3)</f>
        <v>4.9240000000000004</v>
      </c>
      <c r="E13" s="1">
        <f>ROUND(Table6[[#This Row],[Measured Current]], 3)</f>
        <v>0.61899999999999999</v>
      </c>
      <c r="F13" s="1">
        <f>Table6[[#This Row],[Input Voltage]]*Table6[[#This Row],[Input Current]]</f>
        <v>3.0479560000000001</v>
      </c>
    </row>
    <row r="14" spans="1:6" x14ac:dyDescent="0.3">
      <c r="A14" s="1">
        <v>4.9160158528330955</v>
      </c>
      <c r="B14" s="1">
        <v>0.58105263157894738</v>
      </c>
      <c r="C14" s="1">
        <v>0.5185447928632847</v>
      </c>
      <c r="D14" s="1">
        <f>ROUND(Table6[[#This Row],[Voltage]], 3)</f>
        <v>4.9160000000000004</v>
      </c>
      <c r="E14" s="1">
        <f>ROUND(Table6[[#This Row],[Measured Current]], 3)</f>
        <v>0.51900000000000002</v>
      </c>
      <c r="F14" s="1">
        <f>Table6[[#This Row],[Input Voltage]]*Table6[[#This Row],[Input Current]]</f>
        <v>2.5514040000000002</v>
      </c>
    </row>
    <row r="15" spans="1:6" x14ac:dyDescent="0.3">
      <c r="A15" s="1">
        <v>4.9072132190319078</v>
      </c>
      <c r="B15" s="1">
        <v>0.62947368421052641</v>
      </c>
      <c r="C15" s="1">
        <v>0.58270945199205415</v>
      </c>
      <c r="D15" s="1">
        <f>ROUND(Table6[[#This Row],[Voltage]], 3)</f>
        <v>4.907</v>
      </c>
      <c r="E15" s="1">
        <f>ROUND(Table6[[#This Row],[Measured Current]], 3)</f>
        <v>0.58299999999999996</v>
      </c>
      <c r="F15" s="1">
        <f>Table6[[#This Row],[Input Voltage]]*Table6[[#This Row],[Input Current]]</f>
        <v>2.8607809999999998</v>
      </c>
    </row>
    <row r="16" spans="1:6" x14ac:dyDescent="0.3">
      <c r="A16" s="1">
        <v>4.8976868027453415</v>
      </c>
      <c r="B16" s="1">
        <v>0.67789473684210533</v>
      </c>
      <c r="C16" s="1">
        <v>0.73746078888442479</v>
      </c>
      <c r="D16" s="1">
        <f>ROUND(Table6[[#This Row],[Voltage]], 3)</f>
        <v>4.8979999999999997</v>
      </c>
      <c r="E16" s="1">
        <f>ROUND(Table6[[#This Row],[Measured Current]], 3)</f>
        <v>0.73699999999999999</v>
      </c>
      <c r="F16" s="1">
        <f>Table6[[#This Row],[Input Voltage]]*Table6[[#This Row],[Input Current]]</f>
        <v>3.6098259999999995</v>
      </c>
    </row>
    <row r="17" spans="1:6" x14ac:dyDescent="0.3">
      <c r="A17" s="1">
        <v>4.8871115641346821</v>
      </c>
      <c r="B17" s="1">
        <v>0.72631578947368425</v>
      </c>
      <c r="C17" s="1">
        <v>0.72383654456046898</v>
      </c>
      <c r="D17" s="1">
        <f>ROUND(Table6[[#This Row],[Voltage]], 3)</f>
        <v>4.8869999999999996</v>
      </c>
      <c r="E17" s="1">
        <f>ROUND(Table6[[#This Row],[Measured Current]], 3)</f>
        <v>0.72399999999999998</v>
      </c>
      <c r="F17" s="1">
        <f>Table6[[#This Row],[Input Voltage]]*Table6[[#This Row],[Input Current]]</f>
        <v>3.5381879999999994</v>
      </c>
    </row>
    <row r="18" spans="1:6" x14ac:dyDescent="0.3">
      <c r="A18" s="1">
        <v>4.8748781644633397</v>
      </c>
      <c r="B18" s="1">
        <v>0.77473684210526317</v>
      </c>
      <c r="C18" s="1">
        <v>0.82852849491703706</v>
      </c>
      <c r="D18" s="1">
        <f>ROUND(Table6[[#This Row],[Voltage]], 3)</f>
        <v>4.875</v>
      </c>
      <c r="E18" s="1">
        <f>ROUND(Table6[[#This Row],[Measured Current]], 3)</f>
        <v>0.82899999999999996</v>
      </c>
      <c r="F18" s="1">
        <f>Table6[[#This Row],[Input Voltage]]*Table6[[#This Row],[Input Current]]</f>
        <v>4.0413749999999995</v>
      </c>
    </row>
    <row r="19" spans="1:6" x14ac:dyDescent="0.3">
      <c r="A19" s="1">
        <v>4.859618614829273</v>
      </c>
      <c r="B19" s="1">
        <v>0.82315789473684209</v>
      </c>
      <c r="C19" s="1">
        <v>0.80235924378041712</v>
      </c>
      <c r="D19" s="1">
        <f>ROUND(Table6[[#This Row],[Voltage]], 3)</f>
        <v>4.8600000000000003</v>
      </c>
      <c r="E19" s="1">
        <f>ROUND(Table6[[#This Row],[Measured Current]], 3)</f>
        <v>0.80200000000000005</v>
      </c>
      <c r="F19" s="1">
        <f>Table6[[#This Row],[Input Voltage]]*Table6[[#This Row],[Input Current]]</f>
        <v>3.8977200000000005</v>
      </c>
    </row>
    <row r="20" spans="1:6" x14ac:dyDescent="0.3">
      <c r="A20" s="1">
        <v>4.8369677707870204</v>
      </c>
      <c r="B20" s="1">
        <v>0.87157894736842112</v>
      </c>
      <c r="C20" s="1">
        <v>0.82616670619315924</v>
      </c>
      <c r="D20" s="1">
        <f>ROUND(Table6[[#This Row],[Voltage]], 3)</f>
        <v>4.8369999999999997</v>
      </c>
      <c r="E20" s="1">
        <f>ROUND(Table6[[#This Row],[Measured Current]], 3)</f>
        <v>0.82599999999999996</v>
      </c>
      <c r="F20" s="1">
        <f>Table6[[#This Row],[Input Voltage]]*Table6[[#This Row],[Input Current]]</f>
        <v>3.9953619999999996</v>
      </c>
    </row>
    <row r="21" spans="1:6" x14ac:dyDescent="0.3">
      <c r="A21" s="1">
        <v>0</v>
      </c>
      <c r="B21" s="1">
        <v>0.92</v>
      </c>
      <c r="C21" s="1">
        <v>0.877446926814066</v>
      </c>
      <c r="D21" s="1">
        <f>ROUND(Table6[[#This Row],[Voltage]], 3)</f>
        <v>0</v>
      </c>
      <c r="E21" s="1">
        <f>ROUND(Table6[[#This Row],[Measured Current]], 3)</f>
        <v>0.877</v>
      </c>
      <c r="F21" s="1">
        <f>Table6[[#This Row],[Input Voltage]]*Table6[[#This Row],[Input Current]]</f>
        <v>0</v>
      </c>
    </row>
    <row r="25" spans="1:6" x14ac:dyDescent="0.3">
      <c r="A25" s="3" t="s">
        <v>12</v>
      </c>
      <c r="B25" s="3"/>
      <c r="C25" s="3"/>
      <c r="D25" s="3"/>
    </row>
    <row r="26" spans="1:6" x14ac:dyDescent="0.3">
      <c r="A26" t="s">
        <v>13</v>
      </c>
      <c r="B26" t="s">
        <v>6</v>
      </c>
      <c r="C26" t="s">
        <v>14</v>
      </c>
      <c r="D26" t="s">
        <v>15</v>
      </c>
    </row>
    <row r="27" spans="1:6" x14ac:dyDescent="0.3">
      <c r="A27">
        <f>MAX(Table6[Input Power])</f>
        <v>4.0413749999999995</v>
      </c>
      <c r="B27">
        <f>MATCH(A27, Table6[Input Power], 0)</f>
        <v>17</v>
      </c>
      <c r="C27" cm="1">
        <f t="array" ref="C27">INDEX(Table6[Input Voltage], B27)</f>
        <v>4.875</v>
      </c>
      <c r="D27" cm="1">
        <f t="array" ref="D27">INDEX(Table6[Input Current], B27)</f>
        <v>0.82899999999999996</v>
      </c>
    </row>
    <row r="29" spans="1:6" x14ac:dyDescent="0.3">
      <c r="A29" s="3" t="s">
        <v>7</v>
      </c>
      <c r="B29" s="3"/>
      <c r="C29" s="3"/>
      <c r="D29" s="3"/>
    </row>
    <row r="30" spans="1:6" x14ac:dyDescent="0.3">
      <c r="A30" t="s">
        <v>8</v>
      </c>
      <c r="B30" t="s">
        <v>9</v>
      </c>
      <c r="C30" t="s">
        <v>10</v>
      </c>
      <c r="D30" t="s">
        <v>11</v>
      </c>
    </row>
    <row r="31" spans="1:6" x14ac:dyDescent="0.3">
      <c r="A31">
        <v>5</v>
      </c>
      <c r="B31">
        <f>0.23*4</f>
        <v>0.92</v>
      </c>
      <c r="C31" s="2">
        <f>(A31-C27)/D27</f>
        <v>0.15078407720144754</v>
      </c>
      <c r="D31" s="2">
        <f>A31/(B31-D27)</f>
        <v>54.945054945054899</v>
      </c>
    </row>
  </sheetData>
  <mergeCells count="2">
    <mergeCell ref="A25:D25"/>
    <mergeCell ref="A29:D29"/>
  </mergeCells>
  <conditionalFormatting sqref="F2:F21">
    <cfRule type="expression" dxfId="0" priority="1">
      <formula>F2=MAX($F$2:$F$100)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 Characterisation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Moualek</dc:creator>
  <cp:lastModifiedBy>Eddie Moualek</cp:lastModifiedBy>
  <dcterms:created xsi:type="dcterms:W3CDTF">2015-06-05T18:17:20Z</dcterms:created>
  <dcterms:modified xsi:type="dcterms:W3CDTF">2024-06-14T06:35:28Z</dcterms:modified>
</cp:coreProperties>
</file>